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970" windowHeight="9000"/>
  </bookViews>
  <sheets>
    <sheet name="MEDI modificado" sheetId="2" r:id="rId1"/>
  </sheets>
  <externalReferences>
    <externalReference r:id="rId2"/>
  </externalReferences>
  <definedNames>
    <definedName name="_xlnm.Print_Area" localSheetId="0">'MEDI modificado'!$A$1:$K$106</definedName>
  </definedNames>
  <calcPr calcId="162913"/>
</workbook>
</file>

<file path=xl/calcChain.xml><?xml version="1.0" encoding="utf-8"?>
<calcChain xmlns="http://schemas.openxmlformats.org/spreadsheetml/2006/main">
  <c r="F9" i="2" l="1"/>
  <c r="I97" i="2"/>
  <c r="G97" i="2"/>
  <c r="I88" i="2"/>
  <c r="G88" i="2"/>
  <c r="G106" i="2"/>
  <c r="H106" i="2"/>
  <c r="I106" i="2"/>
  <c r="J106" i="2"/>
  <c r="K106" i="2"/>
  <c r="F106" i="2"/>
  <c r="K33" i="2"/>
  <c r="J33" i="2"/>
  <c r="I33" i="2"/>
  <c r="H33" i="2"/>
  <c r="G33" i="2"/>
  <c r="L15" i="2"/>
  <c r="L5" i="2" s="1"/>
  <c r="L106" i="2" s="1"/>
  <c r="L24" i="2"/>
  <c r="L79" i="2"/>
  <c r="L92" i="2"/>
  <c r="M15" i="2"/>
  <c r="M5" i="2" s="1"/>
  <c r="M106" i="2" s="1"/>
  <c r="M24" i="2"/>
  <c r="M79" i="2"/>
  <c r="M92" i="2"/>
  <c r="N15" i="2"/>
  <c r="N24" i="2"/>
  <c r="N5" i="2" s="1"/>
  <c r="N106" i="2" s="1"/>
  <c r="N79" i="2"/>
  <c r="N92" i="2"/>
  <c r="O15" i="2"/>
  <c r="O24" i="2"/>
  <c r="O5" i="2" s="1"/>
  <c r="O79" i="2"/>
  <c r="O92" i="2"/>
  <c r="L37" i="2"/>
  <c r="L34" i="2" s="1"/>
  <c r="L38" i="2"/>
  <c r="M37" i="2"/>
  <c r="M34" i="2" s="1"/>
  <c r="M38" i="2"/>
  <c r="N37" i="2"/>
  <c r="N38" i="2"/>
  <c r="N34" i="2"/>
  <c r="O37" i="2"/>
  <c r="O34" i="2" s="1"/>
  <c r="O38" i="2"/>
  <c r="L41" i="2"/>
  <c r="L40" i="2" s="1"/>
  <c r="L43" i="2"/>
  <c r="L44" i="2"/>
  <c r="L45" i="2"/>
  <c r="L42" i="2"/>
  <c r="L47" i="2"/>
  <c r="L46" i="2" s="1"/>
  <c r="M41" i="2"/>
  <c r="M40" i="2" s="1"/>
  <c r="M43" i="2"/>
  <c r="M44" i="2"/>
  <c r="M45" i="2"/>
  <c r="M42" i="2"/>
  <c r="M47" i="2"/>
  <c r="M46" i="2" s="1"/>
  <c r="N41" i="2"/>
  <c r="N43" i="2"/>
  <c r="N44" i="2"/>
  <c r="N45" i="2"/>
  <c r="N42" i="2"/>
  <c r="N47" i="2"/>
  <c r="N46" i="2" s="1"/>
  <c r="O41" i="2"/>
  <c r="O43" i="2"/>
  <c r="O44" i="2"/>
  <c r="O45" i="2"/>
  <c r="O42" i="2"/>
  <c r="O47" i="2"/>
  <c r="O46" i="2" s="1"/>
  <c r="L50" i="2"/>
  <c r="L62" i="2"/>
  <c r="L68" i="2"/>
  <c r="L73" i="2"/>
  <c r="L72" i="2"/>
  <c r="L49" i="2"/>
  <c r="M50" i="2"/>
  <c r="M62" i="2"/>
  <c r="M68" i="2"/>
  <c r="M49" i="2" s="1"/>
  <c r="M73" i="2"/>
  <c r="M72" i="2"/>
  <c r="N50" i="2"/>
  <c r="N49" i="2" s="1"/>
  <c r="N62" i="2"/>
  <c r="N68" i="2"/>
  <c r="N73" i="2"/>
  <c r="N72" i="2"/>
  <c r="O50" i="2"/>
  <c r="O49" i="2" s="1"/>
  <c r="O62" i="2"/>
  <c r="O68" i="2"/>
  <c r="O73" i="2"/>
  <c r="O72" i="2" s="1"/>
  <c r="M105" i="2" l="1"/>
  <c r="L105" i="2"/>
  <c r="N40" i="2"/>
  <c r="N105" i="2"/>
  <c r="O40" i="2"/>
  <c r="O105" i="2"/>
  <c r="O106" i="2"/>
</calcChain>
</file>

<file path=xl/sharedStrings.xml><?xml version="1.0" encoding="utf-8"?>
<sst xmlns="http://schemas.openxmlformats.org/spreadsheetml/2006/main" count="98" uniqueCount="90">
  <si>
    <t>Qmax</t>
  </si>
  <si>
    <t>Presupuesto 2016</t>
  </si>
  <si>
    <t>EJE 1: TENERIFE 2030</t>
  </si>
  <si>
    <t>Programa 1. Tenerife EDUCA</t>
  </si>
  <si>
    <t>Programa 2. Tenerife INNOVA</t>
  </si>
  <si>
    <t>Comprobar con AGM el ajuste de la senda al plan inicial presentado, en particular excluyendo las cantidades que aporta la CAC dentrtro del programa de Parques y la autofinanciación del ITER</t>
  </si>
  <si>
    <t>Programa 3. Tenerife CREATIVA</t>
  </si>
  <si>
    <t>Programa 4. Tenerife DEPORTES</t>
  </si>
  <si>
    <t>Programa 5. Tenerife DIGITAL</t>
  </si>
  <si>
    <t>Se ha eliminado la cantidad prevista para Smart Island al venir financiada por red.es</t>
  </si>
  <si>
    <t>EJE 2: ACCIÓN SOCIAL</t>
  </si>
  <si>
    <t>1. Plan Estratégico Insular de Servicios Sociales y Sociosanitarios</t>
  </si>
  <si>
    <t>2. Red de Casas de Juventud</t>
  </si>
  <si>
    <t>3. Programa de viviendas</t>
  </si>
  <si>
    <t>4. DUSI Área Metropolitana</t>
  </si>
  <si>
    <t>Se ha incluido solo la cofinanciación del programa y el importe de la medida del plan de empleo para la rehabilitación de entorno urbano en el AM</t>
  </si>
  <si>
    <t>EJE 3: INFRAESTRUCTURAS</t>
  </si>
  <si>
    <t>1. Cooperación Municipal</t>
  </si>
  <si>
    <t>El Plan de Cooperacion se ha presupuestado a partir de 2018 con las cantidades equivalentes en el plan actual con reparto identico cada año (48M€ en cuatro años)</t>
  </si>
  <si>
    <t>2. Plan de Carreteras</t>
  </si>
  <si>
    <t>El anillo se ha ajustado a seis anualidades a partir de 2017. Se ha supuesto que 25 millones anuales proceden de convenio de carreteras o recurso al endeudamiento con cargo a aportaciones futuras del ITE. La anualidad de 2017 y la de 2022 se han computado</t>
  </si>
  <si>
    <t>3. Programa mejora recorrido ciclistas</t>
  </si>
  <si>
    <t>4. Programa de mejora del paisaje</t>
  </si>
  <si>
    <t>5. Estrategia de Desarrollo de Puertos</t>
  </si>
  <si>
    <t>Se ha supuesto para el Puerto del Puerto de la Cruz anualidades similares cada año por importe de 10M€ durante 7 años</t>
  </si>
  <si>
    <t>6. Estrategia mejora de la movilidad</t>
  </si>
  <si>
    <t>Se ha presupuestado sólo el 65€ del importe del coste de la linea 2 del Tranvía</t>
  </si>
  <si>
    <t>7. Plan Hidrológico Insular</t>
  </si>
  <si>
    <t>8. Programa de actuaciones en infraestructuras patrimoniales insulares</t>
  </si>
  <si>
    <t>1: Plan Estratégico Insular de Servicios Sociales y Sociosanitarios</t>
  </si>
  <si>
    <t>2. Juventud</t>
  </si>
  <si>
    <t>3: Rehabilitación de Viviendas</t>
  </si>
  <si>
    <t>4: DUSI Suroeste Área Metropolitana</t>
  </si>
  <si>
    <t>1: Cooperación Municipal</t>
  </si>
  <si>
    <t>2: Infraestructuras de transporte</t>
  </si>
  <si>
    <t>1: Carreteras</t>
  </si>
  <si>
    <t>2: Puertos</t>
  </si>
  <si>
    <t>3. Mejora de la movilidad</t>
  </si>
  <si>
    <t>3: Infraestructuras Hidráulicas</t>
  </si>
  <si>
    <t>1: Plan Hidrológico Insular</t>
  </si>
  <si>
    <t>1: Tenerife por el Empleo</t>
  </si>
  <si>
    <t>1. Plan de Empleo Cabildo de Tenerife</t>
  </si>
  <si>
    <t>2. Barrios por el Empleo</t>
  </si>
  <si>
    <t>3. Factoría de proyectos</t>
  </si>
  <si>
    <t xml:space="preserve">4. proyectos para colectivos de personas con titulación </t>
  </si>
  <si>
    <t>5. Estímulos para el empleo</t>
  </si>
  <si>
    <t>6. Programas de formación continua</t>
  </si>
  <si>
    <t>7. Tenerife Empleo Joven</t>
  </si>
  <si>
    <t>8. Estamos con ellas</t>
  </si>
  <si>
    <t>9,  Erasmus emprendedores</t>
  </si>
  <si>
    <t>10. programa intergral de orientación, formación e inserción para personas con discapacidad</t>
  </si>
  <si>
    <t>2: Emprendimiento y Pymes</t>
  </si>
  <si>
    <t>3. Comercio</t>
  </si>
  <si>
    <t>1. Zonas Comerciales Abiertas</t>
  </si>
  <si>
    <t>4. Industria</t>
  </si>
  <si>
    <t>1. Plan Insular de Artesanía</t>
  </si>
  <si>
    <t>1. Rehabilitación de Polígonos insdustriales</t>
  </si>
  <si>
    <t>5. Agricultura</t>
  </si>
  <si>
    <t>1. Infraestructuras y equipamientos en el sector primario</t>
  </si>
  <si>
    <t>6. Turismo</t>
  </si>
  <si>
    <t xml:space="preserve">1. Estrategia turística y Regeneración del Espacio Turístico </t>
  </si>
  <si>
    <t>2. Turismo y el Mar</t>
  </si>
  <si>
    <t>3. Mejora del Producto turístico</t>
  </si>
  <si>
    <t>7. Plan de Patrimonio Histótico</t>
  </si>
  <si>
    <t>1. Plan de actuaciones en Patrimonio Histórico</t>
  </si>
  <si>
    <t>EJE 4: EMPLEO Y SECTORES PRODUCTIVOS</t>
  </si>
  <si>
    <t>1. Tenerife por el Empleo</t>
  </si>
  <si>
    <t>2. Zonas Comerciales Abiertas</t>
  </si>
  <si>
    <t>3. Estrategia de desarrollo industrial</t>
  </si>
  <si>
    <t>5. Programa de Estrategia y Regeneración del Espacio Turístico</t>
  </si>
  <si>
    <t>6. Tenerife y el mar</t>
  </si>
  <si>
    <t>7. Mejora del producto turístico</t>
  </si>
  <si>
    <t>8. Plan de Patrimonio Histórico</t>
  </si>
  <si>
    <t xml:space="preserve">    EJE 5: SOSTENIBILIDAD Y MEDIO AMBIENTE</t>
  </si>
  <si>
    <t>Se ha supuesto que parte de la financiación requerida provendrá del Fondo de Desarrollo Rural</t>
  </si>
  <si>
    <t>1: Estrategia de mejora de espacios naturales costeros</t>
  </si>
  <si>
    <t>2. Programa de uso público del medio natural</t>
  </si>
  <si>
    <t>3. Estrategia de acción contra el cambio climático</t>
  </si>
  <si>
    <t>4. Parque Nacional del Teide</t>
  </si>
  <si>
    <t>5. Parque Rural de Teno</t>
  </si>
  <si>
    <t>6. Parque Rural de Anaga</t>
  </si>
  <si>
    <t>7. Plan de Desarrollo Sostenible en Gestion de Recursos</t>
  </si>
  <si>
    <t>8. Plan de Gestión de Residuos Ganaderos</t>
  </si>
  <si>
    <t>9. Estrategia de Movilidad Sostenible</t>
  </si>
  <si>
    <t>10. Tenerife Resiliente</t>
  </si>
  <si>
    <t>Total Fondo de Desarrollo Insular</t>
  </si>
  <si>
    <t>9. Planeamiento</t>
  </si>
  <si>
    <t>4. Programa de Infraestructuras y equipamientos en el sector primario</t>
  </si>
  <si>
    <t>TOTAL</t>
  </si>
  <si>
    <t xml:space="preserve">ANEXO II del Acuerdo nº 4 adoptado por el Consejo de Gobierno Insular en la sesión ordinaria celebrada el día 2 de noviembre de 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</si>
</sst>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sz val="12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81">
    <xf numFmtId="0" fontId="0" fillId="0" borderId="0" xfId="0"/>
    <xf numFmtId="44" fontId="19" fillId="0" borderId="0" xfId="0" applyNumberFormat="1" applyFont="1" applyAlignment="1">
      <alignment vertical="center"/>
    </xf>
    <xf numFmtId="0" fontId="19" fillId="0" borderId="0" xfId="0" applyFont="1" applyFill="1"/>
    <xf numFmtId="0" fontId="19" fillId="0" borderId="0" xfId="0" applyFont="1"/>
    <xf numFmtId="0" fontId="20" fillId="24" borderId="0" xfId="0" applyFont="1" applyFill="1" applyAlignment="1">
      <alignment horizontal="left" wrapText="1"/>
    </xf>
    <xf numFmtId="0" fontId="19" fillId="0" borderId="0" xfId="0" applyFont="1" applyAlignment="1">
      <alignment horizontal="left" wrapText="1"/>
    </xf>
    <xf numFmtId="44" fontId="19" fillId="0" borderId="0" xfId="0" applyNumberFormat="1" applyFont="1" applyFill="1"/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vertical="top" wrapText="1"/>
    </xf>
    <xf numFmtId="4" fontId="19" fillId="0" borderId="0" xfId="0" applyNumberFormat="1" applyFont="1" applyFill="1" applyBorder="1" applyAlignment="1">
      <alignment vertical="center" wrapText="1"/>
    </xf>
    <xf numFmtId="4" fontId="20" fillId="24" borderId="0" xfId="0" applyNumberFormat="1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vertical="top" wrapText="1"/>
    </xf>
    <xf numFmtId="4" fontId="18" fillId="0" borderId="0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vertical="center"/>
    </xf>
    <xf numFmtId="0" fontId="21" fillId="25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20" fillId="24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center" vertical="center"/>
    </xf>
    <xf numFmtId="4" fontId="21" fillId="26" borderId="1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left" vertical="center"/>
    </xf>
    <xf numFmtId="0" fontId="21" fillId="0" borderId="11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4" fontId="19" fillId="0" borderId="11" xfId="0" applyNumberFormat="1" applyFont="1" applyFill="1" applyBorder="1" applyAlignment="1">
      <alignment vertical="center"/>
    </xf>
    <xf numFmtId="4" fontId="19" fillId="0" borderId="0" xfId="0" applyNumberFormat="1" applyFont="1" applyFill="1"/>
    <xf numFmtId="0" fontId="21" fillId="0" borderId="12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" fontId="19" fillId="0" borderId="12" xfId="0" applyNumberFormat="1" applyFont="1" applyFill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0" fillId="24" borderId="13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24" fillId="0" borderId="0" xfId="0" applyFont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4" fontId="21" fillId="0" borderId="10" xfId="0" applyNumberFormat="1" applyFont="1" applyFill="1" applyBorder="1" applyAlignment="1">
      <alignment horizontal="right" vertical="center" wrapText="1"/>
    </xf>
    <xf numFmtId="4" fontId="20" fillId="0" borderId="10" xfId="0" applyNumberFormat="1" applyFont="1" applyFill="1" applyBorder="1" applyAlignment="1">
      <alignment horizontal="left" vertical="center" wrapText="1"/>
    </xf>
    <xf numFmtId="4" fontId="19" fillId="0" borderId="10" xfId="0" applyNumberFormat="1" applyFont="1" applyFill="1" applyBorder="1" applyAlignment="1">
      <alignment horizontal="left" vertical="center" wrapText="1"/>
    </xf>
    <xf numFmtId="4" fontId="21" fillId="0" borderId="14" xfId="0" applyNumberFormat="1" applyFont="1" applyFill="1" applyBorder="1" applyAlignment="1">
      <alignment vertical="center"/>
    </xf>
    <xf numFmtId="4" fontId="21" fillId="0" borderId="10" xfId="0" applyNumberFormat="1" applyFont="1" applyFill="1" applyBorder="1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9" fillId="0" borderId="14" xfId="0" applyNumberFormat="1" applyFont="1" applyFill="1" applyBorder="1" applyAlignment="1">
      <alignment vertical="center"/>
    </xf>
    <xf numFmtId="4" fontId="19" fillId="0" borderId="10" xfId="0" applyNumberFormat="1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5" xfId="0" applyFont="1" applyFill="1" applyBorder="1"/>
    <xf numFmtId="0" fontId="22" fillId="0" borderId="0" xfId="0" applyFont="1" applyFill="1" applyBorder="1"/>
    <xf numFmtId="0" fontId="23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 wrapText="1"/>
    </xf>
    <xf numFmtId="4" fontId="19" fillId="0" borderId="13" xfId="0" applyNumberFormat="1" applyFont="1" applyFill="1" applyBorder="1" applyAlignment="1">
      <alignment vertical="center"/>
    </xf>
    <xf numFmtId="4" fontId="19" fillId="0" borderId="17" xfId="0" applyNumberFormat="1" applyFont="1" applyFill="1" applyBorder="1" applyAlignment="1">
      <alignment vertical="center"/>
    </xf>
    <xf numFmtId="4" fontId="19" fillId="0" borderId="18" xfId="0" applyNumberFormat="1" applyFont="1" applyFill="1" applyBorder="1" applyAlignment="1">
      <alignment vertical="center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4" fontId="19" fillId="0" borderId="0" xfId="0" applyNumberFormat="1" applyFont="1" applyFill="1" applyBorder="1" applyAlignment="1">
      <alignment vertical="center"/>
    </xf>
    <xf numFmtId="4" fontId="19" fillId="0" borderId="16" xfId="0" applyNumberFormat="1" applyFont="1" applyFill="1" applyBorder="1" applyAlignment="1">
      <alignment vertical="center"/>
    </xf>
    <xf numFmtId="0" fontId="19" fillId="27" borderId="0" xfId="0" applyFont="1" applyFill="1" applyBorder="1"/>
    <xf numFmtId="0" fontId="21" fillId="27" borderId="0" xfId="0" applyFont="1" applyFill="1" applyBorder="1" applyAlignment="1">
      <alignment horizontal="center" vertical="center" wrapText="1"/>
    </xf>
    <xf numFmtId="0" fontId="20" fillId="27" borderId="0" xfId="0" applyFont="1" applyFill="1" applyBorder="1" applyAlignment="1">
      <alignment horizontal="left" vertical="center" wrapText="1"/>
    </xf>
    <xf numFmtId="0" fontId="21" fillId="27" borderId="0" xfId="0" applyFont="1" applyFill="1" applyBorder="1" applyAlignment="1">
      <alignment horizontal="center" vertical="center"/>
    </xf>
    <xf numFmtId="4" fontId="21" fillId="28" borderId="10" xfId="0" applyNumberFormat="1" applyFont="1" applyFill="1" applyBorder="1" applyAlignment="1">
      <alignment horizontal="center" vertical="center" wrapText="1"/>
    </xf>
    <xf numFmtId="4" fontId="20" fillId="28" borderId="10" xfId="0" applyNumberFormat="1" applyFont="1" applyFill="1" applyBorder="1" applyAlignment="1">
      <alignment horizontal="left" vertical="center" wrapText="1"/>
    </xf>
    <xf numFmtId="4" fontId="19" fillId="28" borderId="10" xfId="0" applyNumberFormat="1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1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01\buzones\Users\Ana\AppData\Local\Microsoft\Windows\INetCache\IE\IYMGUHH3\Fondo%20de%20Desarrollo%20Insular%202016-2021%20Lisbe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odificado 8 de marzo"/>
      <sheetName val="Coop y Vivienda"/>
      <sheetName val="Hoja2"/>
      <sheetName val="Hoja3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zoomScaleNormal="100" workbookViewId="0">
      <selection activeCell="H102" sqref="H102"/>
    </sheetView>
  </sheetViews>
  <sheetFormatPr baseColWidth="10" defaultColWidth="11.5703125" defaultRowHeight="15" x14ac:dyDescent="0.25"/>
  <cols>
    <col min="1" max="1" width="3.28515625" style="3" customWidth="1"/>
    <col min="2" max="2" width="58.28515625" style="3" customWidth="1"/>
    <col min="3" max="3" width="13.7109375" style="3" hidden="1" customWidth="1"/>
    <col min="4" max="4" width="55" style="4" hidden="1" customWidth="1"/>
    <col min="5" max="5" width="4.85546875" style="5" hidden="1" customWidth="1"/>
    <col min="6" max="6" width="16.7109375" style="7" bestFit="1" customWidth="1"/>
    <col min="7" max="8" width="18.140625" style="7" bestFit="1" customWidth="1"/>
    <col min="9" max="10" width="17.7109375" style="7" bestFit="1" customWidth="1"/>
    <col min="11" max="11" width="18.140625" style="7" bestFit="1" customWidth="1"/>
    <col min="12" max="15" width="18.140625" style="7" hidden="1" customWidth="1"/>
    <col min="16" max="16" width="15.28515625" style="2" bestFit="1" customWidth="1"/>
    <col min="17" max="17" width="16.42578125" style="2" bestFit="1" customWidth="1"/>
    <col min="18" max="18" width="15.28515625" style="2" bestFit="1" customWidth="1"/>
    <col min="19" max="16384" width="11.5703125" style="2"/>
  </cols>
  <sheetData>
    <row r="1" spans="1:18" ht="21" customHeight="1" x14ac:dyDescent="0.25">
      <c r="A1" s="80" t="s">
        <v>89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1"/>
      <c r="M1" s="1"/>
      <c r="N1" s="1"/>
      <c r="O1" s="1"/>
      <c r="Q1" s="6"/>
    </row>
    <row r="2" spans="1:18" s="14" customFormat="1" ht="9.6" customHeight="1" x14ac:dyDescent="0.25">
      <c r="A2" s="7"/>
      <c r="B2" s="8"/>
      <c r="C2" s="9"/>
      <c r="D2" s="10"/>
      <c r="E2" s="11"/>
      <c r="F2" s="9"/>
      <c r="G2" s="12"/>
      <c r="H2" s="12"/>
      <c r="I2" s="12"/>
      <c r="J2" s="12"/>
      <c r="K2" s="12"/>
      <c r="L2" s="13"/>
      <c r="M2" s="13"/>
      <c r="N2" s="13"/>
      <c r="O2" s="13"/>
    </row>
    <row r="3" spans="1:18" ht="16.149999999999999" customHeight="1" x14ac:dyDescent="0.25">
      <c r="A3" s="65"/>
      <c r="B3" s="65"/>
      <c r="C3" s="66" t="s">
        <v>0</v>
      </c>
      <c r="D3" s="67"/>
      <c r="E3" s="66" t="s">
        <v>1</v>
      </c>
      <c r="F3" s="68">
        <v>2016</v>
      </c>
      <c r="G3" s="68">
        <v>2017</v>
      </c>
      <c r="H3" s="68">
        <v>2018</v>
      </c>
      <c r="I3" s="68">
        <v>2019</v>
      </c>
      <c r="J3" s="68">
        <v>2020</v>
      </c>
      <c r="K3" s="68">
        <v>2021</v>
      </c>
      <c r="L3" s="15">
        <v>2022</v>
      </c>
      <c r="M3" s="15">
        <v>2023</v>
      </c>
      <c r="N3" s="15">
        <v>2024</v>
      </c>
      <c r="O3" s="15">
        <v>2025</v>
      </c>
    </row>
    <row r="4" spans="1:18" ht="6.6" customHeight="1" thickBot="1" x14ac:dyDescent="0.3">
      <c r="A4" s="16"/>
      <c r="B4" s="16"/>
      <c r="C4" s="16"/>
      <c r="D4" s="17"/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s="14" customFormat="1" ht="30.6" customHeight="1" thickBot="1" x14ac:dyDescent="0.3">
      <c r="A5" s="74" t="s">
        <v>2</v>
      </c>
      <c r="B5" s="75"/>
      <c r="C5" s="69">
        <v>57642580</v>
      </c>
      <c r="D5" s="70"/>
      <c r="E5" s="71"/>
      <c r="F5" s="69">
        <v>29762027.420000002</v>
      </c>
      <c r="G5" s="69">
        <v>56671872.265799999</v>
      </c>
      <c r="H5" s="69">
        <v>44689035</v>
      </c>
      <c r="I5" s="69">
        <v>42440876</v>
      </c>
      <c r="J5" s="69">
        <v>53310430</v>
      </c>
      <c r="K5" s="69">
        <v>58612780</v>
      </c>
      <c r="L5" s="20" t="e">
        <f>+#REF!-L15-L24-L79-L92</f>
        <v>#REF!</v>
      </c>
      <c r="M5" s="20" t="e">
        <f>+#REF!-M15-M24-M79-M92</f>
        <v>#REF!</v>
      </c>
      <c r="N5" s="20" t="e">
        <f>+#REF!-N15-N24-N79-N92</f>
        <v>#REF!</v>
      </c>
      <c r="O5" s="20" t="e">
        <f>+#REF!-O15-O24-O79-O92</f>
        <v>#REF!</v>
      </c>
      <c r="P5" s="21"/>
      <c r="Q5" s="21"/>
      <c r="R5" s="21"/>
    </row>
    <row r="6" spans="1:18" s="14" customFormat="1" ht="13.9" customHeight="1" thickBot="1" x14ac:dyDescent="0.3">
      <c r="A6" s="22"/>
      <c r="B6" s="22"/>
      <c r="C6" s="22"/>
      <c r="D6" s="23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Q6" s="26"/>
    </row>
    <row r="7" spans="1:18" ht="28.15" customHeight="1" thickBot="1" x14ac:dyDescent="0.3">
      <c r="A7" s="72" t="s">
        <v>3</v>
      </c>
      <c r="B7" s="73"/>
      <c r="C7" s="38">
        <v>16008300</v>
      </c>
      <c r="D7" s="39"/>
      <c r="E7" s="40"/>
      <c r="F7" s="41">
        <v>3014271.72</v>
      </c>
      <c r="G7" s="41">
        <v>6791400</v>
      </c>
      <c r="H7" s="41">
        <v>8828820</v>
      </c>
      <c r="I7" s="41">
        <v>11642400</v>
      </c>
      <c r="J7" s="41">
        <v>13582800</v>
      </c>
      <c r="K7" s="41">
        <v>16008300</v>
      </c>
      <c r="L7" s="41">
        <v>16170000</v>
      </c>
      <c r="M7" s="41">
        <v>16170000</v>
      </c>
      <c r="N7" s="41">
        <v>16170000</v>
      </c>
      <c r="O7" s="41">
        <v>16170000</v>
      </c>
      <c r="Q7" s="26"/>
    </row>
    <row r="8" spans="1:18" ht="28.15" customHeight="1" thickBot="1" x14ac:dyDescent="0.3">
      <c r="A8" s="72" t="s">
        <v>4</v>
      </c>
      <c r="B8" s="73"/>
      <c r="C8" s="38">
        <v>29341338.265800003</v>
      </c>
      <c r="D8" s="39" t="s">
        <v>5</v>
      </c>
      <c r="E8" s="40"/>
      <c r="F8" s="41">
        <v>12400492.810000001</v>
      </c>
      <c r="G8" s="41">
        <v>29341338.265800003</v>
      </c>
      <c r="H8" s="41">
        <v>16272075</v>
      </c>
      <c r="I8" s="41">
        <v>14120936</v>
      </c>
      <c r="J8" s="41">
        <v>22759030</v>
      </c>
      <c r="K8" s="41">
        <v>25237900</v>
      </c>
      <c r="L8" s="41">
        <v>27792000</v>
      </c>
      <c r="M8" s="41">
        <v>27792000</v>
      </c>
      <c r="N8" s="41">
        <v>27792000</v>
      </c>
      <c r="O8" s="41">
        <v>27792000</v>
      </c>
      <c r="Q8" s="26"/>
    </row>
    <row r="9" spans="1:18" ht="28.15" customHeight="1" thickBot="1" x14ac:dyDescent="0.3">
      <c r="A9" s="72" t="s">
        <v>6</v>
      </c>
      <c r="B9" s="73"/>
      <c r="C9" s="38">
        <v>9216900</v>
      </c>
      <c r="D9" s="39"/>
      <c r="E9" s="40"/>
      <c r="F9" s="41">
        <f>3038000+405000</f>
        <v>3443000</v>
      </c>
      <c r="G9" s="41">
        <v>9575874</v>
      </c>
      <c r="H9" s="41">
        <v>9549540</v>
      </c>
      <c r="I9" s="41">
        <v>6930000</v>
      </c>
      <c r="J9" s="41">
        <v>7221060</v>
      </c>
      <c r="K9" s="41">
        <v>7470540</v>
      </c>
      <c r="L9" s="41">
        <v>6860000</v>
      </c>
      <c r="M9" s="41">
        <v>6860000</v>
      </c>
      <c r="N9" s="41">
        <v>6860000</v>
      </c>
      <c r="O9" s="41">
        <v>6860000</v>
      </c>
      <c r="Q9" s="26"/>
    </row>
    <row r="10" spans="1:18" ht="28.15" customHeight="1" thickBot="1" x14ac:dyDescent="0.3">
      <c r="A10" s="72" t="s">
        <v>7</v>
      </c>
      <c r="B10" s="73"/>
      <c r="C10" s="38">
        <v>5336100</v>
      </c>
      <c r="D10" s="39"/>
      <c r="E10" s="40"/>
      <c r="F10" s="41">
        <v>5554538.1300000008</v>
      </c>
      <c r="G10" s="41">
        <v>5336100</v>
      </c>
      <c r="H10" s="41">
        <v>4851000</v>
      </c>
      <c r="I10" s="41">
        <v>5336100</v>
      </c>
      <c r="J10" s="41">
        <v>5336100</v>
      </c>
      <c r="K10" s="41">
        <v>5336100</v>
      </c>
      <c r="L10" s="41">
        <v>5390000</v>
      </c>
      <c r="M10" s="41">
        <v>5390000</v>
      </c>
      <c r="N10" s="41">
        <v>5390000</v>
      </c>
      <c r="O10" s="41">
        <v>5390000</v>
      </c>
      <c r="Q10" s="26"/>
    </row>
    <row r="11" spans="1:18" ht="28.15" customHeight="1" thickBot="1" x14ac:dyDescent="0.3">
      <c r="A11" s="72" t="s">
        <v>8</v>
      </c>
      <c r="B11" s="73"/>
      <c r="C11" s="38">
        <v>5336100</v>
      </c>
      <c r="D11" s="39" t="s">
        <v>9</v>
      </c>
      <c r="E11" s="40"/>
      <c r="F11" s="41">
        <v>5349724.76</v>
      </c>
      <c r="G11" s="41">
        <v>5627160</v>
      </c>
      <c r="H11" s="41">
        <v>5187600</v>
      </c>
      <c r="I11" s="41">
        <v>4411440</v>
      </c>
      <c r="J11" s="41">
        <v>4411440</v>
      </c>
      <c r="K11" s="41">
        <v>4559940</v>
      </c>
      <c r="L11" s="41">
        <v>4312000</v>
      </c>
      <c r="M11" s="41">
        <v>4312000</v>
      </c>
      <c r="N11" s="41">
        <v>4312000</v>
      </c>
      <c r="O11" s="41">
        <v>4312000</v>
      </c>
      <c r="Q11" s="26"/>
    </row>
    <row r="12" spans="1:18" s="14" customFormat="1" ht="18.600000000000001" customHeight="1" x14ac:dyDescent="0.25">
      <c r="A12" s="7"/>
      <c r="B12" s="36"/>
      <c r="C12" s="9"/>
      <c r="D12" s="10"/>
      <c r="E12" s="11"/>
      <c r="F12" s="9"/>
      <c r="G12" s="9"/>
      <c r="H12" s="9"/>
      <c r="I12" s="9"/>
      <c r="J12" s="9"/>
      <c r="K12" s="9"/>
      <c r="L12" s="13"/>
      <c r="M12" s="13"/>
      <c r="N12" s="13"/>
      <c r="O12" s="13"/>
      <c r="Q12" s="26"/>
    </row>
    <row r="13" spans="1:18" ht="16.149999999999999" customHeight="1" x14ac:dyDescent="0.25">
      <c r="A13" s="65"/>
      <c r="B13" s="65"/>
      <c r="C13" s="66" t="s">
        <v>0</v>
      </c>
      <c r="D13" s="67"/>
      <c r="E13" s="66" t="s">
        <v>1</v>
      </c>
      <c r="F13" s="68">
        <v>2016</v>
      </c>
      <c r="G13" s="68">
        <v>2017</v>
      </c>
      <c r="H13" s="68">
        <v>2018</v>
      </c>
      <c r="I13" s="68">
        <v>2019</v>
      </c>
      <c r="J13" s="68">
        <v>2020</v>
      </c>
      <c r="K13" s="68">
        <v>2021</v>
      </c>
      <c r="L13" s="15">
        <v>2022</v>
      </c>
      <c r="M13" s="15">
        <v>2023</v>
      </c>
      <c r="N13" s="15">
        <v>2024</v>
      </c>
      <c r="O13" s="15">
        <v>2025</v>
      </c>
    </row>
    <row r="14" spans="1:18" ht="6.6" customHeight="1" thickBot="1" x14ac:dyDescent="0.3">
      <c r="A14" s="16"/>
      <c r="B14" s="16"/>
      <c r="C14" s="16"/>
      <c r="D14" s="17"/>
      <c r="E14" s="18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8" s="14" customFormat="1" ht="30.6" customHeight="1" thickBot="1" x14ac:dyDescent="0.3">
      <c r="A15" s="74" t="s">
        <v>10</v>
      </c>
      <c r="B15" s="75"/>
      <c r="C15" s="69">
        <v>23572940</v>
      </c>
      <c r="D15" s="70"/>
      <c r="E15" s="71"/>
      <c r="F15" s="69">
        <v>13712930.100000001</v>
      </c>
      <c r="G15" s="69">
        <v>18878360</v>
      </c>
      <c r="H15" s="69">
        <v>18617000</v>
      </c>
      <c r="I15" s="69">
        <v>19058540</v>
      </c>
      <c r="J15" s="69">
        <v>18752580</v>
      </c>
      <c r="K15" s="69">
        <v>22906620</v>
      </c>
      <c r="L15" s="20">
        <f>L17+L18+L19+L20</f>
        <v>21938000</v>
      </c>
      <c r="M15" s="20">
        <f>M17+M18+M19+M20</f>
        <v>21938000</v>
      </c>
      <c r="N15" s="20">
        <f>N17+N18+N19+N20</f>
        <v>21938000</v>
      </c>
      <c r="O15" s="20">
        <f>O17+O18+O19+O20</f>
        <v>21938000</v>
      </c>
      <c r="P15" s="21"/>
      <c r="Q15" s="21"/>
      <c r="R15" s="21"/>
    </row>
    <row r="16" spans="1:18" s="14" customFormat="1" ht="13.9" customHeight="1" thickBot="1" x14ac:dyDescent="0.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8" ht="34.9" customHeight="1" thickBot="1" x14ac:dyDescent="0.3">
      <c r="A17" s="72" t="s">
        <v>11</v>
      </c>
      <c r="B17" s="73"/>
      <c r="C17" s="38">
        <v>15048000</v>
      </c>
      <c r="D17" s="39"/>
      <c r="E17" s="40"/>
      <c r="F17" s="41">
        <v>10111728.24</v>
      </c>
      <c r="G17" s="41">
        <v>10741500</v>
      </c>
      <c r="H17" s="41">
        <v>10840500</v>
      </c>
      <c r="I17" s="41">
        <v>11088000</v>
      </c>
      <c r="J17" s="41">
        <v>11088000</v>
      </c>
      <c r="K17" s="41">
        <v>15048000</v>
      </c>
      <c r="L17" s="38">
        <v>14000000</v>
      </c>
      <c r="M17" s="38">
        <v>14000000</v>
      </c>
      <c r="N17" s="38">
        <v>14000000</v>
      </c>
      <c r="O17" s="38">
        <v>14000000</v>
      </c>
    </row>
    <row r="18" spans="1:18" ht="28.15" customHeight="1" thickBot="1" x14ac:dyDescent="0.3">
      <c r="A18" s="72" t="s">
        <v>12</v>
      </c>
      <c r="B18" s="73"/>
      <c r="C18" s="38">
        <v>485100</v>
      </c>
      <c r="D18" s="39"/>
      <c r="E18" s="40"/>
      <c r="F18" s="41">
        <v>377887.71</v>
      </c>
      <c r="G18" s="41">
        <v>485100</v>
      </c>
      <c r="H18" s="41">
        <v>485100</v>
      </c>
      <c r="I18" s="41">
        <v>485100</v>
      </c>
      <c r="J18" s="41">
        <v>485100</v>
      </c>
      <c r="K18" s="41">
        <v>485100</v>
      </c>
      <c r="L18" s="41">
        <v>490000</v>
      </c>
      <c r="M18" s="41">
        <v>490000</v>
      </c>
      <c r="N18" s="41">
        <v>490000</v>
      </c>
      <c r="O18" s="41">
        <v>490000</v>
      </c>
    </row>
    <row r="19" spans="1:18" ht="28.15" customHeight="1" thickBot="1" x14ac:dyDescent="0.3">
      <c r="A19" s="72" t="s">
        <v>13</v>
      </c>
      <c r="B19" s="73"/>
      <c r="C19" s="38">
        <v>4574840</v>
      </c>
      <c r="D19" s="39"/>
      <c r="E19" s="40"/>
      <c r="F19" s="41">
        <v>3123314.15</v>
      </c>
      <c r="G19" s="41">
        <v>4186760</v>
      </c>
      <c r="H19" s="41">
        <v>4380800</v>
      </c>
      <c r="I19" s="41">
        <v>4574840</v>
      </c>
      <c r="J19" s="41">
        <v>4268880</v>
      </c>
      <c r="K19" s="41">
        <v>4462920</v>
      </c>
      <c r="L19" s="41">
        <v>4508000</v>
      </c>
      <c r="M19" s="41">
        <v>4508000</v>
      </c>
      <c r="N19" s="41">
        <v>4508000</v>
      </c>
      <c r="O19" s="41">
        <v>4508000</v>
      </c>
    </row>
    <row r="20" spans="1:18" ht="28.15" customHeight="1" thickBot="1" x14ac:dyDescent="0.3">
      <c r="A20" s="72" t="s">
        <v>14</v>
      </c>
      <c r="B20" s="73"/>
      <c r="C20" s="38">
        <v>3465000</v>
      </c>
      <c r="D20" s="39" t="s">
        <v>15</v>
      </c>
      <c r="E20" s="40"/>
      <c r="F20" s="41">
        <v>100000</v>
      </c>
      <c r="G20" s="41">
        <v>3465000</v>
      </c>
      <c r="H20" s="41">
        <v>2910600</v>
      </c>
      <c r="I20" s="41">
        <v>2910600</v>
      </c>
      <c r="J20" s="41">
        <v>2910600</v>
      </c>
      <c r="K20" s="41">
        <v>2910600</v>
      </c>
      <c r="L20" s="41">
        <v>2940000</v>
      </c>
      <c r="M20" s="41">
        <v>2940000</v>
      </c>
      <c r="N20" s="41">
        <v>2940000</v>
      </c>
      <c r="O20" s="41">
        <v>2940000</v>
      </c>
    </row>
    <row r="21" spans="1:18" s="14" customFormat="1" ht="18.600000000000001" customHeight="1" x14ac:dyDescent="0.25">
      <c r="A21" s="7"/>
      <c r="B21" s="8"/>
      <c r="C21" s="9"/>
      <c r="D21" s="10"/>
      <c r="E21" s="11"/>
      <c r="F21" s="9"/>
      <c r="G21" s="12"/>
      <c r="H21" s="12"/>
      <c r="I21" s="12"/>
      <c r="J21" s="12"/>
      <c r="K21" s="12"/>
      <c r="L21" s="13"/>
      <c r="M21" s="13"/>
      <c r="N21" s="13"/>
      <c r="O21" s="13"/>
    </row>
    <row r="22" spans="1:18" ht="16.149999999999999" customHeight="1" x14ac:dyDescent="0.25">
      <c r="A22" s="65"/>
      <c r="B22" s="65"/>
      <c r="C22" s="66" t="s">
        <v>0</v>
      </c>
      <c r="D22" s="67"/>
      <c r="E22" s="66" t="s">
        <v>1</v>
      </c>
      <c r="F22" s="68">
        <v>2016</v>
      </c>
      <c r="G22" s="68">
        <v>2017</v>
      </c>
      <c r="H22" s="68">
        <v>2018</v>
      </c>
      <c r="I22" s="68">
        <v>2019</v>
      </c>
      <c r="J22" s="68">
        <v>2020</v>
      </c>
      <c r="K22" s="68">
        <v>2021</v>
      </c>
      <c r="L22" s="15">
        <v>2022</v>
      </c>
      <c r="M22" s="15">
        <v>2023</v>
      </c>
      <c r="N22" s="15">
        <v>2024</v>
      </c>
      <c r="O22" s="15">
        <v>2025</v>
      </c>
    </row>
    <row r="23" spans="1:18" ht="6.6" customHeight="1" thickBot="1" x14ac:dyDescent="0.3">
      <c r="A23" s="16"/>
      <c r="B23" s="16"/>
      <c r="C23" s="16"/>
      <c r="D23" s="17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8" s="14" customFormat="1" ht="30.6" customHeight="1" thickBot="1" x14ac:dyDescent="0.3">
      <c r="A24" s="74" t="s">
        <v>16</v>
      </c>
      <c r="B24" s="75"/>
      <c r="C24" s="69">
        <v>142006800</v>
      </c>
      <c r="D24" s="70"/>
      <c r="E24" s="71"/>
      <c r="F24" s="69">
        <v>83050993.689999998</v>
      </c>
      <c r="G24" s="69">
        <v>113946443.7342</v>
      </c>
      <c r="H24" s="69">
        <v>145596600</v>
      </c>
      <c r="I24" s="69">
        <v>133956950</v>
      </c>
      <c r="J24" s="69">
        <v>111630660</v>
      </c>
      <c r="K24" s="69">
        <v>105809460</v>
      </c>
      <c r="L24" s="20">
        <f>SUM(L26:L33)</f>
        <v>103434000</v>
      </c>
      <c r="M24" s="20">
        <f>SUM(M26:M33)</f>
        <v>103434000</v>
      </c>
      <c r="N24" s="20">
        <f>SUM(N26:N33)</f>
        <v>103434000</v>
      </c>
      <c r="O24" s="20">
        <f>SUM(O26:O33)</f>
        <v>103434000</v>
      </c>
      <c r="P24" s="21"/>
      <c r="Q24" s="21"/>
      <c r="R24" s="21"/>
    </row>
    <row r="25" spans="1:18" s="14" customFormat="1" ht="13.9" customHeight="1" thickBot="1" x14ac:dyDescent="0.3">
      <c r="A25" s="22"/>
      <c r="B25" s="22"/>
      <c r="C25" s="22"/>
      <c r="D25" s="23"/>
      <c r="E25" s="24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8" ht="28.15" customHeight="1" thickBot="1" x14ac:dyDescent="0.3">
      <c r="A26" s="72" t="s">
        <v>17</v>
      </c>
      <c r="B26" s="73"/>
      <c r="C26" s="38">
        <v>15533100</v>
      </c>
      <c r="D26" s="39" t="s">
        <v>18</v>
      </c>
      <c r="E26" s="40"/>
      <c r="F26" s="41">
        <v>14175025.649999999</v>
      </c>
      <c r="G26" s="41">
        <v>15533100</v>
      </c>
      <c r="H26" s="41">
        <v>12000000</v>
      </c>
      <c r="I26" s="41">
        <v>12000000</v>
      </c>
      <c r="J26" s="41">
        <v>12000000</v>
      </c>
      <c r="K26" s="41">
        <v>12000000</v>
      </c>
      <c r="L26" s="41">
        <v>12000000</v>
      </c>
      <c r="M26" s="41">
        <v>12000000</v>
      </c>
      <c r="N26" s="41">
        <v>12000000</v>
      </c>
      <c r="O26" s="41">
        <v>12000000</v>
      </c>
    </row>
    <row r="27" spans="1:18" ht="28.15" customHeight="1" thickBot="1" x14ac:dyDescent="0.3">
      <c r="A27" s="72" t="s">
        <v>19</v>
      </c>
      <c r="B27" s="73"/>
      <c r="C27" s="38">
        <v>90519660</v>
      </c>
      <c r="D27" s="39" t="s">
        <v>20</v>
      </c>
      <c r="E27" s="40"/>
      <c r="F27" s="41">
        <v>33973296.090000004</v>
      </c>
      <c r="G27" s="41">
        <v>64306622.734200001</v>
      </c>
      <c r="H27" s="41">
        <v>90519660</v>
      </c>
      <c r="I27" s="41">
        <v>83922300</v>
      </c>
      <c r="J27" s="41">
        <v>67234860</v>
      </c>
      <c r="K27" s="41">
        <v>59473260</v>
      </c>
      <c r="L27" s="41">
        <v>60074000</v>
      </c>
      <c r="M27" s="41">
        <v>60074000</v>
      </c>
      <c r="N27" s="41">
        <v>60074000</v>
      </c>
      <c r="O27" s="41">
        <v>60074000</v>
      </c>
    </row>
    <row r="28" spans="1:18" ht="28.15" customHeight="1" thickBot="1" x14ac:dyDescent="0.3">
      <c r="A28" s="72" t="s">
        <v>21</v>
      </c>
      <c r="B28" s="73"/>
      <c r="C28" s="38">
        <v>485100</v>
      </c>
      <c r="D28" s="39"/>
      <c r="E28" s="40"/>
      <c r="F28" s="41">
        <v>350000</v>
      </c>
      <c r="G28" s="41">
        <v>485100</v>
      </c>
      <c r="H28" s="41">
        <v>485100</v>
      </c>
      <c r="I28" s="41">
        <v>485100</v>
      </c>
      <c r="J28" s="41">
        <v>485100</v>
      </c>
      <c r="K28" s="41">
        <v>485100</v>
      </c>
      <c r="L28" s="41">
        <v>490000</v>
      </c>
      <c r="M28" s="41">
        <v>490000</v>
      </c>
      <c r="N28" s="41">
        <v>490000</v>
      </c>
      <c r="O28" s="41">
        <v>490000</v>
      </c>
    </row>
    <row r="29" spans="1:18" ht="28.15" customHeight="1" thickBot="1" x14ac:dyDescent="0.3">
      <c r="A29" s="72" t="s">
        <v>22</v>
      </c>
      <c r="B29" s="73"/>
      <c r="C29" s="38">
        <v>2910600</v>
      </c>
      <c r="D29" s="39"/>
      <c r="E29" s="40"/>
      <c r="F29" s="41">
        <v>3594912.86</v>
      </c>
      <c r="G29" s="41">
        <v>2910600</v>
      </c>
      <c r="H29" s="41">
        <v>2910600</v>
      </c>
      <c r="I29" s="41">
        <v>2910600</v>
      </c>
      <c r="J29" s="41">
        <v>2910600</v>
      </c>
      <c r="K29" s="41">
        <v>2910600</v>
      </c>
      <c r="L29" s="41">
        <v>2940000</v>
      </c>
      <c r="M29" s="41">
        <v>2940000</v>
      </c>
      <c r="N29" s="41">
        <v>2940000</v>
      </c>
      <c r="O29" s="41">
        <v>2940000</v>
      </c>
    </row>
    <row r="30" spans="1:18" ht="28.15" customHeight="1" thickBot="1" x14ac:dyDescent="0.3">
      <c r="A30" s="72" t="s">
        <v>23</v>
      </c>
      <c r="B30" s="73"/>
      <c r="C30" s="38">
        <v>9702000</v>
      </c>
      <c r="D30" s="39" t="s">
        <v>24</v>
      </c>
      <c r="E30" s="40"/>
      <c r="F30" s="41">
        <v>182699.82</v>
      </c>
      <c r="G30" s="41">
        <v>485100</v>
      </c>
      <c r="H30" s="41">
        <v>9702000</v>
      </c>
      <c r="I30" s="41">
        <v>9702000</v>
      </c>
      <c r="J30" s="41">
        <v>9702000</v>
      </c>
      <c r="K30" s="41">
        <v>9702000</v>
      </c>
      <c r="L30" s="41">
        <v>9800000</v>
      </c>
      <c r="M30" s="41">
        <v>9800000</v>
      </c>
      <c r="N30" s="41">
        <v>9800000</v>
      </c>
      <c r="O30" s="41">
        <v>9800000</v>
      </c>
    </row>
    <row r="31" spans="1:18" ht="28.15" customHeight="1" thickBot="1" x14ac:dyDescent="0.3">
      <c r="A31" s="72" t="s">
        <v>25</v>
      </c>
      <c r="B31" s="73"/>
      <c r="C31" s="38">
        <v>12806640</v>
      </c>
      <c r="D31" s="39" t="s">
        <v>26</v>
      </c>
      <c r="E31" s="40"/>
      <c r="F31" s="41">
        <v>14212258.85</v>
      </c>
      <c r="G31" s="41">
        <v>10914750</v>
      </c>
      <c r="H31" s="41">
        <v>12806640</v>
      </c>
      <c r="I31" s="41">
        <v>3536379</v>
      </c>
      <c r="J31" s="41">
        <v>1455300</v>
      </c>
      <c r="K31" s="41">
        <v>1455300</v>
      </c>
      <c r="L31" s="41">
        <v>1470000</v>
      </c>
      <c r="M31" s="41">
        <v>1470000</v>
      </c>
      <c r="N31" s="41">
        <v>1470000</v>
      </c>
      <c r="O31" s="41">
        <v>1470000</v>
      </c>
    </row>
    <row r="32" spans="1:18" ht="28.15" customHeight="1" thickBot="1" x14ac:dyDescent="0.3">
      <c r="A32" s="72" t="s">
        <v>27</v>
      </c>
      <c r="B32" s="73"/>
      <c r="C32" s="38">
        <v>12612600</v>
      </c>
      <c r="D32" s="39"/>
      <c r="E32" s="40"/>
      <c r="F32" s="41">
        <v>11535462.49</v>
      </c>
      <c r="G32" s="41">
        <v>11642400</v>
      </c>
      <c r="H32" s="41">
        <v>9702000</v>
      </c>
      <c r="I32" s="41">
        <v>9702000</v>
      </c>
      <c r="J32" s="41">
        <v>11642400</v>
      </c>
      <c r="K32" s="41">
        <v>12612600</v>
      </c>
      <c r="L32" s="41">
        <v>12740000</v>
      </c>
      <c r="M32" s="41">
        <v>12740000</v>
      </c>
      <c r="N32" s="41">
        <v>12740000</v>
      </c>
      <c r="O32" s="41">
        <v>12740000</v>
      </c>
    </row>
    <row r="33" spans="1:15" ht="31.9" customHeight="1" thickBot="1" x14ac:dyDescent="0.3">
      <c r="A33" s="72" t="s">
        <v>28</v>
      </c>
      <c r="B33" s="73"/>
      <c r="C33" s="38">
        <v>4851000</v>
      </c>
      <c r="D33" s="39"/>
      <c r="E33" s="40"/>
      <c r="F33" s="41">
        <v>5027337.93</v>
      </c>
      <c r="G33" s="41">
        <f>4851000-602000+2817771</f>
        <v>7066771</v>
      </c>
      <c r="H33" s="41">
        <f>3880800-602000+3589800</f>
        <v>6868600</v>
      </c>
      <c r="I33" s="41">
        <f>3880800-602000+7817771</f>
        <v>11096571</v>
      </c>
      <c r="J33" s="41">
        <f>2910600-602000+3289800</f>
        <v>5598400</v>
      </c>
      <c r="K33" s="41">
        <f>3880800-602000+3289800</f>
        <v>6568600</v>
      </c>
      <c r="L33" s="42">
        <v>3920000</v>
      </c>
      <c r="M33" s="41">
        <v>3920000</v>
      </c>
      <c r="N33" s="41">
        <v>3920000</v>
      </c>
      <c r="O33" s="41">
        <v>3920000</v>
      </c>
    </row>
    <row r="34" spans="1:15" s="14" customFormat="1" ht="30.6" hidden="1" customHeight="1" x14ac:dyDescent="0.25">
      <c r="A34" s="76"/>
      <c r="B34" s="77"/>
      <c r="C34" s="43"/>
      <c r="D34" s="44"/>
      <c r="E34" s="45"/>
      <c r="F34" s="9">
        <v>507000</v>
      </c>
      <c r="G34" s="46" t="e">
        <v>#REF!</v>
      </c>
      <c r="H34" s="46" t="e">
        <v>#REF!</v>
      </c>
      <c r="I34" s="46" t="e">
        <v>#REF!</v>
      </c>
      <c r="J34" s="46" t="e">
        <v>#REF!</v>
      </c>
      <c r="K34" s="46" t="e">
        <v>#REF!</v>
      </c>
      <c r="L34" s="47" t="e">
        <f>L35+L36+L37+L38</f>
        <v>#REF!</v>
      </c>
      <c r="M34" s="46" t="e">
        <f>M35+M36+M37+M38</f>
        <v>#REF!</v>
      </c>
      <c r="N34" s="46" t="e">
        <f>N35+N36+N37+N38</f>
        <v>#REF!</v>
      </c>
      <c r="O34" s="46" t="e">
        <f>O35+O36+O37+O38</f>
        <v>#REF!</v>
      </c>
    </row>
    <row r="35" spans="1:15" s="14" customFormat="1" ht="30" hidden="1" customHeight="1" x14ac:dyDescent="0.25">
      <c r="A35" s="78" t="s">
        <v>29</v>
      </c>
      <c r="B35" s="79"/>
      <c r="C35" s="48"/>
      <c r="D35" s="44"/>
      <c r="E35" s="45"/>
      <c r="F35" s="9">
        <v>1137000</v>
      </c>
      <c r="G35" s="46"/>
      <c r="H35" s="46"/>
      <c r="I35" s="46"/>
      <c r="J35" s="46"/>
      <c r="K35" s="46"/>
      <c r="L35" s="47"/>
      <c r="M35" s="46"/>
      <c r="N35" s="46"/>
      <c r="O35" s="46"/>
    </row>
    <row r="36" spans="1:15" s="14" customFormat="1" ht="25.9" hidden="1" customHeight="1" x14ac:dyDescent="0.25">
      <c r="A36" s="78" t="s">
        <v>30</v>
      </c>
      <c r="B36" s="79"/>
      <c r="C36" s="48"/>
      <c r="D36" s="44"/>
      <c r="E36" s="45"/>
      <c r="F36" s="9">
        <v>83551916.620000005</v>
      </c>
      <c r="G36" s="46"/>
      <c r="H36" s="46"/>
      <c r="I36" s="46"/>
      <c r="J36" s="46"/>
      <c r="K36" s="46"/>
      <c r="L36" s="47"/>
      <c r="M36" s="46"/>
      <c r="N36" s="46"/>
      <c r="O36" s="46"/>
    </row>
    <row r="37" spans="1:15" s="14" customFormat="1" ht="25.9" hidden="1" customHeight="1" x14ac:dyDescent="0.25">
      <c r="A37" s="78" t="s">
        <v>31</v>
      </c>
      <c r="B37" s="79"/>
      <c r="C37" s="48"/>
      <c r="D37" s="44"/>
      <c r="E37" s="45"/>
      <c r="F37" s="9">
        <v>2150000</v>
      </c>
      <c r="G37" s="46" t="e">
        <v>#REF!</v>
      </c>
      <c r="H37" s="46" t="e">
        <v>#REF!</v>
      </c>
      <c r="I37" s="46" t="e">
        <v>#REF!</v>
      </c>
      <c r="J37" s="46" t="e">
        <v>#REF!</v>
      </c>
      <c r="K37" s="46" t="e">
        <v>#REF!</v>
      </c>
      <c r="L37" s="47" t="e">
        <f>SUM('[1]modificado 8 de marzo'!Y117:Y159)</f>
        <v>#REF!</v>
      </c>
      <c r="M37" s="46" t="e">
        <f>SUM('[1]modificado 8 de marzo'!Z117:Z159)</f>
        <v>#REF!</v>
      </c>
      <c r="N37" s="46" t="e">
        <f>SUM('[1]modificado 8 de marzo'!AA117:AA159)</f>
        <v>#REF!</v>
      </c>
      <c r="O37" s="46" t="e">
        <f>SUM('[1]modificado 8 de marzo'!AB117:AB159)</f>
        <v>#REF!</v>
      </c>
    </row>
    <row r="38" spans="1:15" s="14" customFormat="1" ht="25.9" hidden="1" customHeight="1" x14ac:dyDescent="0.25">
      <c r="A38" s="78" t="s">
        <v>32</v>
      </c>
      <c r="B38" s="79"/>
      <c r="C38" s="48"/>
      <c r="D38" s="44"/>
      <c r="E38" s="45"/>
      <c r="F38" s="9">
        <v>40000</v>
      </c>
      <c r="G38" s="46">
        <v>2580000</v>
      </c>
      <c r="H38" s="46">
        <v>3730000</v>
      </c>
      <c r="I38" s="46">
        <v>3810000</v>
      </c>
      <c r="J38" s="46">
        <v>3460000</v>
      </c>
      <c r="K38" s="46">
        <v>110000</v>
      </c>
      <c r="L38" s="47" t="e">
        <f>SUM('[1]modificado 8 de marzo'!Y160:Y167)</f>
        <v>#REF!</v>
      </c>
      <c r="M38" s="46" t="e">
        <f>SUM('[1]modificado 8 de marzo'!Z160:Z167)</f>
        <v>#REF!</v>
      </c>
      <c r="N38" s="46" t="e">
        <f>SUM('[1]modificado 8 de marzo'!AA160:AA167)</f>
        <v>#REF!</v>
      </c>
      <c r="O38" s="46" t="e">
        <f>SUM('[1]modificado 8 de marzo'!AB160:AB167)</f>
        <v>#REF!</v>
      </c>
    </row>
    <row r="39" spans="1:15" hidden="1" x14ac:dyDescent="0.25">
      <c r="A39" s="49"/>
      <c r="B39" s="50"/>
      <c r="C39" s="50"/>
      <c r="D39" s="51"/>
      <c r="E39" s="52"/>
      <c r="F39" s="9">
        <v>135000</v>
      </c>
      <c r="G39" s="53"/>
      <c r="H39" s="53"/>
      <c r="I39" s="53"/>
      <c r="J39" s="53"/>
      <c r="K39" s="54"/>
      <c r="L39" s="14"/>
      <c r="M39" s="14"/>
      <c r="N39" s="14"/>
      <c r="O39" s="14"/>
    </row>
    <row r="40" spans="1:15" s="14" customFormat="1" ht="30.6" hidden="1" customHeight="1" x14ac:dyDescent="0.25">
      <c r="A40" s="76"/>
      <c r="B40" s="77"/>
      <c r="C40" s="43"/>
      <c r="D40" s="44"/>
      <c r="E40" s="45"/>
      <c r="F40" s="9">
        <v>0</v>
      </c>
      <c r="G40" s="46" t="e">
        <v>#REF!</v>
      </c>
      <c r="H40" s="46" t="e">
        <v>#REF!</v>
      </c>
      <c r="I40" s="46" t="e">
        <v>#REF!</v>
      </c>
      <c r="J40" s="46" t="e">
        <v>#REF!</v>
      </c>
      <c r="K40" s="46" t="e">
        <v>#REF!</v>
      </c>
      <c r="L40" s="47" t="e">
        <f>L41+L42+L46</f>
        <v>#REF!</v>
      </c>
      <c r="M40" s="46" t="e">
        <f>M41+M42+M46</f>
        <v>#REF!</v>
      </c>
      <c r="N40" s="46" t="e">
        <f>N41+N42+N46</f>
        <v>#REF!</v>
      </c>
      <c r="O40" s="46" t="e">
        <f>O41+O42+O46</f>
        <v>#REF!</v>
      </c>
    </row>
    <row r="41" spans="1:15" s="14" customFormat="1" ht="25.9" hidden="1" customHeight="1" x14ac:dyDescent="0.25">
      <c r="A41" s="78" t="s">
        <v>33</v>
      </c>
      <c r="B41" s="79"/>
      <c r="C41" s="48"/>
      <c r="D41" s="44"/>
      <c r="E41" s="45"/>
      <c r="F41" s="9">
        <v>1000000</v>
      </c>
      <c r="G41" s="46">
        <v>15690463.49</v>
      </c>
      <c r="H41" s="46">
        <v>17190463.489999998</v>
      </c>
      <c r="I41" s="46">
        <v>18690463.489999998</v>
      </c>
      <c r="J41" s="46">
        <v>20190453.489999998</v>
      </c>
      <c r="K41" s="46">
        <v>21690463.489999998</v>
      </c>
      <c r="L41" s="47" t="e">
        <f>'[1]modificado 8 de marzo'!Y170</f>
        <v>#REF!</v>
      </c>
      <c r="M41" s="46" t="e">
        <f>'[1]modificado 8 de marzo'!Z170</f>
        <v>#REF!</v>
      </c>
      <c r="N41" s="46" t="e">
        <f>'[1]modificado 8 de marzo'!AA170</f>
        <v>#REF!</v>
      </c>
      <c r="O41" s="46" t="e">
        <f>'[1]modificado 8 de marzo'!AB170</f>
        <v>#REF!</v>
      </c>
    </row>
    <row r="42" spans="1:15" s="14" customFormat="1" ht="25.9" hidden="1" customHeight="1" x14ac:dyDescent="0.25">
      <c r="A42" s="78" t="s">
        <v>34</v>
      </c>
      <c r="B42" s="79"/>
      <c r="C42" s="48"/>
      <c r="D42" s="44"/>
      <c r="E42" s="45"/>
      <c r="F42" s="9">
        <v>15000</v>
      </c>
      <c r="G42" s="46" t="e">
        <v>#REF!</v>
      </c>
      <c r="H42" s="46" t="e">
        <v>#REF!</v>
      </c>
      <c r="I42" s="46" t="e">
        <v>#REF!</v>
      </c>
      <c r="J42" s="46" t="e">
        <v>#REF!</v>
      </c>
      <c r="K42" s="46" t="e">
        <v>#REF!</v>
      </c>
      <c r="L42" s="47" t="e">
        <f>L43+L44+L45</f>
        <v>#REF!</v>
      </c>
      <c r="M42" s="46" t="e">
        <f>M43+M44+M45</f>
        <v>#REF!</v>
      </c>
      <c r="N42" s="46" t="e">
        <f>N43+N44+N45</f>
        <v>#REF!</v>
      </c>
      <c r="O42" s="46" t="e">
        <f>O43+O44+O45</f>
        <v>#REF!</v>
      </c>
    </row>
    <row r="43" spans="1:15" s="14" customFormat="1" ht="22.15" hidden="1" customHeight="1" x14ac:dyDescent="0.25">
      <c r="A43" s="55"/>
      <c r="B43" s="56" t="s">
        <v>35</v>
      </c>
      <c r="C43" s="56"/>
      <c r="D43" s="44"/>
      <c r="E43" s="45"/>
      <c r="F43" s="9">
        <v>35000</v>
      </c>
      <c r="G43" s="57" t="e">
        <v>#REF!</v>
      </c>
      <c r="H43" s="57" t="e">
        <v>#REF!</v>
      </c>
      <c r="I43" s="57" t="e">
        <v>#REF!</v>
      </c>
      <c r="J43" s="57" t="e">
        <v>#REF!</v>
      </c>
      <c r="K43" s="58" t="e">
        <v>#REF!</v>
      </c>
      <c r="L43" s="59" t="e">
        <f>SUM('[1]modificado 8 de marzo'!Y259:Y394)</f>
        <v>#REF!</v>
      </c>
      <c r="M43" s="57" t="e">
        <f>SUM('[1]modificado 8 de marzo'!Z259:Z394)</f>
        <v>#REF!</v>
      </c>
      <c r="N43" s="57" t="e">
        <f>SUM('[1]modificado 8 de marzo'!AA259:AA394)</f>
        <v>#REF!</v>
      </c>
      <c r="O43" s="57" t="e">
        <f>SUM('[1]modificado 8 de marzo'!AB259:AB394)</f>
        <v>#REF!</v>
      </c>
    </row>
    <row r="44" spans="1:15" s="14" customFormat="1" ht="22.15" hidden="1" customHeight="1" x14ac:dyDescent="0.25">
      <c r="A44" s="55"/>
      <c r="B44" s="56" t="s">
        <v>36</v>
      </c>
      <c r="C44" s="56"/>
      <c r="D44" s="44"/>
      <c r="E44" s="45"/>
      <c r="F44" s="9">
        <v>50000</v>
      </c>
      <c r="G44" s="57" t="e">
        <v>#REF!</v>
      </c>
      <c r="H44" s="57" t="e">
        <v>#REF!</v>
      </c>
      <c r="I44" s="57" t="e">
        <v>#REF!</v>
      </c>
      <c r="J44" s="57" t="e">
        <v>#REF!</v>
      </c>
      <c r="K44" s="58" t="e">
        <v>#REF!</v>
      </c>
      <c r="L44" s="59" t="e">
        <f>'[1]modificado 8 de marzo'!Y395+'[1]modificado 8 de marzo'!Y396</f>
        <v>#REF!</v>
      </c>
      <c r="M44" s="57" t="e">
        <f>'[1]modificado 8 de marzo'!Z395+'[1]modificado 8 de marzo'!Z396</f>
        <v>#REF!</v>
      </c>
      <c r="N44" s="57" t="e">
        <f>'[1]modificado 8 de marzo'!AA395+'[1]modificado 8 de marzo'!AA396</f>
        <v>#REF!</v>
      </c>
      <c r="O44" s="57" t="e">
        <f>'[1]modificado 8 de marzo'!AB395+'[1]modificado 8 de marzo'!AB396</f>
        <v>#REF!</v>
      </c>
    </row>
    <row r="45" spans="1:15" s="14" customFormat="1" ht="22.15" hidden="1" customHeight="1" x14ac:dyDescent="0.25">
      <c r="A45" s="55"/>
      <c r="B45" s="56" t="s">
        <v>37</v>
      </c>
      <c r="C45" s="56"/>
      <c r="D45" s="44"/>
      <c r="E45" s="45"/>
      <c r="F45" s="9">
        <v>55000</v>
      </c>
      <c r="G45" s="57" t="e">
        <v>#REF!</v>
      </c>
      <c r="H45" s="57" t="e">
        <v>#REF!</v>
      </c>
      <c r="I45" s="57" t="e">
        <v>#REF!</v>
      </c>
      <c r="J45" s="57" t="e">
        <v>#REF!</v>
      </c>
      <c r="K45" s="58" t="e">
        <v>#REF!</v>
      </c>
      <c r="L45" s="59" t="e">
        <f>SUM('[1]modificado 8 de marzo'!Y397:Y401)</f>
        <v>#REF!</v>
      </c>
      <c r="M45" s="57" t="e">
        <f>SUM('[1]modificado 8 de marzo'!Z397:Z401)</f>
        <v>#REF!</v>
      </c>
      <c r="N45" s="57" t="e">
        <f>SUM('[1]modificado 8 de marzo'!AA397:AA401)</f>
        <v>#REF!</v>
      </c>
      <c r="O45" s="57" t="e">
        <f>SUM('[1]modificado 8 de marzo'!AB397:AB401)</f>
        <v>#REF!</v>
      </c>
    </row>
    <row r="46" spans="1:15" s="14" customFormat="1" ht="25.9" hidden="1" customHeight="1" x14ac:dyDescent="0.25">
      <c r="A46" s="78" t="s">
        <v>38</v>
      </c>
      <c r="B46" s="79"/>
      <c r="C46" s="48"/>
      <c r="D46" s="44"/>
      <c r="E46" s="45"/>
      <c r="F46" s="9">
        <v>50000</v>
      </c>
      <c r="G46" s="46">
        <v>251976000</v>
      </c>
      <c r="H46" s="46">
        <v>125987000</v>
      </c>
      <c r="I46" s="46">
        <v>41996000</v>
      </c>
      <c r="J46" s="46">
        <v>41996000</v>
      </c>
      <c r="K46" s="46">
        <v>41996000</v>
      </c>
      <c r="L46" s="47" t="e">
        <f>L47</f>
        <v>#REF!</v>
      </c>
      <c r="M46" s="46" t="e">
        <f>M47</f>
        <v>#REF!</v>
      </c>
      <c r="N46" s="46" t="e">
        <f>N47</f>
        <v>#REF!</v>
      </c>
      <c r="O46" s="46" t="e">
        <f>O47</f>
        <v>#REF!</v>
      </c>
    </row>
    <row r="47" spans="1:15" s="14" customFormat="1" ht="22.15" hidden="1" customHeight="1" x14ac:dyDescent="0.25">
      <c r="A47" s="55"/>
      <c r="B47" s="56" t="s">
        <v>39</v>
      </c>
      <c r="C47" s="56"/>
      <c r="D47" s="44"/>
      <c r="E47" s="45"/>
      <c r="F47" s="9">
        <v>15000</v>
      </c>
      <c r="G47" s="57">
        <v>251976000</v>
      </c>
      <c r="H47" s="57">
        <v>125987000</v>
      </c>
      <c r="I47" s="57">
        <v>41996000</v>
      </c>
      <c r="J47" s="57">
        <v>41996000</v>
      </c>
      <c r="K47" s="58">
        <v>41996000</v>
      </c>
      <c r="L47" s="59" t="e">
        <f>SUM('[1]modificado 8 de marzo'!Y403:Y407)</f>
        <v>#REF!</v>
      </c>
      <c r="M47" s="57" t="e">
        <f>SUM('[1]modificado 8 de marzo'!Z403:Z407)</f>
        <v>#REF!</v>
      </c>
      <c r="N47" s="57" t="e">
        <f>SUM('[1]modificado 8 de marzo'!AA403:AA407)</f>
        <v>#REF!</v>
      </c>
      <c r="O47" s="57" t="e">
        <f>SUM('[1]modificado 8 de marzo'!AB403:AB407)</f>
        <v>#REF!</v>
      </c>
    </row>
    <row r="48" spans="1:15" hidden="1" x14ac:dyDescent="0.25">
      <c r="A48" s="49"/>
      <c r="B48" s="60"/>
      <c r="C48" s="60"/>
      <c r="D48" s="61"/>
      <c r="E48" s="62"/>
      <c r="F48" s="9">
        <v>12000</v>
      </c>
      <c r="G48" s="53"/>
      <c r="H48" s="53"/>
      <c r="I48" s="53"/>
      <c r="J48" s="53"/>
      <c r="K48" s="54"/>
      <c r="L48" s="14"/>
      <c r="M48" s="14"/>
      <c r="N48" s="14"/>
      <c r="O48" s="14"/>
    </row>
    <row r="49" spans="1:15" s="14" customFormat="1" ht="30.6" hidden="1" customHeight="1" x14ac:dyDescent="0.25">
      <c r="A49" s="72"/>
      <c r="B49" s="73"/>
      <c r="C49" s="37"/>
      <c r="D49" s="44"/>
      <c r="E49" s="45"/>
      <c r="F49" s="9">
        <v>18000</v>
      </c>
      <c r="G49" s="46">
        <v>11544539.640000001</v>
      </c>
      <c r="H49" s="46">
        <v>12001593.609999999</v>
      </c>
      <c r="I49" s="46">
        <v>10568023.780000001</v>
      </c>
      <c r="J49" s="46">
        <v>7591000</v>
      </c>
      <c r="K49" s="46">
        <v>7723000</v>
      </c>
      <c r="L49" s="47" t="e">
        <f>L50+L61+L62+L64+L66+L68+L72</f>
        <v>#REF!</v>
      </c>
      <c r="M49" s="46" t="e">
        <f>M50+M61+M62+M64+M66+M68+M72</f>
        <v>#REF!</v>
      </c>
      <c r="N49" s="46" t="e">
        <f>N50+N61+N62+N64+N66+N68+N72</f>
        <v>#REF!</v>
      </c>
      <c r="O49" s="46" t="e">
        <f>O50+O61+O62+O64+O66+O68+O72</f>
        <v>#REF!</v>
      </c>
    </row>
    <row r="50" spans="1:15" s="14" customFormat="1" ht="25.9" hidden="1" customHeight="1" x14ac:dyDescent="0.25">
      <c r="A50" s="78" t="s">
        <v>40</v>
      </c>
      <c r="B50" s="79"/>
      <c r="C50" s="48"/>
      <c r="D50" s="44"/>
      <c r="E50" s="45"/>
      <c r="F50" s="9">
        <v>120000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7">
        <f>SUM(L51:L60)</f>
        <v>0</v>
      </c>
      <c r="M50" s="46">
        <f>SUM(M51:M60)</f>
        <v>0</v>
      </c>
      <c r="N50" s="46">
        <f>SUM(N51:N60)</f>
        <v>0</v>
      </c>
      <c r="O50" s="46">
        <f>SUM(O51:O60)</f>
        <v>0</v>
      </c>
    </row>
    <row r="51" spans="1:15" s="14" customFormat="1" ht="22.15" hidden="1" customHeight="1" x14ac:dyDescent="0.25">
      <c r="A51" s="55"/>
      <c r="B51" s="56" t="s">
        <v>41</v>
      </c>
      <c r="C51" s="56"/>
      <c r="D51" s="44"/>
      <c r="E51" s="45"/>
      <c r="F51" s="9">
        <v>75000</v>
      </c>
      <c r="G51" s="57"/>
      <c r="H51" s="57"/>
      <c r="I51" s="57"/>
      <c r="J51" s="63"/>
      <c r="K51" s="64"/>
      <c r="L51" s="63"/>
      <c r="M51" s="63"/>
      <c r="N51" s="63"/>
      <c r="O51" s="63"/>
    </row>
    <row r="52" spans="1:15" s="14" customFormat="1" ht="22.15" hidden="1" customHeight="1" x14ac:dyDescent="0.25">
      <c r="A52" s="55"/>
      <c r="B52" s="56" t="s">
        <v>42</v>
      </c>
      <c r="C52" s="56"/>
      <c r="D52" s="44"/>
      <c r="E52" s="45"/>
      <c r="F52" s="9">
        <v>25000</v>
      </c>
      <c r="G52" s="57"/>
      <c r="H52" s="57"/>
      <c r="I52" s="57"/>
      <c r="J52" s="63"/>
      <c r="K52" s="64"/>
      <c r="L52" s="63"/>
      <c r="M52" s="63"/>
      <c r="N52" s="63"/>
      <c r="O52" s="63"/>
    </row>
    <row r="53" spans="1:15" s="14" customFormat="1" ht="22.15" hidden="1" customHeight="1" x14ac:dyDescent="0.25">
      <c r="A53" s="55"/>
      <c r="B53" s="56" t="s">
        <v>43</v>
      </c>
      <c r="C53" s="56"/>
      <c r="D53" s="44"/>
      <c r="E53" s="45"/>
      <c r="F53" s="9">
        <v>147000</v>
      </c>
      <c r="G53" s="57"/>
      <c r="H53" s="57"/>
      <c r="I53" s="57"/>
      <c r="J53" s="63"/>
      <c r="K53" s="64"/>
      <c r="L53" s="63"/>
      <c r="M53" s="63"/>
      <c r="N53" s="63"/>
      <c r="O53" s="63"/>
    </row>
    <row r="54" spans="1:15" s="14" customFormat="1" hidden="1" x14ac:dyDescent="0.25">
      <c r="A54" s="55"/>
      <c r="B54" s="56" t="s">
        <v>44</v>
      </c>
      <c r="C54" s="56"/>
      <c r="D54" s="44"/>
      <c r="E54" s="45"/>
      <c r="F54" s="9" t="e">
        <v>#REF!</v>
      </c>
      <c r="G54" s="57"/>
      <c r="H54" s="57"/>
      <c r="I54" s="57"/>
      <c r="J54" s="63"/>
      <c r="K54" s="64"/>
      <c r="L54" s="63"/>
      <c r="M54" s="63"/>
      <c r="N54" s="63"/>
      <c r="O54" s="63"/>
    </row>
    <row r="55" spans="1:15" s="14" customFormat="1" ht="22.15" hidden="1" customHeight="1" x14ac:dyDescent="0.25">
      <c r="A55" s="55"/>
      <c r="B55" s="56" t="s">
        <v>45</v>
      </c>
      <c r="C55" s="56"/>
      <c r="D55" s="44"/>
      <c r="E55" s="45"/>
      <c r="F55" s="9">
        <v>1000000</v>
      </c>
      <c r="G55" s="57"/>
      <c r="H55" s="57"/>
      <c r="I55" s="57"/>
      <c r="J55" s="63"/>
      <c r="K55" s="64"/>
      <c r="L55" s="63"/>
      <c r="M55" s="63"/>
      <c r="N55" s="63"/>
      <c r="O55" s="63"/>
    </row>
    <row r="56" spans="1:15" s="14" customFormat="1" ht="22.15" hidden="1" customHeight="1" x14ac:dyDescent="0.25">
      <c r="A56" s="55"/>
      <c r="B56" s="56" t="s">
        <v>46</v>
      </c>
      <c r="C56" s="56"/>
      <c r="D56" s="44"/>
      <c r="E56" s="45"/>
      <c r="F56" s="9" t="e">
        <v>#REF!</v>
      </c>
      <c r="G56" s="57"/>
      <c r="H56" s="57"/>
      <c r="I56" s="57"/>
      <c r="J56" s="63"/>
      <c r="K56" s="64"/>
      <c r="L56" s="63"/>
      <c r="M56" s="63"/>
      <c r="N56" s="63"/>
      <c r="O56" s="63"/>
    </row>
    <row r="57" spans="1:15" s="14" customFormat="1" ht="22.15" hidden="1" customHeight="1" x14ac:dyDescent="0.25">
      <c r="A57" s="55"/>
      <c r="B57" s="56" t="s">
        <v>47</v>
      </c>
      <c r="C57" s="56"/>
      <c r="D57" s="44"/>
      <c r="E57" s="45"/>
      <c r="F57" s="9" t="e">
        <v>#REF!</v>
      </c>
      <c r="G57" s="57"/>
      <c r="H57" s="57"/>
      <c r="I57" s="57"/>
      <c r="J57" s="63"/>
      <c r="K57" s="64"/>
      <c r="L57" s="63"/>
      <c r="M57" s="63"/>
      <c r="N57" s="63"/>
      <c r="O57" s="63"/>
    </row>
    <row r="58" spans="1:15" s="14" customFormat="1" ht="22.15" hidden="1" customHeight="1" x14ac:dyDescent="0.25">
      <c r="A58" s="55"/>
      <c r="B58" s="56" t="s">
        <v>48</v>
      </c>
      <c r="C58" s="56"/>
      <c r="D58" s="44"/>
      <c r="E58" s="45"/>
      <c r="F58" s="9" t="e">
        <v>#REF!</v>
      </c>
      <c r="G58" s="57"/>
      <c r="H58" s="57"/>
      <c r="I58" s="57"/>
      <c r="J58" s="63"/>
      <c r="K58" s="64"/>
      <c r="L58" s="63"/>
      <c r="M58" s="63"/>
      <c r="N58" s="63"/>
      <c r="O58" s="63"/>
    </row>
    <row r="59" spans="1:15" s="14" customFormat="1" ht="22.15" hidden="1" customHeight="1" x14ac:dyDescent="0.25">
      <c r="A59" s="55"/>
      <c r="B59" s="56" t="s">
        <v>49</v>
      </c>
      <c r="C59" s="56"/>
      <c r="D59" s="44"/>
      <c r="E59" s="45"/>
      <c r="F59" s="9" t="e">
        <v>#REF!</v>
      </c>
      <c r="G59" s="57"/>
      <c r="H59" s="57"/>
      <c r="I59" s="57"/>
      <c r="J59" s="63"/>
      <c r="K59" s="64"/>
      <c r="L59" s="63"/>
      <c r="M59" s="63"/>
      <c r="N59" s="63"/>
      <c r="O59" s="63"/>
    </row>
    <row r="60" spans="1:15" s="14" customFormat="1" ht="30" hidden="1" x14ac:dyDescent="0.25">
      <c r="A60" s="55"/>
      <c r="B60" s="56" t="s">
        <v>50</v>
      </c>
      <c r="C60" s="56"/>
      <c r="D60" s="44"/>
      <c r="E60" s="45"/>
      <c r="F60" s="9" t="e">
        <v>#REF!</v>
      </c>
      <c r="G60" s="57"/>
      <c r="H60" s="57"/>
      <c r="I60" s="57"/>
      <c r="J60" s="63"/>
      <c r="K60" s="64"/>
      <c r="L60" s="63"/>
      <c r="M60" s="63"/>
      <c r="N60" s="63"/>
      <c r="O60" s="63"/>
    </row>
    <row r="61" spans="1:15" s="14" customFormat="1" ht="25.9" hidden="1" customHeight="1" x14ac:dyDescent="0.25">
      <c r="A61" s="78" t="s">
        <v>51</v>
      </c>
      <c r="B61" s="79"/>
      <c r="C61" s="48"/>
      <c r="D61" s="44"/>
      <c r="E61" s="45"/>
      <c r="F61" s="9" t="e">
        <v>#REF!</v>
      </c>
      <c r="G61" s="46"/>
      <c r="H61" s="46"/>
      <c r="I61" s="46"/>
      <c r="J61" s="46"/>
      <c r="K61" s="46"/>
      <c r="L61" s="47"/>
      <c r="M61" s="46"/>
      <c r="N61" s="46"/>
      <c r="O61" s="46"/>
    </row>
    <row r="62" spans="1:15" s="14" customFormat="1" ht="25.9" hidden="1" customHeight="1" x14ac:dyDescent="0.25">
      <c r="A62" s="78" t="s">
        <v>52</v>
      </c>
      <c r="B62" s="79"/>
      <c r="C62" s="48"/>
      <c r="D62" s="44"/>
      <c r="E62" s="45"/>
      <c r="F62" s="9">
        <v>200000</v>
      </c>
      <c r="G62" s="46">
        <v>1000000</v>
      </c>
      <c r="H62" s="46">
        <v>1000000</v>
      </c>
      <c r="I62" s="46">
        <v>1000000</v>
      </c>
      <c r="J62" s="46">
        <v>1000000</v>
      </c>
      <c r="K62" s="46">
        <v>1000000</v>
      </c>
      <c r="L62" s="47">
        <f>L63</f>
        <v>1000000</v>
      </c>
      <c r="M62" s="46">
        <f>M63</f>
        <v>1000000</v>
      </c>
      <c r="N62" s="46">
        <f>N63</f>
        <v>1000000</v>
      </c>
      <c r="O62" s="46">
        <f>O63</f>
        <v>1000000</v>
      </c>
    </row>
    <row r="63" spans="1:15" s="14" customFormat="1" ht="24" hidden="1" customHeight="1" x14ac:dyDescent="0.25">
      <c r="A63" s="55"/>
      <c r="B63" s="56" t="s">
        <v>53</v>
      </c>
      <c r="C63" s="56"/>
      <c r="D63" s="44"/>
      <c r="E63" s="45"/>
      <c r="F63" s="9">
        <v>62356.97</v>
      </c>
      <c r="G63" s="57">
        <v>1000000</v>
      </c>
      <c r="H63" s="57">
        <v>1000000</v>
      </c>
      <c r="I63" s="57">
        <v>1000000</v>
      </c>
      <c r="J63" s="57">
        <v>1000000</v>
      </c>
      <c r="K63" s="58">
        <v>1000000</v>
      </c>
      <c r="L63" s="59">
        <v>1000000</v>
      </c>
      <c r="M63" s="57">
        <v>1000000</v>
      </c>
      <c r="N63" s="57">
        <v>1000000</v>
      </c>
      <c r="O63" s="57">
        <v>1000000</v>
      </c>
    </row>
    <row r="64" spans="1:15" s="14" customFormat="1" ht="25.9" hidden="1" customHeight="1" x14ac:dyDescent="0.25">
      <c r="A64" s="78" t="s">
        <v>54</v>
      </c>
      <c r="B64" s="79" t="s">
        <v>55</v>
      </c>
      <c r="C64" s="48"/>
      <c r="D64" s="44"/>
      <c r="E64" s="45"/>
      <c r="F64" s="9" t="e">
        <v>#REF!</v>
      </c>
      <c r="G64" s="46"/>
      <c r="H64" s="46"/>
      <c r="I64" s="46"/>
      <c r="J64" s="46"/>
      <c r="K64" s="46"/>
      <c r="L64" s="47"/>
      <c r="M64" s="46"/>
      <c r="N64" s="46"/>
      <c r="O64" s="46"/>
    </row>
    <row r="65" spans="1:18" s="14" customFormat="1" hidden="1" x14ac:dyDescent="0.25">
      <c r="A65" s="55"/>
      <c r="B65" s="56" t="s">
        <v>56</v>
      </c>
      <c r="C65" s="56"/>
      <c r="D65" s="44"/>
      <c r="E65" s="45"/>
      <c r="F65" s="9">
        <v>0</v>
      </c>
      <c r="G65" s="57"/>
      <c r="H65" s="57"/>
      <c r="I65" s="57"/>
      <c r="J65" s="63"/>
      <c r="K65" s="64"/>
      <c r="L65" s="63"/>
      <c r="M65" s="63"/>
      <c r="N65" s="63"/>
      <c r="O65" s="63"/>
    </row>
    <row r="66" spans="1:18" s="14" customFormat="1" ht="25.9" hidden="1" customHeight="1" x14ac:dyDescent="0.25">
      <c r="A66" s="78" t="s">
        <v>57</v>
      </c>
      <c r="B66" s="79"/>
      <c r="C66" s="48"/>
      <c r="D66" s="44"/>
      <c r="E66" s="45"/>
      <c r="F66" s="9">
        <v>55000</v>
      </c>
      <c r="G66" s="46"/>
      <c r="H66" s="46"/>
      <c r="I66" s="46"/>
      <c r="J66" s="46"/>
      <c r="K66" s="46"/>
      <c r="L66" s="47"/>
      <c r="M66" s="46"/>
      <c r="N66" s="46"/>
      <c r="O66" s="46"/>
    </row>
    <row r="67" spans="1:18" s="14" customFormat="1" hidden="1" x14ac:dyDescent="0.25">
      <c r="A67" s="55"/>
      <c r="B67" s="56" t="s">
        <v>58</v>
      </c>
      <c r="C67" s="56"/>
      <c r="D67" s="44"/>
      <c r="E67" s="45"/>
      <c r="F67" s="9">
        <v>225560</v>
      </c>
      <c r="G67" s="57"/>
      <c r="H67" s="57"/>
      <c r="I67" s="57"/>
      <c r="J67" s="63"/>
      <c r="K67" s="64"/>
      <c r="L67" s="63"/>
      <c r="M67" s="63"/>
      <c r="N67" s="63"/>
      <c r="O67" s="63"/>
    </row>
    <row r="68" spans="1:18" s="14" customFormat="1" ht="25.9" hidden="1" customHeight="1" x14ac:dyDescent="0.25">
      <c r="A68" s="78" t="s">
        <v>59</v>
      </c>
      <c r="B68" s="79"/>
      <c r="C68" s="48"/>
      <c r="D68" s="44"/>
      <c r="E68" s="45"/>
      <c r="F68" s="9">
        <v>0</v>
      </c>
      <c r="G68" s="46">
        <v>6274000</v>
      </c>
      <c r="H68" s="46">
        <v>6354000</v>
      </c>
      <c r="I68" s="46">
        <v>6485000</v>
      </c>
      <c r="J68" s="46">
        <v>6591000</v>
      </c>
      <c r="K68" s="46">
        <v>6723000</v>
      </c>
      <c r="L68" s="47">
        <f>SUM(L69:L71)</f>
        <v>6723000</v>
      </c>
      <c r="M68" s="46">
        <f>SUM(M69:M71)</f>
        <v>6723000</v>
      </c>
      <c r="N68" s="46">
        <f>SUM(N69:N71)</f>
        <v>6723000</v>
      </c>
      <c r="O68" s="46">
        <f>SUM(O69:O71)</f>
        <v>6723000</v>
      </c>
    </row>
    <row r="69" spans="1:18" s="14" customFormat="1" hidden="1" x14ac:dyDescent="0.25">
      <c r="A69" s="55"/>
      <c r="B69" s="56" t="s">
        <v>60</v>
      </c>
      <c r="C69" s="56"/>
      <c r="D69" s="44"/>
      <c r="E69" s="45"/>
      <c r="F69" s="9">
        <v>0</v>
      </c>
      <c r="G69" s="57">
        <v>2475000</v>
      </c>
      <c r="H69" s="57">
        <v>2475000</v>
      </c>
      <c r="I69" s="57">
        <v>2475000</v>
      </c>
      <c r="J69" s="57">
        <v>2500000</v>
      </c>
      <c r="K69" s="58">
        <v>2500000</v>
      </c>
      <c r="L69" s="59">
        <v>2500000</v>
      </c>
      <c r="M69" s="57">
        <v>2500000</v>
      </c>
      <c r="N69" s="57">
        <v>2500000</v>
      </c>
      <c r="O69" s="57">
        <v>2500000</v>
      </c>
    </row>
    <row r="70" spans="1:18" s="14" customFormat="1" ht="22.15" hidden="1" customHeight="1" x14ac:dyDescent="0.25">
      <c r="A70" s="55"/>
      <c r="B70" s="56" t="s">
        <v>61</v>
      </c>
      <c r="C70" s="56"/>
      <c r="D70" s="44"/>
      <c r="E70" s="45"/>
      <c r="F70" s="9">
        <v>527352.49</v>
      </c>
      <c r="G70" s="57">
        <v>1499000</v>
      </c>
      <c r="H70" s="57">
        <v>1529000</v>
      </c>
      <c r="I70" s="57">
        <v>1560000</v>
      </c>
      <c r="J70" s="57">
        <v>1591000</v>
      </c>
      <c r="K70" s="58">
        <v>1623000</v>
      </c>
      <c r="L70" s="59">
        <v>1623000</v>
      </c>
      <c r="M70" s="57">
        <v>1623000</v>
      </c>
      <c r="N70" s="57">
        <v>1623000</v>
      </c>
      <c r="O70" s="57">
        <v>1623000</v>
      </c>
    </row>
    <row r="71" spans="1:18" s="14" customFormat="1" ht="22.15" hidden="1" customHeight="1" x14ac:dyDescent="0.25">
      <c r="A71" s="55"/>
      <c r="B71" s="56" t="s">
        <v>62</v>
      </c>
      <c r="C71" s="56"/>
      <c r="D71" s="44"/>
      <c r="E71" s="45"/>
      <c r="F71" s="9">
        <v>49346.7</v>
      </c>
      <c r="G71" s="57">
        <v>2300000</v>
      </c>
      <c r="H71" s="57">
        <v>2350000</v>
      </c>
      <c r="I71" s="57">
        <v>2450000</v>
      </c>
      <c r="J71" s="63">
        <v>2500000</v>
      </c>
      <c r="K71" s="64">
        <v>2600000</v>
      </c>
      <c r="L71" s="63">
        <v>2600000</v>
      </c>
      <c r="M71" s="63">
        <v>2600000</v>
      </c>
      <c r="N71" s="63">
        <v>2600000</v>
      </c>
      <c r="O71" s="63">
        <v>2600000</v>
      </c>
    </row>
    <row r="72" spans="1:18" s="14" customFormat="1" ht="25.9" hidden="1" customHeight="1" x14ac:dyDescent="0.25">
      <c r="A72" s="78" t="s">
        <v>63</v>
      </c>
      <c r="B72" s="79"/>
      <c r="C72" s="48"/>
      <c r="D72" s="44"/>
      <c r="E72" s="45"/>
      <c r="F72" s="9">
        <v>766240.01</v>
      </c>
      <c r="G72" s="46">
        <v>4270539.6399999997</v>
      </c>
      <c r="H72" s="46">
        <v>4647593.6100000003</v>
      </c>
      <c r="I72" s="46">
        <v>3083023.78</v>
      </c>
      <c r="J72" s="46">
        <v>0</v>
      </c>
      <c r="K72" s="46">
        <v>0</v>
      </c>
      <c r="L72" s="47" t="e">
        <f>L73</f>
        <v>#REF!</v>
      </c>
      <c r="M72" s="46" t="e">
        <f>M73</f>
        <v>#REF!</v>
      </c>
      <c r="N72" s="46" t="e">
        <f>N73</f>
        <v>#REF!</v>
      </c>
      <c r="O72" s="46" t="e">
        <f>O73</f>
        <v>#REF!</v>
      </c>
    </row>
    <row r="73" spans="1:18" s="14" customFormat="1" hidden="1" x14ac:dyDescent="0.25">
      <c r="A73" s="55"/>
      <c r="B73" s="56" t="s">
        <v>64</v>
      </c>
      <c r="C73" s="56"/>
      <c r="D73" s="44"/>
      <c r="E73" s="45"/>
      <c r="F73" s="9">
        <v>200000</v>
      </c>
      <c r="G73" s="57">
        <v>4270539.6399999997</v>
      </c>
      <c r="H73" s="57">
        <v>4647593.6100000003</v>
      </c>
      <c r="I73" s="57">
        <v>3083023.78</v>
      </c>
      <c r="J73" s="57">
        <v>0</v>
      </c>
      <c r="K73" s="58">
        <v>0</v>
      </c>
      <c r="L73" s="59" t="e">
        <f>SUM('[1]modificado 8 de marzo'!Y607:Y611)</f>
        <v>#REF!</v>
      </c>
      <c r="M73" s="57" t="e">
        <f>SUM('[1]modificado 8 de marzo'!Z607:Z611)</f>
        <v>#REF!</v>
      </c>
      <c r="N73" s="57" t="e">
        <f>SUM('[1]modificado 8 de marzo'!AA607:AA611)</f>
        <v>#REF!</v>
      </c>
      <c r="O73" s="57" t="e">
        <f>SUM('[1]modificado 8 de marzo'!AB607:AB611)</f>
        <v>#REF!</v>
      </c>
    </row>
    <row r="74" spans="1:18" hidden="1" x14ac:dyDescent="0.25">
      <c r="A74" s="49"/>
      <c r="B74" s="60"/>
      <c r="C74" s="60"/>
      <c r="D74" s="61"/>
      <c r="E74" s="62"/>
      <c r="F74" s="9">
        <v>4922</v>
      </c>
      <c r="G74" s="53"/>
      <c r="H74" s="53"/>
      <c r="I74" s="53"/>
      <c r="J74" s="53"/>
      <c r="K74" s="54"/>
      <c r="L74" s="14"/>
      <c r="M74" s="14"/>
      <c r="N74" s="14"/>
      <c r="O74" s="14"/>
    </row>
    <row r="75" spans="1:18" ht="31.9" customHeight="1" thickBot="1" x14ac:dyDescent="0.3">
      <c r="A75" s="72" t="s">
        <v>86</v>
      </c>
      <c r="B75" s="73"/>
      <c r="C75" s="38"/>
      <c r="D75" s="39"/>
      <c r="E75" s="40"/>
      <c r="F75" s="41">
        <v>0</v>
      </c>
      <c r="G75" s="41">
        <v>602000</v>
      </c>
      <c r="H75" s="41">
        <v>602000</v>
      </c>
      <c r="I75" s="41">
        <v>602000</v>
      </c>
      <c r="J75" s="41">
        <v>602000</v>
      </c>
      <c r="K75" s="41">
        <v>602000</v>
      </c>
      <c r="L75" s="42"/>
      <c r="M75" s="41"/>
      <c r="N75" s="41"/>
      <c r="O75" s="41"/>
    </row>
    <row r="76" spans="1:18" s="14" customFormat="1" ht="18.600000000000001" customHeight="1" x14ac:dyDescent="0.25">
      <c r="A76" s="7"/>
      <c r="B76" s="8"/>
      <c r="C76" s="9"/>
      <c r="D76" s="10"/>
      <c r="E76" s="11"/>
      <c r="F76" s="9"/>
      <c r="G76" s="12"/>
      <c r="H76" s="12"/>
      <c r="I76" s="12"/>
      <c r="J76" s="12"/>
      <c r="K76" s="12"/>
      <c r="L76" s="13"/>
      <c r="M76" s="13"/>
      <c r="N76" s="13"/>
      <c r="O76" s="13"/>
    </row>
    <row r="77" spans="1:18" ht="16.149999999999999" customHeight="1" x14ac:dyDescent="0.25">
      <c r="A77" s="65"/>
      <c r="B77" s="65"/>
      <c r="C77" s="66" t="s">
        <v>0</v>
      </c>
      <c r="D77" s="67"/>
      <c r="E77" s="66" t="s">
        <v>1</v>
      </c>
      <c r="F77" s="68">
        <v>2016</v>
      </c>
      <c r="G77" s="68">
        <v>2017</v>
      </c>
      <c r="H77" s="68">
        <v>2018</v>
      </c>
      <c r="I77" s="68">
        <v>2019</v>
      </c>
      <c r="J77" s="68">
        <v>2020</v>
      </c>
      <c r="K77" s="68">
        <v>2021</v>
      </c>
      <c r="L77" s="15">
        <v>2022</v>
      </c>
      <c r="M77" s="15">
        <v>2023</v>
      </c>
      <c r="N77" s="15">
        <v>2024</v>
      </c>
      <c r="O77" s="15">
        <v>2025</v>
      </c>
    </row>
    <row r="78" spans="1:18" ht="6.6" customHeight="1" thickBot="1" x14ac:dyDescent="0.3">
      <c r="A78" s="16"/>
      <c r="B78" s="16"/>
      <c r="C78" s="16"/>
      <c r="D78" s="17"/>
      <c r="E78" s="18"/>
      <c r="F78" s="19"/>
      <c r="G78" s="19"/>
      <c r="H78" s="19"/>
      <c r="I78" s="19"/>
      <c r="J78" s="19"/>
      <c r="K78" s="19"/>
      <c r="L78" s="19"/>
      <c r="M78" s="19"/>
      <c r="N78" s="19"/>
      <c r="O78" s="19"/>
    </row>
    <row r="79" spans="1:18" s="14" customFormat="1" ht="30.6" customHeight="1" thickBot="1" x14ac:dyDescent="0.3">
      <c r="A79" s="74" t="s">
        <v>65</v>
      </c>
      <c r="B79" s="75"/>
      <c r="C79" s="69">
        <v>33045705</v>
      </c>
      <c r="D79" s="70"/>
      <c r="E79" s="71"/>
      <c r="F79" s="69">
        <v>25392414.779999997</v>
      </c>
      <c r="G79" s="69">
        <v>34045705</v>
      </c>
      <c r="H79" s="69">
        <v>22041063</v>
      </c>
      <c r="I79" s="69">
        <v>22297978.899999999</v>
      </c>
      <c r="J79" s="69">
        <v>25440267.600000001</v>
      </c>
      <c r="K79" s="69">
        <v>27256381.969999999</v>
      </c>
      <c r="L79" s="20">
        <f>SUM(L81:L88)</f>
        <v>31440000</v>
      </c>
      <c r="M79" s="20">
        <f>SUM(M81:M88)</f>
        <v>31440000</v>
      </c>
      <c r="N79" s="20">
        <f>SUM(N81:N88)</f>
        <v>31440000</v>
      </c>
      <c r="O79" s="20">
        <f>SUM(O81:O88)</f>
        <v>31440000</v>
      </c>
      <c r="P79" s="21"/>
      <c r="Q79" s="21"/>
      <c r="R79" s="21"/>
    </row>
    <row r="80" spans="1:18" s="14" customFormat="1" ht="13.9" customHeight="1" thickBot="1" x14ac:dyDescent="0.3">
      <c r="A80" s="27"/>
      <c r="B80" s="27"/>
      <c r="C80" s="27"/>
      <c r="D80" s="28"/>
      <c r="E80" s="29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21"/>
      <c r="Q80" s="21"/>
      <c r="R80" s="21"/>
    </row>
    <row r="81" spans="1:18" ht="28.15" customHeight="1" thickBot="1" x14ac:dyDescent="0.3">
      <c r="A81" s="72" t="s">
        <v>66</v>
      </c>
      <c r="B81" s="73"/>
      <c r="C81" s="38">
        <v>6187500</v>
      </c>
      <c r="D81" s="39"/>
      <c r="E81" s="40"/>
      <c r="F81" s="41">
        <v>3987183.99</v>
      </c>
      <c r="G81" s="41">
        <v>6187500</v>
      </c>
      <c r="H81" s="41">
        <v>5940000</v>
      </c>
      <c r="I81" s="41">
        <v>4950000</v>
      </c>
      <c r="J81" s="41">
        <v>4455000</v>
      </c>
      <c r="K81" s="41">
        <v>2960000</v>
      </c>
      <c r="L81" s="41">
        <v>4000000</v>
      </c>
      <c r="M81" s="41">
        <v>4000000</v>
      </c>
      <c r="N81" s="41">
        <v>4000000</v>
      </c>
      <c r="O81" s="41">
        <v>4000000</v>
      </c>
    </row>
    <row r="82" spans="1:18" ht="28.15" customHeight="1" thickBot="1" x14ac:dyDescent="0.3">
      <c r="A82" s="72" t="s">
        <v>67</v>
      </c>
      <c r="B82" s="73"/>
      <c r="C82" s="38">
        <v>1940400</v>
      </c>
      <c r="D82" s="39"/>
      <c r="E82" s="40"/>
      <c r="F82" s="41">
        <v>1118000</v>
      </c>
      <c r="G82" s="41">
        <v>1940400</v>
      </c>
      <c r="H82" s="41">
        <v>970200</v>
      </c>
      <c r="I82" s="41">
        <v>1212750</v>
      </c>
      <c r="J82" s="41">
        <v>1455300</v>
      </c>
      <c r="K82" s="41">
        <v>1455300</v>
      </c>
      <c r="L82" s="41">
        <v>1470000</v>
      </c>
      <c r="M82" s="41">
        <v>1470000</v>
      </c>
      <c r="N82" s="41">
        <v>1470000</v>
      </c>
      <c r="O82" s="41">
        <v>1470000</v>
      </c>
    </row>
    <row r="83" spans="1:18" ht="28.15" customHeight="1" thickBot="1" x14ac:dyDescent="0.3">
      <c r="A83" s="72" t="s">
        <v>68</v>
      </c>
      <c r="B83" s="73"/>
      <c r="C83" s="38">
        <v>4365900</v>
      </c>
      <c r="D83" s="39"/>
      <c r="E83" s="40"/>
      <c r="F83" s="41">
        <v>200000</v>
      </c>
      <c r="G83" s="41">
        <v>4365900</v>
      </c>
      <c r="H83" s="41">
        <v>970200</v>
      </c>
      <c r="I83" s="41">
        <v>970200</v>
      </c>
      <c r="J83" s="41">
        <v>1940400</v>
      </c>
      <c r="K83" s="41">
        <v>1940400</v>
      </c>
      <c r="L83" s="41">
        <v>1960000</v>
      </c>
      <c r="M83" s="41">
        <v>1960000</v>
      </c>
      <c r="N83" s="41">
        <v>1960000</v>
      </c>
      <c r="O83" s="41">
        <v>1960000</v>
      </c>
    </row>
    <row r="84" spans="1:18" ht="28.15" customHeight="1" thickBot="1" x14ac:dyDescent="0.3">
      <c r="A84" s="72" t="s">
        <v>87</v>
      </c>
      <c r="B84" s="73"/>
      <c r="C84" s="38">
        <v>7874460</v>
      </c>
      <c r="D84" s="39"/>
      <c r="E84" s="40"/>
      <c r="F84" s="41">
        <v>7202957.5899999999</v>
      </c>
      <c r="G84" s="41">
        <v>7874460</v>
      </c>
      <c r="H84" s="41">
        <v>4968018</v>
      </c>
      <c r="I84" s="41">
        <v>4972383.9000000004</v>
      </c>
      <c r="J84" s="41">
        <v>5947167.5999999996</v>
      </c>
      <c r="K84" s="41">
        <v>6892381.9699999997</v>
      </c>
      <c r="L84" s="41">
        <v>7840000</v>
      </c>
      <c r="M84" s="41">
        <v>7840000</v>
      </c>
      <c r="N84" s="41">
        <v>7840000</v>
      </c>
      <c r="O84" s="41">
        <v>7840000</v>
      </c>
    </row>
    <row r="85" spans="1:18" ht="28.15" customHeight="1" thickBot="1" x14ac:dyDescent="0.3">
      <c r="A85" s="72" t="s">
        <v>69</v>
      </c>
      <c r="B85" s="73"/>
      <c r="C85" s="38">
        <v>2425500</v>
      </c>
      <c r="D85" s="39"/>
      <c r="E85" s="40"/>
      <c r="F85" s="41">
        <v>2195036.3199999998</v>
      </c>
      <c r="G85" s="41">
        <v>2401245</v>
      </c>
      <c r="H85" s="41">
        <v>2401245</v>
      </c>
      <c r="I85" s="41">
        <v>2401245</v>
      </c>
      <c r="J85" s="41">
        <v>2425500</v>
      </c>
      <c r="K85" s="41">
        <v>2425500</v>
      </c>
      <c r="L85" s="41">
        <v>2450000</v>
      </c>
      <c r="M85" s="41">
        <v>2450000</v>
      </c>
      <c r="N85" s="41">
        <v>2450000</v>
      </c>
      <c r="O85" s="41">
        <v>2450000</v>
      </c>
    </row>
    <row r="86" spans="1:18" ht="28.15" customHeight="1" thickBot="1" x14ac:dyDescent="0.3">
      <c r="A86" s="72" t="s">
        <v>70</v>
      </c>
      <c r="B86" s="73"/>
      <c r="C86" s="38">
        <v>5821200</v>
      </c>
      <c r="D86" s="39"/>
      <c r="E86" s="40"/>
      <c r="F86" s="41">
        <v>3462417</v>
      </c>
      <c r="G86" s="41">
        <v>4365900</v>
      </c>
      <c r="H86" s="41">
        <v>3395700</v>
      </c>
      <c r="I86" s="41">
        <v>2910600</v>
      </c>
      <c r="J86" s="41">
        <v>3880800</v>
      </c>
      <c r="K86" s="41">
        <v>5821200</v>
      </c>
      <c r="L86" s="41">
        <v>5880000</v>
      </c>
      <c r="M86" s="41">
        <v>5880000</v>
      </c>
      <c r="N86" s="41">
        <v>5880000</v>
      </c>
      <c r="O86" s="41">
        <v>5880000</v>
      </c>
    </row>
    <row r="87" spans="1:18" ht="28.15" customHeight="1" thickBot="1" x14ac:dyDescent="0.3">
      <c r="A87" s="72" t="s">
        <v>71</v>
      </c>
      <c r="B87" s="73"/>
      <c r="C87" s="38">
        <v>2395700</v>
      </c>
      <c r="D87" s="39"/>
      <c r="E87" s="40"/>
      <c r="F87" s="41">
        <v>2278655.88</v>
      </c>
      <c r="G87" s="41">
        <v>1455300</v>
      </c>
      <c r="H87" s="41">
        <v>1455300</v>
      </c>
      <c r="I87" s="41">
        <v>1455300</v>
      </c>
      <c r="J87" s="41">
        <v>1940400</v>
      </c>
      <c r="K87" s="41">
        <v>2395700</v>
      </c>
      <c r="L87" s="41">
        <v>3430000</v>
      </c>
      <c r="M87" s="41">
        <v>3430000</v>
      </c>
      <c r="N87" s="41">
        <v>3430000</v>
      </c>
      <c r="O87" s="41">
        <v>3430000</v>
      </c>
    </row>
    <row r="88" spans="1:18" ht="28.15" customHeight="1" thickBot="1" x14ac:dyDescent="0.3">
      <c r="A88" s="72" t="s">
        <v>72</v>
      </c>
      <c r="B88" s="73"/>
      <c r="C88" s="38">
        <v>4455000</v>
      </c>
      <c r="D88" s="39"/>
      <c r="E88" s="40"/>
      <c r="F88" s="41">
        <v>4948164</v>
      </c>
      <c r="G88" s="41">
        <f>4455000+1000000</f>
        <v>5455000</v>
      </c>
      <c r="H88" s="41">
        <v>1940400</v>
      </c>
      <c r="I88" s="41">
        <f>2425500+1000000</f>
        <v>3425500</v>
      </c>
      <c r="J88" s="41">
        <v>3395700</v>
      </c>
      <c r="K88" s="41">
        <v>3365900</v>
      </c>
      <c r="L88" s="41">
        <v>4410000</v>
      </c>
      <c r="M88" s="41">
        <v>4410000</v>
      </c>
      <c r="N88" s="41">
        <v>4410000</v>
      </c>
      <c r="O88" s="41">
        <v>4410000</v>
      </c>
    </row>
    <row r="89" spans="1:18" s="14" customFormat="1" ht="18.600000000000001" customHeight="1" x14ac:dyDescent="0.25">
      <c r="A89" s="7"/>
      <c r="B89" s="8"/>
      <c r="C89" s="9"/>
      <c r="D89" s="10"/>
      <c r="E89" s="11"/>
      <c r="F89" s="9"/>
      <c r="G89" s="12"/>
      <c r="H89" s="12"/>
      <c r="I89" s="12"/>
      <c r="J89" s="12"/>
      <c r="K89" s="12"/>
      <c r="L89" s="13"/>
      <c r="M89" s="13"/>
      <c r="N89" s="13"/>
      <c r="O89" s="13"/>
    </row>
    <row r="90" spans="1:18" ht="16.149999999999999" customHeight="1" x14ac:dyDescent="0.25">
      <c r="A90" s="65"/>
      <c r="B90" s="65"/>
      <c r="C90" s="66" t="s">
        <v>0</v>
      </c>
      <c r="D90" s="67"/>
      <c r="E90" s="66" t="s">
        <v>1</v>
      </c>
      <c r="F90" s="68">
        <v>2016</v>
      </c>
      <c r="G90" s="68">
        <v>2017</v>
      </c>
      <c r="H90" s="68">
        <v>2018</v>
      </c>
      <c r="I90" s="68">
        <v>2019</v>
      </c>
      <c r="J90" s="68">
        <v>2020</v>
      </c>
      <c r="K90" s="68">
        <v>2021</v>
      </c>
      <c r="L90" s="15">
        <v>2022</v>
      </c>
      <c r="M90" s="15">
        <v>2023</v>
      </c>
      <c r="N90" s="15">
        <v>2024</v>
      </c>
      <c r="O90" s="15">
        <v>2025</v>
      </c>
    </row>
    <row r="91" spans="1:18" ht="6.6" customHeight="1" thickBot="1" x14ac:dyDescent="0.3">
      <c r="A91" s="16"/>
      <c r="B91" s="16"/>
      <c r="C91" s="16"/>
      <c r="D91" s="17"/>
      <c r="E91" s="18"/>
      <c r="F91" s="19"/>
      <c r="G91" s="19"/>
      <c r="H91" s="19"/>
      <c r="I91" s="19"/>
      <c r="J91" s="19"/>
      <c r="K91" s="19"/>
      <c r="L91" s="19"/>
      <c r="M91" s="19"/>
      <c r="N91" s="19"/>
      <c r="O91" s="19"/>
    </row>
    <row r="92" spans="1:18" s="14" customFormat="1" ht="30.6" customHeight="1" thickBot="1" x14ac:dyDescent="0.3">
      <c r="A92" s="74" t="s">
        <v>73</v>
      </c>
      <c r="B92" s="75"/>
      <c r="C92" s="69">
        <v>14139758.029999999</v>
      </c>
      <c r="D92" s="70" t="s">
        <v>74</v>
      </c>
      <c r="E92" s="71"/>
      <c r="F92" s="69">
        <v>9860282.9700000007</v>
      </c>
      <c r="G92" s="69">
        <v>12832289</v>
      </c>
      <c r="H92" s="69">
        <v>12111102</v>
      </c>
      <c r="I92" s="69">
        <v>14710655.1</v>
      </c>
      <c r="J92" s="69">
        <v>13620862.4</v>
      </c>
      <c r="K92" s="69">
        <v>13169558.029999999</v>
      </c>
      <c r="L92" s="20">
        <f>SUM(L94:L103)</f>
        <v>9849000</v>
      </c>
      <c r="M92" s="20">
        <f>SUM(M94:M103)</f>
        <v>9849000</v>
      </c>
      <c r="N92" s="20">
        <f>SUM(N94:N103)</f>
        <v>9849000</v>
      </c>
      <c r="O92" s="20">
        <f>SUM(O94:O103)</f>
        <v>9849000</v>
      </c>
      <c r="P92" s="21"/>
      <c r="Q92" s="21"/>
      <c r="R92" s="21"/>
    </row>
    <row r="93" spans="1:18" s="14" customFormat="1" ht="13.9" customHeight="1" thickBot="1" x14ac:dyDescent="0.3">
      <c r="A93" s="27"/>
      <c r="B93" s="27"/>
      <c r="C93" s="27"/>
      <c r="D93" s="28"/>
      <c r="E93" s="29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21"/>
      <c r="Q93" s="21"/>
      <c r="R93" s="21"/>
    </row>
    <row r="94" spans="1:18" ht="28.15" customHeight="1" thickBot="1" x14ac:dyDescent="0.3">
      <c r="A94" s="72" t="s">
        <v>75</v>
      </c>
      <c r="B94" s="73"/>
      <c r="C94" s="38">
        <v>1649340</v>
      </c>
      <c r="D94" s="39"/>
      <c r="E94" s="40"/>
      <c r="F94" s="41">
        <v>0</v>
      </c>
      <c r="G94" s="41">
        <v>970200</v>
      </c>
      <c r="H94" s="41">
        <v>970200</v>
      </c>
      <c r="I94" s="41">
        <v>1455300</v>
      </c>
      <c r="J94" s="41">
        <v>1552320</v>
      </c>
      <c r="K94" s="41">
        <v>1649340</v>
      </c>
      <c r="L94" s="41">
        <v>1666000</v>
      </c>
      <c r="M94" s="41">
        <v>1666000</v>
      </c>
      <c r="N94" s="41">
        <v>1666000</v>
      </c>
      <c r="O94" s="41">
        <v>1666000</v>
      </c>
    </row>
    <row r="95" spans="1:18" ht="28.15" customHeight="1" thickBot="1" x14ac:dyDescent="0.3">
      <c r="A95" s="72" t="s">
        <v>76</v>
      </c>
      <c r="B95" s="73"/>
      <c r="C95" s="38">
        <v>1164240</v>
      </c>
      <c r="D95" s="39"/>
      <c r="E95" s="40"/>
      <c r="F95" s="41">
        <v>1624182.69</v>
      </c>
      <c r="G95" s="41">
        <v>776160</v>
      </c>
      <c r="H95" s="41">
        <v>776160</v>
      </c>
      <c r="I95" s="41">
        <v>776160</v>
      </c>
      <c r="J95" s="41">
        <v>776160</v>
      </c>
      <c r="K95" s="41">
        <v>1164240</v>
      </c>
      <c r="L95" s="41">
        <v>1176000</v>
      </c>
      <c r="M95" s="41">
        <v>1176000</v>
      </c>
      <c r="N95" s="41">
        <v>1176000</v>
      </c>
      <c r="O95" s="41">
        <v>1176000</v>
      </c>
    </row>
    <row r="96" spans="1:18" ht="28.15" customHeight="1" thickBot="1" x14ac:dyDescent="0.3">
      <c r="A96" s="72" t="s">
        <v>77</v>
      </c>
      <c r="B96" s="73"/>
      <c r="C96" s="38">
        <v>4000000</v>
      </c>
      <c r="D96" s="39"/>
      <c r="E96" s="40"/>
      <c r="F96" s="41">
        <v>1455200</v>
      </c>
      <c r="G96" s="41">
        <v>3500000</v>
      </c>
      <c r="H96" s="41">
        <v>3500000</v>
      </c>
      <c r="I96" s="41">
        <v>4000000</v>
      </c>
      <c r="J96" s="41">
        <v>4000000</v>
      </c>
      <c r="K96" s="41">
        <v>4000000</v>
      </c>
      <c r="L96" s="41">
        <v>980000</v>
      </c>
      <c r="M96" s="41">
        <v>980000</v>
      </c>
      <c r="N96" s="41">
        <v>980000</v>
      </c>
      <c r="O96" s="41">
        <v>980000</v>
      </c>
    </row>
    <row r="97" spans="1:18" ht="28.15" customHeight="1" thickBot="1" x14ac:dyDescent="0.3">
      <c r="A97" s="72" t="s">
        <v>78</v>
      </c>
      <c r="B97" s="73"/>
      <c r="C97" s="38">
        <v>1940400</v>
      </c>
      <c r="D97" s="39"/>
      <c r="E97" s="40"/>
      <c r="F97" s="41">
        <v>1892100.97</v>
      </c>
      <c r="G97" s="41">
        <f>1940400+1182229</f>
        <v>3122629</v>
      </c>
      <c r="H97" s="41">
        <v>1940400</v>
      </c>
      <c r="I97" s="41">
        <f>1940400+1182229</f>
        <v>3122629</v>
      </c>
      <c r="J97" s="41">
        <v>1940400</v>
      </c>
      <c r="K97" s="41">
        <v>1940400</v>
      </c>
      <c r="L97" s="41">
        <v>1960000</v>
      </c>
      <c r="M97" s="41">
        <v>1960000</v>
      </c>
      <c r="N97" s="41">
        <v>1960000</v>
      </c>
      <c r="O97" s="41">
        <v>1960000</v>
      </c>
    </row>
    <row r="98" spans="1:18" ht="28.15" customHeight="1" thickBot="1" x14ac:dyDescent="0.3">
      <c r="A98" s="72" t="s">
        <v>79</v>
      </c>
      <c r="B98" s="73"/>
      <c r="C98" s="38">
        <v>800000</v>
      </c>
      <c r="D98" s="39"/>
      <c r="E98" s="40"/>
      <c r="F98" s="41">
        <v>657999.52</v>
      </c>
      <c r="G98" s="41">
        <v>800000</v>
      </c>
      <c r="H98" s="41">
        <v>800000</v>
      </c>
      <c r="I98" s="41">
        <v>800000</v>
      </c>
      <c r="J98" s="41">
        <v>800000</v>
      </c>
      <c r="K98" s="41">
        <v>800000</v>
      </c>
      <c r="L98" s="41">
        <v>343000</v>
      </c>
      <c r="M98" s="41">
        <v>343000</v>
      </c>
      <c r="N98" s="41">
        <v>343000</v>
      </c>
      <c r="O98" s="41">
        <v>343000</v>
      </c>
    </row>
    <row r="99" spans="1:18" ht="28.15" customHeight="1" thickBot="1" x14ac:dyDescent="0.3">
      <c r="A99" s="72" t="s">
        <v>80</v>
      </c>
      <c r="B99" s="73"/>
      <c r="C99" s="38">
        <v>2000000</v>
      </c>
      <c r="D99" s="39"/>
      <c r="E99" s="40"/>
      <c r="F99" s="41">
        <v>1775533.05</v>
      </c>
      <c r="G99" s="41">
        <v>2000000</v>
      </c>
      <c r="H99" s="41">
        <v>2000000</v>
      </c>
      <c r="I99" s="41">
        <v>2000000</v>
      </c>
      <c r="J99" s="41">
        <v>2000000</v>
      </c>
      <c r="K99" s="41">
        <v>2000000</v>
      </c>
      <c r="L99" s="41">
        <v>1960000</v>
      </c>
      <c r="M99" s="41">
        <v>1960000</v>
      </c>
      <c r="N99" s="41">
        <v>1960000</v>
      </c>
      <c r="O99" s="41">
        <v>1960000</v>
      </c>
    </row>
    <row r="100" spans="1:18" ht="28.15" customHeight="1" thickBot="1" x14ac:dyDescent="0.3">
      <c r="A100" s="72" t="s">
        <v>81</v>
      </c>
      <c r="B100" s="73"/>
      <c r="C100" s="38"/>
      <c r="D100" s="39"/>
      <c r="E100" s="40"/>
      <c r="F100" s="41">
        <v>1517276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/>
      <c r="M100" s="41"/>
      <c r="N100" s="41"/>
      <c r="O100" s="41"/>
    </row>
    <row r="101" spans="1:18" ht="28.15" customHeight="1" thickBot="1" x14ac:dyDescent="0.3">
      <c r="A101" s="72" t="s">
        <v>82</v>
      </c>
      <c r="B101" s="73"/>
      <c r="C101" s="38">
        <v>1659240</v>
      </c>
      <c r="D101" s="39"/>
      <c r="E101" s="40"/>
      <c r="F101" s="41">
        <v>0</v>
      </c>
      <c r="G101" s="41">
        <v>1000000</v>
      </c>
      <c r="H101" s="41">
        <v>1465200</v>
      </c>
      <c r="I101" s="41">
        <v>1659240</v>
      </c>
      <c r="J101" s="41">
        <v>1659240</v>
      </c>
      <c r="K101" s="41">
        <v>485100</v>
      </c>
      <c r="L101" s="41">
        <v>490000</v>
      </c>
      <c r="M101" s="41">
        <v>490000</v>
      </c>
      <c r="N101" s="41">
        <v>490000</v>
      </c>
      <c r="O101" s="41">
        <v>490000</v>
      </c>
      <c r="Q101" s="26"/>
    </row>
    <row r="102" spans="1:18" ht="28.15" customHeight="1" thickBot="1" x14ac:dyDescent="0.3">
      <c r="A102" s="72" t="s">
        <v>83</v>
      </c>
      <c r="B102" s="73"/>
      <c r="C102" s="38">
        <v>291060</v>
      </c>
      <c r="D102" s="39"/>
      <c r="E102" s="40"/>
      <c r="F102" s="41">
        <v>298000</v>
      </c>
      <c r="G102" s="41">
        <v>291060</v>
      </c>
      <c r="H102" s="41">
        <v>291060</v>
      </c>
      <c r="I102" s="41">
        <v>291060</v>
      </c>
      <c r="J102" s="41">
        <v>291060</v>
      </c>
      <c r="K102" s="41">
        <v>291060</v>
      </c>
      <c r="L102" s="41">
        <v>294000</v>
      </c>
      <c r="M102" s="41">
        <v>294000</v>
      </c>
      <c r="N102" s="41">
        <v>294000</v>
      </c>
      <c r="O102" s="41">
        <v>294000</v>
      </c>
    </row>
    <row r="103" spans="1:18" ht="28.15" customHeight="1" thickBot="1" x14ac:dyDescent="0.3">
      <c r="A103" s="72" t="s">
        <v>84</v>
      </c>
      <c r="B103" s="73"/>
      <c r="C103" s="38">
        <v>839418.03</v>
      </c>
      <c r="D103" s="39"/>
      <c r="E103" s="40"/>
      <c r="F103" s="41">
        <v>639990.74</v>
      </c>
      <c r="G103" s="41">
        <v>372240</v>
      </c>
      <c r="H103" s="41">
        <v>368082</v>
      </c>
      <c r="I103" s="41">
        <v>606266.1</v>
      </c>
      <c r="J103" s="41">
        <v>601682.4</v>
      </c>
      <c r="K103" s="41">
        <v>839418.03</v>
      </c>
      <c r="L103" s="41">
        <v>980000</v>
      </c>
      <c r="M103" s="41">
        <v>980000</v>
      </c>
      <c r="N103" s="41">
        <v>980000</v>
      </c>
      <c r="O103" s="41">
        <v>980000</v>
      </c>
    </row>
    <row r="104" spans="1:18" ht="21" customHeight="1" thickBot="1" x14ac:dyDescent="0.3">
      <c r="F104" s="35"/>
      <c r="G104" s="35"/>
      <c r="H104" s="35"/>
      <c r="I104" s="35"/>
      <c r="J104" s="35"/>
      <c r="K104" s="35"/>
    </row>
    <row r="105" spans="1:18" s="14" customFormat="1" ht="31.15" hidden="1" customHeight="1" x14ac:dyDescent="0.25">
      <c r="A105" s="7"/>
      <c r="B105" s="31" t="s">
        <v>85</v>
      </c>
      <c r="C105" s="31"/>
      <c r="D105" s="32"/>
      <c r="E105" s="33"/>
      <c r="F105" s="34">
        <v>39742310.390000001</v>
      </c>
      <c r="G105" s="34" t="e">
        <v>#REF!</v>
      </c>
      <c r="H105" s="34" t="e">
        <v>#REF!</v>
      </c>
      <c r="I105" s="34" t="e">
        <v>#REF!</v>
      </c>
      <c r="J105" s="34" t="e">
        <v>#REF!</v>
      </c>
      <c r="K105" s="34" t="e">
        <v>#REF!</v>
      </c>
      <c r="L105" s="34" t="e">
        <f>L92+L49+L40+L34+L5</f>
        <v>#REF!</v>
      </c>
      <c r="M105" s="34" t="e">
        <f>M92+M49+M40+M34+M5</f>
        <v>#REF!</v>
      </c>
      <c r="N105" s="34" t="e">
        <f>N92+N49+N40+N34+N5</f>
        <v>#REF!</v>
      </c>
      <c r="O105" s="34" t="e">
        <f>O92+O49+O40+O34+O5</f>
        <v>#REF!</v>
      </c>
    </row>
    <row r="106" spans="1:18" s="14" customFormat="1" ht="30.6" customHeight="1" thickBot="1" x14ac:dyDescent="0.3">
      <c r="A106" s="74" t="s">
        <v>88</v>
      </c>
      <c r="B106" s="75"/>
      <c r="C106" s="69">
        <v>239465000</v>
      </c>
      <c r="D106" s="70"/>
      <c r="E106" s="71"/>
      <c r="F106" s="69">
        <f t="shared" ref="F106:K106" si="0">F92+F79+F5+F15+F24</f>
        <v>161778648.96000001</v>
      </c>
      <c r="G106" s="69">
        <f t="shared" si="0"/>
        <v>236374670</v>
      </c>
      <c r="H106" s="69">
        <f t="shared" si="0"/>
        <v>243054800</v>
      </c>
      <c r="I106" s="69">
        <f t="shared" si="0"/>
        <v>232465000</v>
      </c>
      <c r="J106" s="69">
        <f t="shared" si="0"/>
        <v>222754800</v>
      </c>
      <c r="K106" s="69">
        <f t="shared" si="0"/>
        <v>227754800</v>
      </c>
      <c r="L106" s="20" t="e">
        <f>+L92+L79+L24+L15+L5</f>
        <v>#REF!</v>
      </c>
      <c r="M106" s="20" t="e">
        <f>+M92+M79+M24+M15+M5</f>
        <v>#REF!</v>
      </c>
      <c r="N106" s="20" t="e">
        <f>+N92+N79+N24+N15+N5</f>
        <v>#REF!</v>
      </c>
      <c r="O106" s="20" t="e">
        <f>+O92+O79+O24+O15+O5</f>
        <v>#REF!</v>
      </c>
      <c r="P106" s="21"/>
      <c r="Q106" s="21"/>
      <c r="R106" s="21"/>
    </row>
  </sheetData>
  <mergeCells count="60">
    <mergeCell ref="A106:B106"/>
    <mergeCell ref="A94:B94"/>
    <mergeCell ref="A95:B95"/>
    <mergeCell ref="A96:B96"/>
    <mergeCell ref="A97:B97"/>
    <mergeCell ref="A82:B82"/>
    <mergeCell ref="A103:B103"/>
    <mergeCell ref="A101:B101"/>
    <mergeCell ref="A102:B102"/>
    <mergeCell ref="A84:B84"/>
    <mergeCell ref="A98:B98"/>
    <mergeCell ref="A99:B99"/>
    <mergeCell ref="A85:B85"/>
    <mergeCell ref="A86:B86"/>
    <mergeCell ref="A87:B87"/>
    <mergeCell ref="A88:B88"/>
    <mergeCell ref="A40:B40"/>
    <mergeCell ref="A49:B49"/>
    <mergeCell ref="A46:B46"/>
    <mergeCell ref="A41:B41"/>
    <mergeCell ref="A42:B42"/>
    <mergeCell ref="A100:B100"/>
    <mergeCell ref="A83:B83"/>
    <mergeCell ref="A75:B75"/>
    <mergeCell ref="A79:B79"/>
    <mergeCell ref="A92:B92"/>
    <mergeCell ref="A81:B81"/>
    <mergeCell ref="A35:B35"/>
    <mergeCell ref="A66:B66"/>
    <mergeCell ref="A72:B72"/>
    <mergeCell ref="A64:B64"/>
    <mergeCell ref="A50:B50"/>
    <mergeCell ref="A61:B61"/>
    <mergeCell ref="A62:B62"/>
    <mergeCell ref="A68:B68"/>
    <mergeCell ref="A37:B37"/>
    <mergeCell ref="A38:B38"/>
    <mergeCell ref="A1:K1"/>
    <mergeCell ref="A36:B36"/>
    <mergeCell ref="A26:B26"/>
    <mergeCell ref="A27:B27"/>
    <mergeCell ref="A28:B28"/>
    <mergeCell ref="A29:B29"/>
    <mergeCell ref="A31:B31"/>
    <mergeCell ref="A19:B19"/>
    <mergeCell ref="A32:B32"/>
    <mergeCell ref="A33:B33"/>
    <mergeCell ref="A24:B24"/>
    <mergeCell ref="A34:B34"/>
    <mergeCell ref="A30:B30"/>
    <mergeCell ref="A20:B20"/>
    <mergeCell ref="A11:B11"/>
    <mergeCell ref="A5:B5"/>
    <mergeCell ref="A15:B15"/>
    <mergeCell ref="A7:B7"/>
    <mergeCell ref="A8:B8"/>
    <mergeCell ref="A9:B9"/>
    <mergeCell ref="A10:B10"/>
    <mergeCell ref="A17:B17"/>
    <mergeCell ref="A18:B18"/>
  </mergeCells>
  <phoneticPr fontId="18" type="noConversion"/>
  <printOptions horizontalCentered="1" verticalCentered="1"/>
  <pageMargins left="0.70866141732283472" right="0.70866141732283472" top="0.19685039370078741" bottom="0.39370078740157483" header="0.27559055118110237" footer="0.31496062992125984"/>
  <pageSetup paperSize="8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 modificado</vt:lpstr>
      <vt:lpstr>'MEDI modificado'!Área_de_impresión</vt:lpstr>
    </vt:vector>
  </TitlesOfParts>
  <Company>Cabildo Insular de Tenerife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Cabildo de Tenerife</dc:creator>
  <cp:lastModifiedBy>Usuario</cp:lastModifiedBy>
  <cp:lastPrinted>2016-10-28T12:59:16Z</cp:lastPrinted>
  <dcterms:created xsi:type="dcterms:W3CDTF">2016-09-29T14:19:17Z</dcterms:created>
  <dcterms:modified xsi:type="dcterms:W3CDTF">2018-07-02T07:38:02Z</dcterms:modified>
</cp:coreProperties>
</file>