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0" windowWidth="23130" windowHeight="13050" tabRatio="767" firstSheet="12" activeTab="20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externalReferences>
    <externalReference r:id="rId25"/>
  </externalReferences>
  <definedNames>
    <definedName name="_xlnm.Print_Area" localSheetId="1">CHECK_LIST!$B$5:$H$36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'FC-13_PERSONAL'!$B$1:$K$70</definedName>
    <definedName name="_xlnm.Print_Area" localSheetId="17">'FC-14_OPER_INTERNAS'!$B$1:$H$81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'FC-3_1_INF_ADIC_CPyG'!$B$1:$N$101</definedName>
    <definedName name="_xlnm.Print_Area" localSheetId="5">'FC-3_CPyG'!$B$1:$H$57</definedName>
    <definedName name="_xlnm.Print_Area" localSheetId="7">'FC-4_ACTIVO'!$B$1:$H$41</definedName>
    <definedName name="_xlnm.Print_Area" localSheetId="8">'FC-4_PASIVO'!$B$1:$H$57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'FC-9_TRANS_SUBV'!$B$1:$M$117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  <definedName name="pepito">[1]GENERAL!$D$15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7" l="1"/>
  <c r="G45" i="14"/>
  <c r="F45" i="14"/>
  <c r="E71" i="32"/>
  <c r="E70" i="32"/>
  <c r="G28" i="9"/>
  <c r="F28" i="9"/>
  <c r="E69" i="32"/>
  <c r="G33" i="7"/>
  <c r="I31" i="15"/>
  <c r="J31" i="15"/>
  <c r="E55" i="33"/>
  <c r="G23" i="7"/>
  <c r="E40" i="33"/>
  <c r="E39" i="33"/>
  <c r="E41" i="33"/>
  <c r="G86" i="36"/>
  <c r="E42" i="33"/>
  <c r="E43" i="33"/>
  <c r="E47" i="33"/>
  <c r="E51" i="33"/>
  <c r="E53" i="33"/>
  <c r="E57" i="33"/>
  <c r="G16" i="7"/>
  <c r="G50" i="18"/>
  <c r="E19" i="33"/>
  <c r="E20" i="33"/>
  <c r="E18" i="33"/>
  <c r="E21" i="33"/>
  <c r="E25" i="33"/>
  <c r="E29" i="33"/>
  <c r="E31" i="33"/>
  <c r="E33" i="33"/>
  <c r="E35" i="33"/>
  <c r="E59" i="33"/>
  <c r="G65" i="18"/>
  <c r="G32" i="37"/>
  <c r="F50" i="18"/>
  <c r="F65" i="18"/>
  <c r="F32" i="37"/>
  <c r="F25" i="14"/>
  <c r="G25" i="14"/>
  <c r="F22" i="14"/>
  <c r="F19" i="9"/>
  <c r="G19" i="9"/>
  <c r="F17" i="9"/>
  <c r="G17" i="9"/>
  <c r="L42" i="36"/>
  <c r="I42" i="36"/>
  <c r="F42" i="36"/>
  <c r="G30" i="37"/>
  <c r="F30" i="37"/>
  <c r="J95" i="18"/>
  <c r="F95" i="18"/>
  <c r="I65" i="18"/>
  <c r="H65" i="18"/>
  <c r="I54" i="18"/>
  <c r="H54" i="18"/>
  <c r="G54" i="18"/>
  <c r="F54" i="18"/>
  <c r="I50" i="18"/>
  <c r="H50" i="18"/>
  <c r="I30" i="18"/>
  <c r="H30" i="18"/>
  <c r="I39" i="18"/>
  <c r="H39" i="18"/>
  <c r="G39" i="18"/>
  <c r="F39" i="18"/>
  <c r="D69" i="27"/>
  <c r="G76" i="36"/>
  <c r="G19" i="37"/>
  <c r="F76" i="36"/>
  <c r="F19" i="37"/>
  <c r="E76" i="36"/>
  <c r="E19" i="37"/>
  <c r="G71" i="36"/>
  <c r="G18" i="37"/>
  <c r="F71" i="36"/>
  <c r="F18" i="37"/>
  <c r="E71" i="36"/>
  <c r="E18" i="37"/>
  <c r="G17" i="37"/>
  <c r="H16" i="36"/>
  <c r="H20" i="36"/>
  <c r="H25" i="36"/>
  <c r="H19" i="36"/>
  <c r="H40" i="36"/>
  <c r="H32" i="36"/>
  <c r="H36" i="36"/>
  <c r="H31" i="36"/>
  <c r="H30" i="36"/>
  <c r="H43" i="36"/>
  <c r="F17" i="37"/>
  <c r="E16" i="36"/>
  <c r="E20" i="36"/>
  <c r="E25" i="36"/>
  <c r="E19" i="36"/>
  <c r="E40" i="36"/>
  <c r="E32" i="36"/>
  <c r="E36" i="36"/>
  <c r="E31" i="36"/>
  <c r="E30" i="36"/>
  <c r="E43" i="36"/>
  <c r="E17" i="37"/>
  <c r="E64" i="32"/>
  <c r="G31" i="15"/>
  <c r="E63" i="32"/>
  <c r="E65" i="32"/>
  <c r="L31" i="15"/>
  <c r="E66" i="32"/>
  <c r="E62" i="32"/>
  <c r="E61" i="32"/>
  <c r="E36" i="29"/>
  <c r="E35" i="29"/>
  <c r="E34" i="29"/>
  <c r="E33" i="29"/>
  <c r="E32" i="29"/>
  <c r="E25" i="29"/>
  <c r="E24" i="29"/>
  <c r="E21" i="29"/>
  <c r="E22" i="29"/>
  <c r="E23" i="29"/>
  <c r="G79" i="18"/>
  <c r="E28" i="29"/>
  <c r="G30" i="18"/>
  <c r="E29" i="29"/>
  <c r="E20" i="29"/>
  <c r="F31" i="15"/>
  <c r="H31" i="15"/>
  <c r="K31" i="15"/>
  <c r="E39" i="29"/>
  <c r="E40" i="29"/>
  <c r="E31" i="29"/>
  <c r="E45" i="29"/>
  <c r="G38" i="7"/>
  <c r="G45" i="7"/>
  <c r="G47" i="7"/>
  <c r="G50" i="7"/>
  <c r="G16" i="37"/>
  <c r="J40" i="25"/>
  <c r="J42" i="25"/>
  <c r="J39" i="25"/>
  <c r="J41" i="25"/>
  <c r="J43" i="25"/>
  <c r="J44" i="25"/>
  <c r="J45" i="25"/>
  <c r="F53" i="25"/>
  <c r="F19" i="20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G33" i="37"/>
  <c r="L42" i="23"/>
  <c r="L74" i="23"/>
  <c r="F33" i="37"/>
  <c r="G35" i="18"/>
  <c r="G29" i="37"/>
  <c r="F30" i="18"/>
  <c r="F35" i="18"/>
  <c r="F29" i="37"/>
  <c r="J42" i="17"/>
  <c r="J43" i="17"/>
  <c r="J44" i="17"/>
  <c r="J45" i="17"/>
  <c r="J46" i="17"/>
  <c r="J47" i="17"/>
  <c r="J48" i="17"/>
  <c r="J49" i="17"/>
  <c r="J51" i="17"/>
  <c r="J52" i="17"/>
  <c r="J53" i="17"/>
  <c r="J54" i="17"/>
  <c r="J55" i="17"/>
  <c r="J56" i="17"/>
  <c r="J57" i="17"/>
  <c r="J58" i="17"/>
  <c r="G28" i="37"/>
  <c r="J18" i="17"/>
  <c r="J19" i="17"/>
  <c r="J20" i="17"/>
  <c r="J21" i="17"/>
  <c r="J22" i="17"/>
  <c r="J23" i="17"/>
  <c r="J24" i="17"/>
  <c r="J25" i="17"/>
  <c r="J27" i="17"/>
  <c r="J28" i="17"/>
  <c r="J29" i="17"/>
  <c r="J30" i="17"/>
  <c r="J31" i="17"/>
  <c r="J32" i="17"/>
  <c r="J33" i="17"/>
  <c r="J34" i="17"/>
  <c r="G27" i="37"/>
  <c r="G25" i="37"/>
  <c r="I20" i="15"/>
  <c r="F25" i="37"/>
  <c r="M22" i="15"/>
  <c r="E33" i="15"/>
  <c r="M33" i="15"/>
  <c r="G24" i="37"/>
  <c r="F24" i="37"/>
  <c r="M18" i="15"/>
  <c r="E29" i="15"/>
  <c r="M29" i="15"/>
  <c r="M19" i="15"/>
  <c r="E30" i="15"/>
  <c r="M30" i="15"/>
  <c r="G23" i="37"/>
  <c r="F23" i="37"/>
  <c r="M16" i="15"/>
  <c r="E27" i="15"/>
  <c r="M27" i="15"/>
  <c r="M17" i="15"/>
  <c r="E28" i="15"/>
  <c r="M28" i="15"/>
  <c r="F16" i="7"/>
  <c r="F23" i="7"/>
  <c r="F38" i="7"/>
  <c r="F45" i="7"/>
  <c r="F47" i="7"/>
  <c r="F50" i="7"/>
  <c r="F16" i="37"/>
  <c r="E16" i="7"/>
  <c r="E23" i="7"/>
  <c r="E38" i="7"/>
  <c r="E45" i="7"/>
  <c r="E47" i="7"/>
  <c r="E50" i="7"/>
  <c r="E16" i="37"/>
  <c r="G16" i="9"/>
  <c r="G25" i="9"/>
  <c r="G18" i="14"/>
  <c r="G17" i="14"/>
  <c r="G16" i="14"/>
  <c r="G29" i="14"/>
  <c r="G27" i="14"/>
  <c r="G39" i="14"/>
  <c r="G37" i="14"/>
  <c r="F16" i="9"/>
  <c r="F25" i="9"/>
  <c r="F18" i="14"/>
  <c r="F17" i="14"/>
  <c r="F16" i="14"/>
  <c r="F29" i="14"/>
  <c r="F27" i="14"/>
  <c r="F39" i="14"/>
  <c r="F37" i="14"/>
  <c r="F50" i="14"/>
  <c r="E16" i="9"/>
  <c r="E25" i="9"/>
  <c r="E18" i="14"/>
  <c r="E17" i="14"/>
  <c r="E16" i="14"/>
  <c r="E29" i="14"/>
  <c r="E27" i="14"/>
  <c r="E39" i="14"/>
  <c r="E45" i="14"/>
  <c r="G14" i="14"/>
  <c r="F14" i="14"/>
  <c r="E14" i="14"/>
  <c r="G14" i="9"/>
  <c r="F14" i="9"/>
  <c r="E14" i="9"/>
  <c r="G14" i="7"/>
  <c r="F14" i="7"/>
  <c r="E24" i="31"/>
  <c r="O31" i="3"/>
  <c r="R74" i="23"/>
  <c r="S74" i="23"/>
  <c r="G34" i="37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G26" i="37"/>
  <c r="G53" i="13"/>
  <c r="G51" i="13"/>
  <c r="F49" i="13"/>
  <c r="G85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48" i="38"/>
  <c r="D44" i="38"/>
  <c r="L44" i="38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0" i="37"/>
  <c r="E55" i="36"/>
  <c r="E47" i="36"/>
  <c r="K32" i="36"/>
  <c r="K36" i="36"/>
  <c r="K31" i="36"/>
  <c r="E18" i="31"/>
  <c r="G55" i="36"/>
  <c r="M42" i="23"/>
  <c r="M15" i="15"/>
  <c r="E26" i="15"/>
  <c r="G47" i="36"/>
  <c r="F47" i="36"/>
  <c r="F55" i="36"/>
  <c r="K16" i="36"/>
  <c r="K20" i="36"/>
  <c r="K25" i="36"/>
  <c r="K19" i="36"/>
  <c r="K40" i="36"/>
  <c r="K30" i="36"/>
  <c r="K43" i="36"/>
  <c r="L16" i="36"/>
  <c r="L20" i="36"/>
  <c r="L25" i="36"/>
  <c r="L19" i="36"/>
  <c r="L32" i="36"/>
  <c r="L36" i="36"/>
  <c r="L31" i="36"/>
  <c r="L40" i="36"/>
  <c r="L30" i="36"/>
  <c r="L43" i="36"/>
  <c r="I16" i="36"/>
  <c r="I20" i="36"/>
  <c r="I25" i="36"/>
  <c r="I19" i="36"/>
  <c r="I32" i="36"/>
  <c r="I36" i="36"/>
  <c r="I31" i="36"/>
  <c r="I40" i="36"/>
  <c r="I30" i="36"/>
  <c r="I43" i="36"/>
  <c r="F16" i="36"/>
  <c r="F20" i="36"/>
  <c r="F25" i="36"/>
  <c r="F19" i="36"/>
  <c r="F32" i="36"/>
  <c r="F36" i="36"/>
  <c r="F31" i="36"/>
  <c r="F40" i="36"/>
  <c r="F30" i="36"/>
  <c r="F43" i="36"/>
  <c r="E17" i="31"/>
  <c r="E16" i="31"/>
  <c r="E25" i="31"/>
  <c r="E26" i="31"/>
  <c r="E21" i="31"/>
  <c r="E28" i="31"/>
  <c r="E28" i="34"/>
  <c r="E28" i="32"/>
  <c r="N42" i="23"/>
  <c r="E47" i="34"/>
  <c r="E50" i="32"/>
  <c r="I25" i="17"/>
  <c r="I34" i="17"/>
  <c r="I49" i="17"/>
  <c r="I58" i="17"/>
  <c r="E20" i="34"/>
  <c r="E20" i="32"/>
  <c r="E16" i="32"/>
  <c r="E17" i="32"/>
  <c r="E24" i="34"/>
  <c r="E24" i="32"/>
  <c r="E23" i="34"/>
  <c r="E23" i="32"/>
  <c r="E25" i="32"/>
  <c r="H25" i="17"/>
  <c r="H34" i="17"/>
  <c r="H49" i="17"/>
  <c r="H58" i="17"/>
  <c r="E27" i="34"/>
  <c r="E27" i="32"/>
  <c r="E29" i="32"/>
  <c r="E33" i="32"/>
  <c r="E37" i="34"/>
  <c r="E40" i="32"/>
  <c r="E38" i="34"/>
  <c r="E41" i="32"/>
  <c r="E39" i="34"/>
  <c r="E42" i="32"/>
  <c r="E42" i="34"/>
  <c r="E45" i="32"/>
  <c r="E46" i="32"/>
  <c r="E47" i="32"/>
  <c r="G25" i="17"/>
  <c r="G34" i="17"/>
  <c r="G49" i="17"/>
  <c r="G58" i="17"/>
  <c r="E46" i="34"/>
  <c r="E49" i="32"/>
  <c r="E51" i="32"/>
  <c r="E55" i="32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25" i="34"/>
  <c r="E29" i="34"/>
  <c r="E44" i="34"/>
  <c r="E48" i="34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G69" i="27"/>
  <c r="G56" i="27"/>
  <c r="D56" i="27"/>
  <c r="F68" i="27"/>
  <c r="F67" i="27"/>
  <c r="F66" i="27"/>
  <c r="F65" i="27"/>
  <c r="F64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G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68" i="18"/>
  <c r="F68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D9" i="9"/>
  <c r="G6" i="9"/>
  <c r="D9" i="7"/>
  <c r="G6" i="7"/>
  <c r="P6" i="3"/>
  <c r="D9" i="3"/>
  <c r="H6" i="1"/>
  <c r="D9" i="1"/>
  <c r="M6" i="4"/>
  <c r="H15" i="1"/>
  <c r="H13" i="1"/>
  <c r="F31" i="25"/>
  <c r="G35" i="37"/>
  <c r="M20" i="15"/>
  <c r="G22" i="37"/>
  <c r="F21" i="37"/>
  <c r="F22" i="37"/>
  <c r="M26" i="15"/>
  <c r="E31" i="15"/>
  <c r="G50" i="14"/>
  <c r="G34" i="9"/>
  <c r="G15" i="37"/>
  <c r="F34" i="9"/>
  <c r="F15" i="37"/>
  <c r="E37" i="14"/>
  <c r="E50" i="14"/>
  <c r="E34" i="9"/>
  <c r="E15" i="37"/>
  <c r="E36" i="34"/>
  <c r="G21" i="37"/>
  <c r="M31" i="15"/>
  <c r="E39" i="32"/>
  <c r="E43" i="32"/>
  <c r="E53" i="32"/>
  <c r="E57" i="32"/>
  <c r="E40" i="34"/>
  <c r="E50" i="34"/>
  <c r="E19" i="34"/>
  <c r="E19" i="32"/>
  <c r="E23" i="31"/>
  <c r="E33" i="31"/>
  <c r="F23" i="31"/>
  <c r="E18" i="34"/>
  <c r="E21" i="34"/>
  <c r="E31" i="34"/>
  <c r="E18" i="32"/>
  <c r="E21" i="32"/>
  <c r="E31" i="32"/>
  <c r="E35" i="32"/>
  <c r="E59" i="32"/>
  <c r="E73" i="32"/>
  <c r="F26" i="31"/>
  <c r="F25" i="31"/>
  <c r="F31" i="31"/>
  <c r="F28" i="31"/>
  <c r="F21" i="31"/>
  <c r="F19" i="31"/>
  <c r="F18" i="31"/>
  <c r="F30" i="31"/>
  <c r="F29" i="31"/>
  <c r="F17" i="31"/>
  <c r="F16" i="31"/>
  <c r="F33" i="31"/>
  <c r="F24" i="31"/>
</calcChain>
</file>

<file path=xl/sharedStrings.xml><?xml version="1.0" encoding="utf-8"?>
<sst xmlns="http://schemas.openxmlformats.org/spreadsheetml/2006/main" count="1393" uniqueCount="731">
  <si>
    <t>Área de Presidencia</t>
  </si>
  <si>
    <t>Dirección Insular de Hacienda</t>
  </si>
  <si>
    <t xml:space="preserve"> PRESUPUESTO GENERAL</t>
  </si>
  <si>
    <t xml:space="preserve"> PROGRAMA DE ACTUACIÓN, INVERSIONES Y FINANCIACIÓN (PAIF)</t>
  </si>
  <si>
    <t xml:space="preserve"> DATOS GENERALES E ÍNDICE</t>
  </si>
  <si>
    <t xml:space="preserve">  Entidad:</t>
  </si>
  <si>
    <t>FIT CANARIAS</t>
  </si>
  <si>
    <t xml:space="preserve">  Ejercicio:</t>
  </si>
  <si>
    <t>ÍNDICE</t>
  </si>
  <si>
    <t>FC-1</t>
  </si>
  <si>
    <t>Órganos de Gobierno</t>
  </si>
  <si>
    <t xml:space="preserve">FC-2 </t>
  </si>
  <si>
    <t>Accionistas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</si>
  <si>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</si>
  <si>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</si>
  <si>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FC-3</t>
  </si>
  <si>
    <t>Cuenta de Pérdidas y Ganancias</t>
  </si>
  <si>
    <t>FC-3.1</t>
  </si>
  <si>
    <t>Información adicional Cuenta de Pérdidas y Ganancias</t>
  </si>
  <si>
    <t>FC-4</t>
  </si>
  <si>
    <t>Balance de Situación, Activo - Pasivo y Patrimonio Neto</t>
  </si>
  <si>
    <t>FC-5</t>
  </si>
  <si>
    <r>
      <rPr>
        <strike/>
        <sz val="12"/>
        <color theme="1"/>
        <rFont val="Arial"/>
        <family val="2"/>
      </rPr>
      <t>Estado de Flujos de Efectivo</t>
    </r>
    <r>
      <rPr>
        <sz val="12"/>
        <color theme="1"/>
        <rFont val="Arial"/>
        <family val="2"/>
      </rPr>
      <t xml:space="preserve"> (NO APLICA A entidades sin fines lucrativos ESFL)</t>
    </r>
  </si>
  <si>
    <t>FC-6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</si>
  <si>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</si>
  <si>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</si>
  <si>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</si>
  <si>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</si>
  <si>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</si>
  <si>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</si>
  <si>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</si>
  <si>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</si>
  <si>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</si>
  <si>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FC-11</t>
  </si>
  <si>
    <t>Deuda viva y previsión de vencimientos de deuda</t>
  </si>
  <si>
    <t>FC-12</t>
  </si>
  <si>
    <t>Perfíl de vencimientos de deuda a 10 años</t>
  </si>
  <si>
    <t>FC-13</t>
  </si>
  <si>
    <t>Personal</t>
  </si>
  <si>
    <r>
      <t>FC-</t>
    </r>
    <r>
      <rPr>
        <sz val="12"/>
        <color theme="1"/>
        <rFont val="Arial"/>
        <family val="2"/>
      </rPr>
      <t>14</t>
    </r>
  </si>
  <si>
    <t>Operaciones internas</t>
  </si>
  <si>
    <r>
      <t>FC-</t>
    </r>
    <r>
      <rPr>
        <sz val="12"/>
        <color theme="1"/>
        <rFont val="Arial"/>
        <family val="2"/>
      </rPr>
      <t>15</t>
    </r>
  </si>
  <si>
    <t>Encomiendas</t>
  </si>
  <si>
    <r>
      <t>FC-</t>
    </r>
    <r>
      <rPr>
        <sz val="12"/>
        <color theme="1"/>
        <rFont val="Arial"/>
        <family val="2"/>
      </rPr>
      <t>16</t>
    </r>
  </si>
  <si>
    <t>Estabilidad presupuestaria</t>
  </si>
  <si>
    <r>
      <t>FC-</t>
    </r>
    <r>
      <rPr>
        <sz val="12"/>
        <color theme="1"/>
        <rFont val="Arial"/>
        <family val="2"/>
      </rPr>
      <t>17</t>
    </r>
  </si>
  <si>
    <t>Fuentes de financiación</t>
  </si>
  <si>
    <t>FC-90</t>
  </si>
  <si>
    <t>Comprobación estructura presupuestaria</t>
  </si>
  <si>
    <t>FC-91</t>
  </si>
  <si>
    <t>Presupuesto</t>
  </si>
  <si>
    <t>FC-92</t>
  </si>
  <si>
    <t>Presupuesto CPyG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</si>
  <si>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</si>
  <si>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</si>
  <si>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Cabildo Insular de Tenerife</t>
  </si>
  <si>
    <t>GENERAL</t>
  </si>
  <si>
    <t>Plaza de España, S/N</t>
  </si>
  <si>
    <t>38003 Santa Cruz de Tenerife</t>
  </si>
  <si>
    <t>Teléfono: 901 501 901</t>
  </si>
  <si>
    <t>www.tenerife.es</t>
  </si>
  <si>
    <t>º</t>
  </si>
  <si>
    <t xml:space="preserve"> ENTIDAD:</t>
  </si>
  <si>
    <t xml:space="preserve"> Listado de comprobaciones (CHECK LIST)</t>
  </si>
  <si>
    <t>( n-2 )</t>
  </si>
  <si>
    <t>( n-1 )</t>
  </si>
  <si>
    <t>( n )</t>
  </si>
  <si>
    <t>Activo = Pasivo y patrimonio neto</t>
  </si>
  <si>
    <t>Rtdo. Ejercicio PN = Rtdo. PyG</t>
  </si>
  <si>
    <r>
      <rPr>
        <sz val="12"/>
        <color theme="1"/>
        <rFont val="Arial"/>
        <family val="2"/>
      </rPr>
      <t>Ventas actividad mercantil = detalle en FC-3.1</t>
    </r>
  </si>
  <si>
    <t>Otros ingresos de la actividad en PyG = detalle  en FC-3.1</t>
  </si>
  <si>
    <t>Subvenc. Explotación PyG = detalle Subv. en FC-3.1</t>
  </si>
  <si>
    <t>Inversiones reales: Coste total = ejecución prevista 31-12-(n-1) + programación plurianual (FC-6)</t>
  </si>
  <si>
    <t>Inmovilizado intangible = Detalle de movimientos (FC-7)</t>
  </si>
  <si>
    <t>Inmovilizado material = Detalle de movimientos (FC-7)</t>
  </si>
  <si>
    <t>Inversiones inmobiliarias = Detalle de movimientos (FC-7)</t>
  </si>
  <si>
    <t>Existencias finales = Detalle de movimientos (FC-7)</t>
  </si>
  <si>
    <t>Dotaciones a la amortización PyG = Detalle de movimientos (FC-7)</t>
  </si>
  <si>
    <t>Programación plurianual (año n) en FC-6 = Adquisiciones (año n) en FC-7</t>
  </si>
  <si>
    <r>
      <t xml:space="preserve">Inversiones </t>
    </r>
    <r>
      <rPr>
        <sz val="12"/>
        <color theme="1"/>
        <rFont val="Arial"/>
        <family val="2"/>
      </rPr>
      <t>financieras</t>
    </r>
    <r>
      <rPr>
        <sz val="12"/>
        <color theme="1"/>
        <rFont val="Arial"/>
        <family val="2"/>
      </rPr>
      <t xml:space="preserve"> CP+LP (grupo y asociadas) = detalle en FC-8</t>
    </r>
  </si>
  <si>
    <r>
      <t>Inversiones financieras</t>
    </r>
    <r>
      <rPr>
        <sz val="12"/>
        <color theme="1"/>
        <rFont val="Arial"/>
        <family val="2"/>
      </rPr>
      <t xml:space="preserve"> CP+LP </t>
    </r>
    <r>
      <rPr>
        <sz val="12"/>
        <color theme="1"/>
        <rFont val="Arial"/>
        <family val="2"/>
      </rPr>
      <t>(otras</t>
    </r>
    <r>
      <rPr>
        <sz val="12"/>
        <color theme="1"/>
        <rFont val="Arial"/>
        <family val="2"/>
      </rPr>
      <t>) = detalle en FC-8</t>
    </r>
  </si>
  <si>
    <t>Subvenciones capital en balance = dato en FC-9</t>
  </si>
  <si>
    <t>Imputación de subvenciones capital en PyG (FC-3) = detalle de imputación en FC-9</t>
  </si>
  <si>
    <t>Subvenciones explotación en PyG = dato en FC-9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</si>
  <si>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</si>
  <si>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</si>
  <si>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</si>
  <si>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OBSERVACIONES Y NOTAS DE LA ENTIDAD</t>
  </si>
  <si>
    <t>ÓRGANOS DE GOBIERNO DE LA ENTIDAD</t>
  </si>
  <si>
    <t>Número total</t>
  </si>
  <si>
    <t>Designados por el sector público</t>
  </si>
  <si>
    <t>a) Por el Cabildo Insular de Tenerife o sus Entes Dependientes</t>
  </si>
  <si>
    <t>b) Por otras Administraciones Públicas</t>
  </si>
  <si>
    <t>Designados por el sector privado</t>
  </si>
  <si>
    <t>Cargo</t>
  </si>
  <si>
    <t>Nombre</t>
  </si>
  <si>
    <t>Fecha nombramiento:</t>
  </si>
  <si>
    <t>Presidencia</t>
  </si>
  <si>
    <t>D. José  Miguel Rodríguez Fraga</t>
  </si>
  <si>
    <t>Vicepresidencia</t>
  </si>
  <si>
    <t>D. Santiago Sesé Alonso</t>
  </si>
  <si>
    <t>Secretaría</t>
  </si>
  <si>
    <t>D. Jorge Alexis Marichal González</t>
  </si>
  <si>
    <t>Vicesecretaría</t>
  </si>
  <si>
    <t>(Tesorero) D. Antonio García Marichal</t>
  </si>
  <si>
    <t>Vocal 1</t>
  </si>
  <si>
    <t>D. Vicente Dorta Antequera</t>
  </si>
  <si>
    <t>Vocal 2</t>
  </si>
  <si>
    <t>Dña. Dolores Pérez Martínez</t>
  </si>
  <si>
    <t>Vocal 3</t>
  </si>
  <si>
    <t>Dña. Ermitas Moreira García</t>
  </si>
  <si>
    <t>Vocal 4</t>
  </si>
  <si>
    <t>D. Juan Pablo González</t>
  </si>
  <si>
    <t>Vocal 5</t>
  </si>
  <si>
    <t>D. Alberto Bernabé Teja</t>
  </si>
  <si>
    <t>Vocal 6</t>
  </si>
  <si>
    <t xml:space="preserve">Dña. Pilar Parejo </t>
  </si>
  <si>
    <t>Vocal 7</t>
  </si>
  <si>
    <t>Vocal 8</t>
  </si>
  <si>
    <t>Vocal 9</t>
  </si>
  <si>
    <t>Vocal 10</t>
  </si>
  <si>
    <t>Vocal 11</t>
  </si>
  <si>
    <t>Vocal 12</t>
  </si>
  <si>
    <t>Gerencia</t>
  </si>
  <si>
    <t>D. Enrique Padrón Fumero</t>
  </si>
  <si>
    <t>Letrado Asesor</t>
  </si>
  <si>
    <t>ACCIONISTAS, PARTICIPACIONES EN OTRAS ENTIDADES Y AUDITORES DE CUENTAS</t>
  </si>
  <si>
    <t>a) ACCIONISTAS (1)</t>
  </si>
  <si>
    <t xml:space="preserve">Datos a 31 de diciembre de </t>
  </si>
  <si>
    <t>Variaciones producidas o previsibles en</t>
  </si>
  <si>
    <t>Razón Social</t>
  </si>
  <si>
    <t>NIF</t>
  </si>
  <si>
    <t>% Participación</t>
  </si>
  <si>
    <t>Nº Acciones / Participaciones</t>
  </si>
  <si>
    <t>Clase</t>
  </si>
  <si>
    <t>Valor Nominal (2)</t>
  </si>
  <si>
    <t>Valor Teórico (3)</t>
  </si>
  <si>
    <t>Incremento en la participación (Euros)</t>
  </si>
  <si>
    <t>Incremento en el nº de acciones</t>
  </si>
  <si>
    <t>Reducciones en la participación (Euros)</t>
  </si>
  <si>
    <t>Reducciones en el nº de acciones</t>
  </si>
  <si>
    <t>Observaciones</t>
  </si>
  <si>
    <t>b) PARTICIPACIONES EN OTRAS ENTIDADES</t>
  </si>
  <si>
    <t>Desembolsos pendientes</t>
  </si>
  <si>
    <t>Incremento en la participación</t>
  </si>
  <si>
    <t>Reducciones en la participación</t>
  </si>
  <si>
    <t>c) AUDITORES DE CUENTAS</t>
  </si>
  <si>
    <t>Nombre ó Razón Social</t>
  </si>
  <si>
    <t>NOTAS</t>
  </si>
  <si>
    <t>(1) IMPORTANTE: LA participación del Excmo. Cabildo Insular de Tenerife (ECIT), además de incluirse en este cuadro se detallará en la pestaña adjunta FC-2.1 Información adicional de la participación del ECIT</t>
  </si>
  <si>
    <t>(2) Valor nominal de una acción o participación</t>
  </si>
  <si>
    <t>(3) Valor teórico por acción o participación. Patrimonio neto a fin del ejercicio / nº de acciones o participaciones que componen el capital social</t>
  </si>
  <si>
    <t>FC-2</t>
  </si>
  <si>
    <t>INFORMACIÓN ADICIONAL SOBRE LA PARTICIPACIÓN DEL EXMO. CABILDO INSULAR DE TENERIFE EN LA ENTIDAD (1)</t>
  </si>
  <si>
    <t>Fecha de adquisición</t>
  </si>
  <si>
    <t>Nº de titulos (Acciones o participaciones)</t>
  </si>
  <si>
    <t>Serie y numeración                        (desde    -        hasta)</t>
  </si>
  <si>
    <t>Valor nominal por titulo</t>
  </si>
  <si>
    <t>Prima de emisión por titulo</t>
  </si>
  <si>
    <t>Desembolso TOTAL</t>
  </si>
  <si>
    <t>Valor teórico        por titulo                     (2)</t>
  </si>
  <si>
    <t>Valor teórico contable      TOTAL</t>
  </si>
  <si>
    <t>Observaciones (3)</t>
  </si>
  <si>
    <t>TOTALES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</si>
  <si>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</si>
  <si>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(2) Patrimonio neto a fin del ejercicio cerrado / nº de acciones o participaciones que componen el capital social. Datos correspondientes  ejercicio finalizado 31-12-</t>
  </si>
  <si>
    <t>Introducir el mismo dato que en FC-2 en la celda K44</t>
  </si>
  <si>
    <t>FC-2,1</t>
  </si>
  <si>
    <t>CUENTA DE PÉRDIDAS Y GANANCIAS</t>
  </si>
  <si>
    <t>Real</t>
  </si>
  <si>
    <t>Estimación</t>
  </si>
  <si>
    <t>Previsión</t>
  </si>
  <si>
    <t>A)</t>
  </si>
  <si>
    <t>EXCEDENTE DEL EJERCICIO</t>
  </si>
  <si>
    <t>1.</t>
  </si>
  <si>
    <t>Ingresos de la actividad propia</t>
  </si>
  <si>
    <t>a)</t>
  </si>
  <si>
    <t xml:space="preserve">Cuotas de asociados y afiliados </t>
  </si>
  <si>
    <t>b)</t>
  </si>
  <si>
    <t>Aportaciones de usuarios</t>
  </si>
  <si>
    <t>c)</t>
  </si>
  <si>
    <t>Ingresos de promociones, patrocinadores y colaboraciones</t>
  </si>
  <si>
    <t>d)</t>
  </si>
  <si>
    <r>
      <t>Subvenciones, donaciones y legados imputados al excedente del ejercicio</t>
    </r>
    <r>
      <rPr>
        <sz val="12"/>
        <color theme="1"/>
        <rFont val="Arial"/>
        <family val="2"/>
      </rPr>
      <t xml:space="preserve"> (Detalle en FC-3.1)</t>
    </r>
  </si>
  <si>
    <t>e)</t>
  </si>
  <si>
    <t>Reintegro de ayudas y asignaciones</t>
  </si>
  <si>
    <t>2.</t>
  </si>
  <si>
    <t>Ventas y otros ingresos de la actividad mercantil (Detalle en FC-3.1)</t>
  </si>
  <si>
    <t>3.</t>
  </si>
  <si>
    <t>Gastos por ayudas y otros</t>
  </si>
  <si>
    <t>Ayudas monetarias</t>
  </si>
  <si>
    <t>Ayudas no monetarias</t>
  </si>
  <si>
    <t>Gastos por colaboraciones y del órgano de gobierno</t>
  </si>
  <si>
    <t>Reintegro de subvenciones, donaciones y legados</t>
  </si>
  <si>
    <t>4.</t>
  </si>
  <si>
    <t>Variación de existencias de productos terminados y en curso de fabricación</t>
  </si>
  <si>
    <t>5.</t>
  </si>
  <si>
    <t xml:space="preserve">Trabajos realizados por la entidad para su actividad </t>
  </si>
  <si>
    <t>6.</t>
  </si>
  <si>
    <t>Aprovisionamientos</t>
  </si>
  <si>
    <t>7.</t>
  </si>
  <si>
    <t>Otros ingresos de la actividad (Detalle en FC-3.1)</t>
  </si>
  <si>
    <t>8.</t>
  </si>
  <si>
    <t>Gastos de personal</t>
  </si>
  <si>
    <t>9.</t>
  </si>
  <si>
    <t>Otros gastos de la actividad</t>
  </si>
  <si>
    <t>10.</t>
  </si>
  <si>
    <t>Amortización del inmovilizado</t>
  </si>
  <si>
    <t>11.</t>
  </si>
  <si>
    <t>Subvención, donaciones y legados de capital traspasados al excedente del ejercicio</t>
  </si>
  <si>
    <t>12.</t>
  </si>
  <si>
    <t>Exceso de provisiones</t>
  </si>
  <si>
    <t>13.</t>
  </si>
  <si>
    <t>Deterioro y resultado por enajenaciones del inmovilizado</t>
  </si>
  <si>
    <t>A1)</t>
  </si>
  <si>
    <t>EXCEDENTE DE LA ACTIVIDAD (1+2+3+4+5+6+7+8+9+10+11+12+13)</t>
  </si>
  <si>
    <t>Ingresos financieros</t>
  </si>
  <si>
    <t>14.</t>
  </si>
  <si>
    <t>Gastos financieros</t>
  </si>
  <si>
    <t>15.</t>
  </si>
  <si>
    <t>Variación de valor razonable en instrumentos financieros</t>
  </si>
  <si>
    <t>16.</t>
  </si>
  <si>
    <t>Diferencias de cambio</t>
  </si>
  <si>
    <t>17.</t>
  </si>
  <si>
    <t>Deterioro y resultado por enajenaciones de instrumentos financieros</t>
  </si>
  <si>
    <t>A2)</t>
  </si>
  <si>
    <t>EXCEDENTE DE LAS OPERACIONES FINANCIERAS (13+14+15+16+17)</t>
  </si>
  <si>
    <t>A3)</t>
  </si>
  <si>
    <t>EXCEDENTE ANTES DE IMPUESTOS  (A1+A2)</t>
  </si>
  <si>
    <t>18.</t>
  </si>
  <si>
    <t>Impuesto sobre beneficios</t>
  </si>
  <si>
    <t>A4)</t>
  </si>
  <si>
    <t>VARIACIÓN DE PATRIMONIO NETO RECONOCIDA EN EL EXCEDENTE DEL EJERCICIO (A3+18)</t>
  </si>
  <si>
    <t xml:space="preserve">    Área de Presidencia</t>
  </si>
  <si>
    <t xml:space="preserve">    Dirección Insular de Hacienda</t>
  </si>
  <si>
    <t>INFORMACIÓN ADICIONAL RELATIVA A LA CUENTA DE PÉRDIDAS Y GANANCIAS</t>
  </si>
  <si>
    <t>I. VENTAS Y PRESTACIONES DE SERVICIOS (1)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</si>
  <si>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</si>
  <si>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</si>
  <si>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</si>
  <si>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</si>
  <si>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</si>
  <si>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</si>
  <si>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B.1.- Ventas: (detallar)</t>
  </si>
  <si>
    <t>B.2.- Prestaciones de servicios: (detallar)</t>
  </si>
  <si>
    <t>C.- Resto de Ventas y Prestaciones de servicios:</t>
  </si>
  <si>
    <t>C.1.- A otras AA PP</t>
  </si>
  <si>
    <t>C.1.1.- Ventas: (detallar)</t>
  </si>
  <si>
    <t>C.1.2.- Prestaciones de servicios: (detallar)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</si>
  <si>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</si>
  <si>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</si>
  <si>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</si>
  <si>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</si>
  <si>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</si>
  <si>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</si>
  <si>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</si>
  <si>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IMPUESTO SOBRE SOCIEDADES</t>
  </si>
  <si>
    <t>Retenciones y pagos a cuenta del ejercicio</t>
  </si>
  <si>
    <t>Cuota líquida a ingresar (+) o a devolver (-) del ejercicio anterior</t>
  </si>
  <si>
    <t xml:space="preserve">DETALLE DE SUBVENCIONES y OTROS INGRESOS </t>
  </si>
  <si>
    <t xml:space="preserve">    DE LA ACTIVIDAD</t>
  </si>
  <si>
    <t>a) Otros ingresos de la actividad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</si>
  <si>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</si>
  <si>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</si>
  <si>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</si>
  <si>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a.4. Otros</t>
  </si>
  <si>
    <t>b) Subvenc. explotación imputados al excedente del ejercicio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</si>
  <si>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</si>
  <si>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</si>
  <si>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</si>
  <si>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</si>
  <si>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</si>
  <si>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 xml:space="preserve">   b.6. Imputación de subvenciones de explotac. de ejercicios anteriores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</si>
  <si>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</si>
  <si>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Cuenta</t>
  </si>
  <si>
    <t>Contable GASTO</t>
  </si>
  <si>
    <t>a) Total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</si>
  <si>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</si>
  <si>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</si>
  <si>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</si>
  <si>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(1) Ventas y Prestaciones de Servicios. Destallar la cifra del Importe Neto de la Cifra de Negocios de la Cuenta de Pérdidas y Ganancias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</si>
  <si>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</si>
  <si>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</si>
  <si>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BALANCE DE SITUACIÓN - ACTIVO</t>
  </si>
  <si>
    <t>ACTIVO</t>
  </si>
  <si>
    <t xml:space="preserve">A) </t>
  </si>
  <si>
    <t>ACTIVO NO CORRIENTE</t>
  </si>
  <si>
    <t>I.</t>
  </si>
  <si>
    <t>Inmovilizado intangible</t>
  </si>
  <si>
    <t>II.</t>
  </si>
  <si>
    <t>Bienes del Patrimonio Histórico</t>
  </si>
  <si>
    <t>III.</t>
  </si>
  <si>
    <t>Inmovilizado material</t>
  </si>
  <si>
    <t>IV.</t>
  </si>
  <si>
    <t>Inversiones inmobiliarias</t>
  </si>
  <si>
    <t>V.</t>
  </si>
  <si>
    <t>Inversiones en entidades del grupo y asociadas a largo plazo</t>
  </si>
  <si>
    <t>VI.</t>
  </si>
  <si>
    <t>Inversiones financieras a largo plazo</t>
  </si>
  <si>
    <t>VII.</t>
  </si>
  <si>
    <t>Activos por impuesto diferido</t>
  </si>
  <si>
    <t>B)</t>
  </si>
  <si>
    <t>ACTIVO CORRIENTE</t>
  </si>
  <si>
    <t>Existencias</t>
  </si>
  <si>
    <t>Usuarios y otros deudores de la actividad propia</t>
  </si>
  <si>
    <t>Deudores comerciales y otras cuentas a cobrar</t>
  </si>
  <si>
    <t>Inversiones en entidades del grupo y asociadas a  corto plazo</t>
  </si>
  <si>
    <t>Inversiones financieras a corto plazo</t>
  </si>
  <si>
    <t>Periodificaciones a corto plazo</t>
  </si>
  <si>
    <t>Efectivo y otros activos líquidos equivalentes</t>
  </si>
  <si>
    <t xml:space="preserve">      TOTAL ACTIVO (A+B)</t>
  </si>
  <si>
    <t>FC-4 - ACTIVO</t>
  </si>
  <si>
    <t>BALANCE DE SITUACIÓN - PATRIMONIO NETO Y PASIVO</t>
  </si>
  <si>
    <t xml:space="preserve">    PATRIMONIO NETO Y PASIVO</t>
  </si>
  <si>
    <t>PATRIMONIO NETO</t>
  </si>
  <si>
    <t>Fondos propios</t>
  </si>
  <si>
    <t>Dotación fundacional / Fondo social</t>
  </si>
  <si>
    <t>Dotación fundacional no exigida / Fondo social no exigido</t>
  </si>
  <si>
    <t>Reservas</t>
  </si>
  <si>
    <t>Excedentes de ejercicios anteriores</t>
  </si>
  <si>
    <t>Excedente del ejercicio</t>
  </si>
  <si>
    <t>Ajustes por cambios de valor</t>
  </si>
  <si>
    <t>Subvenciones, donaciones y legados recibidos</t>
  </si>
  <si>
    <t xml:space="preserve">B) </t>
  </si>
  <si>
    <t>PASIVO NO CORRIENTE</t>
  </si>
  <si>
    <t>Provisiones a largo plazo</t>
  </si>
  <si>
    <t>Deudas a largo plazo</t>
  </si>
  <si>
    <t>Deudas con entidades de crédito</t>
  </si>
  <si>
    <t>Acreedores por arrendamiento financiero</t>
  </si>
  <si>
    <t>Otros deudas a largo plazo</t>
  </si>
  <si>
    <t>Deudas con entidades del grupo y asociadas a largo plazo</t>
  </si>
  <si>
    <t>Pasivos por impuesto diferido</t>
  </si>
  <si>
    <t>Periodificaciones a largo plazo</t>
  </si>
  <si>
    <t>C)</t>
  </si>
  <si>
    <t>PASIVO CORRIENTE</t>
  </si>
  <si>
    <t>Provisiones a corto plazo</t>
  </si>
  <si>
    <t>Deudas a corto plazo</t>
  </si>
  <si>
    <t>Otros deudas a corto plazo</t>
  </si>
  <si>
    <t>Deudas con entidades del grupo y asociadas a corto plazo</t>
  </si>
  <si>
    <t>Beneficiarios - Acreedores</t>
  </si>
  <si>
    <t>Acreedores comerciales y otras cuentas a pagar</t>
  </si>
  <si>
    <t>Proveedores</t>
  </si>
  <si>
    <t>Otros acreedores</t>
  </si>
  <si>
    <t>TOTAL PATRIMONIO NETO Y PASIVO (A+B+C)</t>
  </si>
  <si>
    <t>FC-4 - PASIVO Y PATRIMONIO NETO</t>
  </si>
  <si>
    <t>INVERSIONES REALES (1)</t>
  </si>
  <si>
    <t>Ejecución prevista</t>
  </si>
  <si>
    <t>Programación Plurianual (3)</t>
  </si>
  <si>
    <t>Previsión de importe comprometidos a 31-12-</t>
  </si>
  <si>
    <t>(4)</t>
  </si>
  <si>
    <t>hasta 31 diciembre</t>
  </si>
  <si>
    <t>Código</t>
  </si>
  <si>
    <t>Denominación</t>
  </si>
  <si>
    <t>Año inicial</t>
  </si>
  <si>
    <t>Año fin</t>
  </si>
  <si>
    <t>Coste total (2)</t>
  </si>
  <si>
    <t>Resto</t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</si>
  <si>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</si>
  <si>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</si>
  <si>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</si>
  <si>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</si>
  <si>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</si>
  <si>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</si>
  <si>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</si>
  <si>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</si>
  <si>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, desglosandolos por los ejercicios en los que se prevé realizar la inversión.</t>
  </si>
  <si>
    <t>INVERSIONES NO FINANCIERAS. Variaciones del inmovilizado y existencias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</si>
  <si>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</si>
  <si>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t>Variaciones</t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</si>
  <si>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</si>
  <si>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</si>
  <si>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 xml:space="preserve"> I. Estimación</t>
  </si>
  <si>
    <t>(+)Adquisiciones      (2)</t>
  </si>
  <si>
    <t>(+/-)Provisión por desmantelamiento (3)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</si>
  <si>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</si>
  <si>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</si>
  <si>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</si>
  <si>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</si>
  <si>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>(+/-) Otras variaciones (especificar en observaciones) (8)</t>
  </si>
  <si>
    <t xml:space="preserve">  Inmovilizado Intangible</t>
  </si>
  <si>
    <t xml:space="preserve">  Inmovilizado material (terrenos)</t>
  </si>
  <si>
    <t xml:space="preserve">  Inmovilizado material (excepto terrenos)</t>
  </si>
  <si>
    <t xml:space="preserve">  Inversiones inmobiliarias (terrenos)</t>
  </si>
  <si>
    <t xml:space="preserve">  Inversiones inmobiliarias (excepto terrenos)</t>
  </si>
  <si>
    <t>TOTAL</t>
  </si>
  <si>
    <t xml:space="preserve">  Existencias</t>
  </si>
  <si>
    <t>II. Previsión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</si>
  <si>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</si>
  <si>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</si>
  <si>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</si>
  <si>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</si>
  <si>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(5)  AMORTIZACIÓN DEL EJERCICIO: se reflejará, con signo negativo, el importe de la amortización dotada en el ejercicio. En su caso, con signo positivo, las correcciones a la amortización acumulada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</si>
  <si>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</si>
  <si>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</si>
  <si>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</si>
  <si>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</si>
  <si>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</si>
  <si>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INVERSIONES FINANCIERAS. Variación de las inversiones financieras e instrumentos de patrimonio.</t>
  </si>
  <si>
    <t>I. INVERSIONES EN EMPRESAS DEL GRUPO Y ASOCIADAS (1)</t>
  </si>
  <si>
    <t>Saldo inicial</t>
  </si>
  <si>
    <t>Porcentaje</t>
  </si>
  <si>
    <t>Dividendo</t>
  </si>
  <si>
    <t>OBSERVACIONES (3)</t>
  </si>
  <si>
    <t>Entidad beneficiaria</t>
  </si>
  <si>
    <t>de balance</t>
  </si>
  <si>
    <t>Adquisiciones (3)</t>
  </si>
  <si>
    <t>Enajenaciones o reembolsos de préstamos concedidos</t>
  </si>
  <si>
    <t>Pérdidas de valor y otros</t>
  </si>
  <si>
    <t>Participación (2)</t>
  </si>
  <si>
    <t>INVERSIONES EN INSTRUMENTOS DE PATRIMONIO (4)</t>
  </si>
  <si>
    <t>RESTO DE INVERSIONES (5)</t>
  </si>
  <si>
    <t>II. INVERSIONES EN OTRAS EMPRESAS (6)</t>
  </si>
  <si>
    <t>OBSERVACIONES (8)</t>
  </si>
  <si>
    <t>Participación (7)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</si>
  <si>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</si>
  <si>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</si>
  <si>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</si>
  <si>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</si>
  <si>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</si>
  <si>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</si>
  <si>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</si>
  <si>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</si>
  <si>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(7) % PARTICIPACION: porcentaje total de participación que, al final del ejercicio, la entidad posee en la sociedad.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</si>
  <si>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</si>
  <si>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</si>
  <si>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</si>
  <si>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SUBVENCIONES Y TRANSFERENCIAS</t>
  </si>
  <si>
    <t>I. SUBVENCIONES Y TRANSFERENCIAS.</t>
  </si>
  <si>
    <t>I.1. SUBVENCIONES DE CAPITAL</t>
  </si>
  <si>
    <t>Descripción</t>
  </si>
  <si>
    <t>DATOS SEGÚN CRITERIOS CONTABILIDAD ENTIDAD (2)</t>
  </si>
  <si>
    <t>DATOS SEGÚN CRITERIOS ECIT y OTRAS ADM. PÚBLICAS (3)</t>
  </si>
  <si>
    <t>Subvención</t>
  </si>
  <si>
    <t>Ente</t>
  </si>
  <si>
    <t>ÁREA</t>
  </si>
  <si>
    <t>PROG.</t>
  </si>
  <si>
    <t>ECON.</t>
  </si>
  <si>
    <t>Saldo inicial (neto de efecto impositivo)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</si>
  <si>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</si>
  <si>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</si>
  <si>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</si>
  <si>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</si>
  <si>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</si>
  <si>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I.2. SUBVENCIONES DE EXPLOTACIÓN.</t>
  </si>
  <si>
    <t>DATOS SEGÚN CRITERIOS CONTABILIDAD ENTIDAD (4)</t>
  </si>
  <si>
    <t>DATOS SEGÚN CRITERIOS ECIT y OTRAS ADM. PÚBLICAS (5)</t>
  </si>
  <si>
    <t>II. APORTACIONES DE SOCIOS. (6)</t>
  </si>
  <si>
    <t>DATOS SEGÚN CRITERIOS CONTABILIDAD ENTIDAD</t>
  </si>
  <si>
    <t xml:space="preserve">DATOS SEGÚN CRITERIOS ECIT y OTRAS ADM. PÚBLICAS </t>
  </si>
  <si>
    <r>
      <t>III. EMISIÓN DE PATRIMONIO PROPIO.</t>
    </r>
    <r>
      <rPr>
        <b/>
        <sz val="12"/>
        <color theme="1"/>
        <rFont val="Arial"/>
        <family val="2"/>
      </rPr>
      <t xml:space="preserve"> (7)</t>
    </r>
  </si>
  <si>
    <t>Descripción emisión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</si>
  <si>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</si>
  <si>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</si>
  <si>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</si>
  <si>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</si>
  <si>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</si>
  <si>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</si>
  <si>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</si>
  <si>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</si>
  <si>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 xml:space="preserve">      de la subvención.</t>
  </si>
  <si>
    <t>(4) Importes estimados y previsibles a registrar por la entidad en la cuenta contable 740. Subvenciones, donaciones y legados a la actividad. El importe total debe coincidir con las cifras del epígrafe 1.d de la cuenta de pérdidas y ganancias</t>
  </si>
  <si>
    <t xml:space="preserve">(5) Se indicaran los importes de las subvenciones de explotación estimadas o previsibles otorgadas por el Excmo. Cabildo Insular de Tenerife (Anexos III y IV) y otros organismos de acuerdo a sus criterios de imputación contable. Si los criterios </t>
  </si>
  <si>
    <t xml:space="preserve">       de la administración pública que otorgara la subvención y la entidad/sociedad son coincidentes, deben indicarse idénticas cifras en ambos cuadros.</t>
  </si>
  <si>
    <t xml:space="preserve">(6) Conforme a lo establecido en la adaptación a las entidades sin fines lucrativos (ESFL) del PGC, las subvenciones, donaciones y legados concedidas por los asociados, fundadores, o patronos se registraran de acuerdo al criterio general de contabilización </t>
  </si>
  <si>
    <t xml:space="preserve">      de subvenciones, salvo que se otorgasen a título de dotación fundacional o fondo social. Por tanto, en general, no se cumplimentará este detalle en las ESFL, sino que en función de la operación se cumplimentarán los apartados:</t>
  </si>
  <si>
    <t xml:space="preserve">        - I.1. Subvención de capital.</t>
  </si>
  <si>
    <t xml:space="preserve">        - I.2. Subvenciones de explotación. Las subvenciones, donaciones o legados no reintegrables que se obtengan sin finalidad específica se contabilizarán directamente en el excedente del ejercicio en que se reconozcan.</t>
  </si>
  <si>
    <t xml:space="preserve">        - III. Emisión de instrumentos de patrimonio. Aumento del fondo social.</t>
  </si>
  <si>
    <t>(7) Emisión de instrumentos de patrimonio. Se refiere a aumentos en el fondo social. Deben detallarse los suscriptores de dicho aumento, ascendiendo su total al importe íntegro de la emisión.</t>
  </si>
  <si>
    <t>DEUDAS A CORTO Y LARGO PLAZO</t>
  </si>
  <si>
    <t>I. OPERACIONES DE CRÉDITO A CORTO PLAZO  (1)</t>
  </si>
  <si>
    <t>Nº</t>
  </si>
  <si>
    <t>Tipo</t>
  </si>
  <si>
    <t>Fecha</t>
  </si>
  <si>
    <t>Entidad</t>
  </si>
  <si>
    <t>Epígrafe</t>
  </si>
  <si>
    <t>Avalada por</t>
  </si>
  <si>
    <t>Avalado por</t>
  </si>
  <si>
    <t>Importe</t>
  </si>
  <si>
    <t>Saldo 31-12</t>
  </si>
  <si>
    <t>Disposición Capital</t>
  </si>
  <si>
    <t>Capital Amort. (3)</t>
  </si>
  <si>
    <t>Intereses (4)</t>
  </si>
  <si>
    <t>Otros gastos financieros(5)</t>
  </si>
  <si>
    <t>Operación</t>
  </si>
  <si>
    <t>Concesión</t>
  </si>
  <si>
    <t>Vencimiento</t>
  </si>
  <si>
    <t>Financiera</t>
  </si>
  <si>
    <t>Balance</t>
  </si>
  <si>
    <t>Cabildo (2)</t>
  </si>
  <si>
    <t>Otra entidad (3)</t>
  </si>
  <si>
    <t>Concedido</t>
  </si>
  <si>
    <t xml:space="preserve"> </t>
  </si>
  <si>
    <t xml:space="preserve">   Total </t>
  </si>
  <si>
    <t>II. OPERACIONES DE CRÉDITO A  LARGO PLAZO. (1)</t>
  </si>
  <si>
    <t>Clasificación (7)</t>
  </si>
  <si>
    <t>corto plazo</t>
  </si>
  <si>
    <t>largo plazo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</si>
  <si>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</si>
  <si>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</si>
  <si>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t>(3) Indicar la entidad, distinta del Excmo. Cabildo Insular de Tenerife que avala la operación</t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</si>
  <si>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</si>
  <si>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 xml:space="preserve">(5) Intereses devengados en el ejercicio. </t>
  </si>
  <si>
    <t>(6) Otros gastos financieros relacionados con la operación, por ejemplo, gastos de avales, gastos de formalización, etc.</t>
  </si>
  <si>
    <t>(7) Desglose del saldo a fin de ejercicio entre lo que vence a corto plazo (1 año) y lo que vence a largo plazo (más de un año)</t>
  </si>
  <si>
    <t>DEUDA VIVA Y PREVISIÓN DE VENCIMIENTOS DE DEUDA</t>
  </si>
  <si>
    <t>Deuda viva</t>
  </si>
  <si>
    <t>Vencimientos previstos</t>
  </si>
  <si>
    <t>a 31 dic.</t>
  </si>
  <si>
    <t>ene</t>
  </si>
  <si>
    <t>feb</t>
  </si>
  <si>
    <t>mar</t>
  </si>
  <si>
    <t>Concepto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</si>
  <si>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</si>
  <si>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</si>
  <si>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</si>
  <si>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</si>
  <si>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</si>
  <si>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</si>
  <si>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</si>
  <si>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</si>
  <si>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</si>
  <si>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</si>
  <si>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</si>
  <si>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</si>
  <si>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</si>
  <si>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t xml:space="preserve">   Total vencimientos</t>
  </si>
  <si>
    <t>PERSONAL</t>
  </si>
  <si>
    <t xml:space="preserve">I. SECTORES A CONSIDERAR. (Se cumplimentará un cuadro para cada uno de los sectores de actividad de la Entidad)    </t>
  </si>
  <si>
    <t>(Marcar con X)</t>
  </si>
  <si>
    <t>x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</si>
  <si>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</si>
  <si>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</si>
  <si>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</si>
  <si>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</si>
  <si>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</si>
  <si>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>II. DATOS DE PLANTILLAS Y RETRIBUCIONES DE UN DETERMINADO SECTOR</t>
  </si>
  <si>
    <t xml:space="preserve">  Número total de efectivos</t>
  </si>
  <si>
    <t xml:space="preserve">  Número total de gastos</t>
  </si>
  <si>
    <t>III. GASTOS DISTRIBUIDOS POR GRUPOS DE PERSONAL</t>
  </si>
  <si>
    <t>Retribuciones distribuidas por grupos</t>
  </si>
  <si>
    <t>Grupo de</t>
  </si>
  <si>
    <t>Número de</t>
  </si>
  <si>
    <t>Sueldos y salarios</t>
  </si>
  <si>
    <t>Retribución</t>
  </si>
  <si>
    <t>Planes de</t>
  </si>
  <si>
    <t xml:space="preserve">Otras </t>
  </si>
  <si>
    <t>Total</t>
  </si>
  <si>
    <t>efectivos</t>
  </si>
  <si>
    <t>(excepto variable)</t>
  </si>
  <si>
    <t>Variable</t>
  </si>
  <si>
    <t>Pensiones</t>
  </si>
  <si>
    <t>Retribuciones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</si>
  <si>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</si>
  <si>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</si>
  <si>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</si>
  <si>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</si>
  <si>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</si>
  <si>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</si>
  <si>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 xml:space="preserve">Total </t>
  </si>
  <si>
    <t>IV. GASTOS COMUNES SIN DISTRIBUIR POR GRUPOS</t>
  </si>
  <si>
    <t>Acción social</t>
  </si>
  <si>
    <t>Seguridad Social</t>
  </si>
  <si>
    <t>V. OBSERVACIONES</t>
  </si>
  <si>
    <t>NOTA:</t>
  </si>
  <si>
    <t>Esta hoja se cumplimentará con los mismos datos que resulten de la hoja 'Resumen Personal' del fichero "Desglose gastos personal".</t>
  </si>
  <si>
    <t>OPERACIONES INTERNAS</t>
  </si>
  <si>
    <t>VENTAS Y PRESTACIONES DE SERVICIOS PREVISTAS (IGIC Incluido)</t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</si>
  <si>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</si>
  <si>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</si>
  <si>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</si>
  <si>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</si>
  <si>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</si>
  <si>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</si>
  <si>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</si>
  <si>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</si>
  <si>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TEA, TENERFE ESPACIO DE LAS ARTES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</si>
  <si>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</si>
  <si>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</si>
  <si>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</si>
  <si>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</si>
  <si>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</si>
  <si>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</si>
  <si>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</si>
  <si>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</si>
  <si>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</si>
  <si>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</si>
  <si>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</si>
  <si>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</si>
  <si>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</si>
  <si>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</si>
  <si>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</si>
  <si>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</si>
  <si>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</si>
  <si>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</si>
  <si>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</si>
  <si>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</si>
  <si>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</si>
  <si>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</si>
  <si>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</si>
  <si>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</si>
  <si>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</si>
  <si>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</si>
  <si>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</si>
  <si>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</si>
  <si>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</si>
  <si>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</si>
  <si>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</si>
  <si>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</si>
  <si>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 xml:space="preserve">ENTIDADES CON PARTICIPACIÓN MINORITARIA EN EL CAPITAL SOCIAL PERO QUE FORMAN PARTE DEL SECTOR PÚBLICO INSULAR    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</si>
  <si>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</si>
  <si>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</si>
  <si>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</si>
  <si>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</si>
  <si>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</si>
  <si>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</si>
  <si>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FC-14</t>
  </si>
  <si>
    <t>ENCOMIENDAS DE GESTIÓN</t>
  </si>
  <si>
    <t>RELACIÓN DE ENCOMIENDAS DE GESTIÓN DEL CABILDO INSULAR DE TENERIFE</t>
  </si>
  <si>
    <t>Importe anualidad</t>
  </si>
  <si>
    <t>Área</t>
  </si>
  <si>
    <t>Encomienda</t>
  </si>
  <si>
    <t>Duración</t>
  </si>
  <si>
    <t>FC-15</t>
  </si>
  <si>
    <t>CAPACIDAD / NECESIDAD DE FINANCIACIÓN DE LA ENTIDAD (Calculada conforme a las normas del Sistema Europeo de Cuentas)</t>
  </si>
  <si>
    <t>( +/- ) Importe</t>
  </si>
  <si>
    <t>contemplado</t>
  </si>
  <si>
    <t>Informe Evaluación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</si>
  <si>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</si>
  <si>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</si>
  <si>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</si>
  <si>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</si>
  <si>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</si>
  <si>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</si>
  <si>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</si>
  <si>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</si>
  <si>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</si>
  <si>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Subvenciones de capital previsto recibir</t>
  </si>
  <si>
    <t>II. Gastos a efectos de Contabilidad Nacional</t>
  </si>
  <si>
    <t>Gtos. de Personal</t>
  </si>
  <si>
    <t>Otros gastos de explotación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</si>
  <si>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</si>
  <si>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</si>
  <si>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</si>
  <si>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</si>
  <si>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</si>
  <si>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</si>
  <si>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</si>
  <si>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</si>
  <si>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</si>
  <si>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</si>
  <si>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(1) Este saldo aparecerá como mayor gasto en caso de reducción de existencias (-) y como menor gasto en caso de incremento (+)</t>
  </si>
  <si>
    <t>FC-16</t>
  </si>
  <si>
    <t>FUENTES DE FINANCIACIÓN</t>
  </si>
  <si>
    <t>%</t>
  </si>
  <si>
    <t>1. Ventas de bienes y prestaciones de servicios dentro del sector público</t>
  </si>
  <si>
    <t>a.</t>
  </si>
  <si>
    <t>A la Entidad Local o a sus unidades dependientes</t>
  </si>
  <si>
    <t>b.</t>
  </si>
  <si>
    <t>A otras administraciones públicas</t>
  </si>
  <si>
    <t>c.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</si>
  <si>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</si>
  <si>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</si>
  <si>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</si>
  <si>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</si>
  <si>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otras administraciones y entes públicos</t>
  </si>
  <si>
    <t>De la Unión Europea</t>
  </si>
  <si>
    <t>4. Otros ingresos (especificar en su caso)</t>
  </si>
  <si>
    <t>TOTAL ( 1 + 2 + 3 + 4 )</t>
  </si>
  <si>
    <t>ESTRUCTURA PRESUPUESTARIA  -  ESTADO DE PREVISIÓN DE INGRESOS Y GASTOS</t>
  </si>
  <si>
    <t>Capítulos Ingresos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</si>
  <si>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</si>
  <si>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</si>
  <si>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</si>
  <si>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</si>
  <si>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</si>
  <si>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</si>
  <si>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</si>
  <si>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</si>
  <si>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</si>
  <si>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VIII.</t>
  </si>
  <si>
    <t>Activos financieros</t>
  </si>
  <si>
    <t>IX.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</si>
  <si>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</si>
  <si>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</si>
  <si>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</si>
  <si>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</si>
  <si>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Gastos</t>
  </si>
  <si>
    <t>Gastos de Personal</t>
  </si>
  <si>
    <t>Compra de Bienes y Servicios</t>
  </si>
  <si>
    <t>Intereses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</si>
  <si>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</si>
  <si>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</si>
  <si>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</si>
  <si>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</si>
  <si>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</si>
  <si>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</si>
  <si>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</si>
  <si>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</si>
  <si>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</si>
  <si>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</si>
  <si>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(-)Amortización del ejercicio (5)</t>
  </si>
  <si>
    <t>(+/-)Deterioro o Reversión del deterioro (6)</t>
  </si>
  <si>
    <t>ACTIVO FIJO FINANCIERO</t>
  </si>
  <si>
    <t>VARIACIÓN DEUDAS COMERCIALES NO CORRIENTES</t>
  </si>
  <si>
    <t>VARIACIÓN ACTIVO CORRIENTE SIN INVERSIONES FINANCIERAS A C/P</t>
  </si>
  <si>
    <t>VARIACIÓN DEL PASIVO CORRIENTE - NO CORRIENTE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</si>
  <si>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</si>
  <si>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</si>
  <si>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</si>
  <si>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FC-93</t>
  </si>
  <si>
    <t xml:space="preserve">Acciones de innovación y emprendimiento en turismo </t>
  </si>
  <si>
    <t>Cámara de Comercio, Industria y Navegación de Tenerife</t>
  </si>
  <si>
    <t>Turismo de Tenerife S.A.</t>
  </si>
  <si>
    <t>Parque Científico y Tecnológico de Tenerife S.A.</t>
  </si>
  <si>
    <t>ASHOTEL</t>
  </si>
  <si>
    <t>EPE de Adeje</t>
  </si>
  <si>
    <t>Aportación a la dotación fundacional</t>
  </si>
  <si>
    <t>NA</t>
  </si>
  <si>
    <t>G38019055</t>
  </si>
  <si>
    <t>A38299061</t>
  </si>
  <si>
    <t>A38850053</t>
  </si>
  <si>
    <t>Q3873003B</t>
  </si>
  <si>
    <t>E3800100D</t>
  </si>
  <si>
    <t>INTRATEAM - Intraemprendimiento en Turismo</t>
  </si>
  <si>
    <t>0702</t>
  </si>
  <si>
    <t>4632</t>
  </si>
  <si>
    <t>48204</t>
  </si>
  <si>
    <t>Subvenciones explotación en PyG (FC-3) = (subvenciones explotación + aportación socios) (FC-9)</t>
  </si>
  <si>
    <t>No aplica a esta Fundación, aportación de socios registrada en PyG</t>
  </si>
  <si>
    <t>VARIACIÓN DEL PATRIMONIO NETO - IMPUTACIÓN SUBV. AL 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</si>
</sst>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49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trike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rgb="FFF2F2F2"/>
        <bgColor rgb="FF000000"/>
      </patternFill>
    </fill>
  </fills>
  <borders count="1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rgb="FFBFBFBF"/>
      </left>
      <right style="thin">
        <color rgb="FFBFBFBF"/>
      </right>
      <top style="hair">
        <color rgb="FFBFBFBF"/>
      </top>
      <bottom style="hair">
        <color rgb="FFBFBFBF"/>
      </bottom>
      <diagonal/>
    </border>
    <border>
      <left/>
      <right style="thin">
        <color rgb="FFBFBFBF"/>
      </right>
      <top style="hair">
        <color rgb="FFBFBFBF"/>
      </top>
      <bottom style="hair">
        <color rgb="FFBFBFBF"/>
      </bottom>
      <diagonal/>
    </border>
    <border>
      <left style="thin">
        <color rgb="FFBFBFBF"/>
      </left>
      <right style="thin">
        <color rgb="FFBFBFBF"/>
      </right>
      <top/>
      <bottom style="hair">
        <color rgb="FFBFBFBF"/>
      </bottom>
      <diagonal/>
    </border>
    <border>
      <left/>
      <right style="thin">
        <color rgb="FFBFBFBF"/>
      </right>
      <top/>
      <bottom style="hair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73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17">
    <xf numFmtId="0" fontId="0" fillId="0" borderId="0" xfId="0"/>
    <xf numFmtId="0" fontId="8" fillId="2" borderId="0" xfId="0" applyFont="1" applyFill="1" applyBorder="1"/>
    <xf numFmtId="0" fontId="9" fillId="2" borderId="0" xfId="0" applyFont="1" applyFill="1"/>
    <xf numFmtId="0" fontId="9" fillId="0" borderId="0" xfId="0" applyFont="1"/>
    <xf numFmtId="0" fontId="11" fillId="5" borderId="0" xfId="0" applyFont="1" applyFill="1" applyBorder="1" applyAlignment="1">
      <alignment vertical="center"/>
    </xf>
    <xf numFmtId="0" fontId="8" fillId="2" borderId="0" xfId="0" applyFont="1" applyFill="1"/>
    <xf numFmtId="0" fontId="8" fillId="2" borderId="1" xfId="0" applyFont="1" applyFill="1" applyBorder="1"/>
    <xf numFmtId="0" fontId="9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2" fillId="2" borderId="0" xfId="0" applyFont="1" applyFill="1" applyBorder="1"/>
    <xf numFmtId="0" fontId="13" fillId="2" borderId="9" xfId="0" applyFont="1" applyFill="1" applyBorder="1"/>
    <xf numFmtId="0" fontId="8" fillId="2" borderId="10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 wrapText="1"/>
    </xf>
    <xf numFmtId="0" fontId="15" fillId="2" borderId="4" xfId="0" applyFont="1" applyFill="1" applyBorder="1"/>
    <xf numFmtId="0" fontId="15" fillId="2" borderId="5" xfId="0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horizontal="left"/>
    </xf>
    <xf numFmtId="164" fontId="15" fillId="2" borderId="0" xfId="0" applyNumberFormat="1" applyFont="1" applyFill="1" applyBorder="1" applyAlignment="1">
      <alignment horizontal="center"/>
    </xf>
    <xf numFmtId="0" fontId="15" fillId="2" borderId="2" xfId="0" applyFont="1" applyFill="1" applyBorder="1"/>
    <xf numFmtId="0" fontId="16" fillId="2" borderId="0" xfId="0" applyFont="1" applyFill="1" applyBorder="1"/>
    <xf numFmtId="0" fontId="16" fillId="2" borderId="0" xfId="0" applyFont="1" applyFill="1"/>
    <xf numFmtId="0" fontId="8" fillId="4" borderId="0" xfId="0" applyFont="1" applyFill="1" applyBorder="1" applyAlignment="1">
      <alignment vertical="center"/>
    </xf>
    <xf numFmtId="0" fontId="18" fillId="2" borderId="0" xfId="0" applyFont="1" applyFill="1" applyAlignment="1">
      <alignment horizontal="right"/>
    </xf>
    <xf numFmtId="0" fontId="19" fillId="2" borderId="0" xfId="0" applyFont="1" applyFill="1"/>
    <xf numFmtId="164" fontId="19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/>
    </xf>
    <xf numFmtId="4" fontId="18" fillId="2" borderId="0" xfId="0" applyNumberFormat="1" applyFont="1" applyFill="1" applyAlignment="1">
      <alignment horizontal="right"/>
    </xf>
    <xf numFmtId="4" fontId="11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Alignment="1">
      <alignment horizontal="left"/>
    </xf>
    <xf numFmtId="4" fontId="19" fillId="2" borderId="0" xfId="0" applyNumberFormat="1" applyFont="1" applyFill="1" applyAlignment="1">
      <alignment horizontal="left"/>
    </xf>
    <xf numFmtId="0" fontId="19" fillId="2" borderId="6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/>
    </xf>
    <xf numFmtId="4" fontId="19" fillId="2" borderId="7" xfId="0" applyNumberFormat="1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4" fontId="19" fillId="2" borderId="0" xfId="0" applyNumberFormat="1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20" fillId="2" borderId="0" xfId="0" applyNumberFormat="1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left" vertical="center"/>
    </xf>
    <xf numFmtId="4" fontId="11" fillId="5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/>
    </xf>
    <xf numFmtId="0" fontId="15" fillId="2" borderId="10" xfId="0" applyFont="1" applyFill="1" applyBorder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19" fillId="2" borderId="11" xfId="0" applyFont="1" applyFill="1" applyBorder="1" applyAlignment="1">
      <alignment horizontal="left"/>
    </xf>
    <xf numFmtId="4" fontId="19" fillId="2" borderId="12" xfId="0" applyNumberFormat="1" applyFont="1" applyFill="1" applyBorder="1" applyAlignment="1">
      <alignment horizontal="left"/>
    </xf>
    <xf numFmtId="0" fontId="19" fillId="2" borderId="13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" fontId="8" fillId="2" borderId="37" xfId="0" applyNumberFormat="1" applyFont="1" applyFill="1" applyBorder="1" applyAlignment="1">
      <alignment horizontal="center" vertical="center"/>
    </xf>
    <xf numFmtId="4" fontId="8" fillId="2" borderId="37" xfId="0" applyNumberFormat="1" applyFont="1" applyFill="1" applyBorder="1" applyAlignment="1">
      <alignment vertical="center"/>
    </xf>
    <xf numFmtId="0" fontId="20" fillId="2" borderId="10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4" fontId="8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4" fontId="8" fillId="2" borderId="71" xfId="0" applyNumberFormat="1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4" fontId="8" fillId="2" borderId="73" xfId="0" applyNumberFormat="1" applyFont="1" applyFill="1" applyBorder="1" applyAlignment="1">
      <alignment vertical="center"/>
    </xf>
    <xf numFmtId="4" fontId="8" fillId="2" borderId="68" xfId="0" applyNumberFormat="1" applyFont="1" applyFill="1" applyBorder="1" applyAlignment="1">
      <alignment vertical="center"/>
    </xf>
    <xf numFmtId="4" fontId="8" fillId="2" borderId="74" xfId="0" applyNumberFormat="1" applyFont="1" applyFill="1" applyBorder="1" applyAlignment="1">
      <alignment vertical="center"/>
    </xf>
    <xf numFmtId="4" fontId="8" fillId="2" borderId="75" xfId="0" applyNumberFormat="1" applyFont="1" applyFill="1" applyBorder="1" applyAlignment="1">
      <alignment vertical="center"/>
    </xf>
    <xf numFmtId="4" fontId="8" fillId="2" borderId="64" xfId="0" applyNumberFormat="1" applyFont="1" applyFill="1" applyBorder="1" applyAlignment="1">
      <alignment vertical="center"/>
    </xf>
    <xf numFmtId="4" fontId="8" fillId="2" borderId="67" xfId="0" applyNumberFormat="1" applyFont="1" applyFill="1" applyBorder="1" applyAlignment="1">
      <alignment vertical="center"/>
    </xf>
    <xf numFmtId="4" fontId="8" fillId="2" borderId="71" xfId="0" applyNumberFormat="1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4" fontId="8" fillId="2" borderId="97" xfId="0" applyNumberFormat="1" applyFont="1" applyFill="1" applyBorder="1" applyAlignment="1">
      <alignment vertical="center"/>
    </xf>
    <xf numFmtId="4" fontId="8" fillId="2" borderId="100" xfId="0" applyNumberFormat="1" applyFont="1" applyFill="1" applyBorder="1" applyAlignment="1">
      <alignment vertical="center"/>
    </xf>
    <xf numFmtId="0" fontId="26" fillId="2" borderId="0" xfId="132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4" fontId="8" fillId="2" borderId="15" xfId="0" applyNumberFormat="1" applyFont="1" applyFill="1" applyBorder="1" applyAlignment="1">
      <alignment vertical="center"/>
    </xf>
    <xf numFmtId="0" fontId="8" fillId="3" borderId="16" xfId="0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26" fillId="3" borderId="15" xfId="132" applyFont="1" applyFill="1" applyBorder="1" applyAlignment="1">
      <alignment horizontal="center" wrapText="1"/>
    </xf>
    <xf numFmtId="0" fontId="14" fillId="3" borderId="53" xfId="0" applyFont="1" applyFill="1" applyBorder="1" applyAlignment="1">
      <alignment horizontal="left" vertical="center"/>
    </xf>
    <xf numFmtId="0" fontId="14" fillId="3" borderId="55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left"/>
    </xf>
    <xf numFmtId="0" fontId="11" fillId="3" borderId="19" xfId="0" applyFont="1" applyFill="1" applyBorder="1" applyAlignment="1">
      <alignment horizontal="left"/>
    </xf>
    <xf numFmtId="0" fontId="26" fillId="3" borderId="76" xfId="132" applyFont="1" applyFill="1" applyBorder="1" applyAlignment="1">
      <alignment horizontal="center" wrapText="1"/>
    </xf>
    <xf numFmtId="0" fontId="28" fillId="3" borderId="101" xfId="132" applyFont="1" applyFill="1" applyBorder="1" applyAlignment="1">
      <alignment horizontal="center" wrapText="1"/>
    </xf>
    <xf numFmtId="0" fontId="28" fillId="3" borderId="102" xfId="132" applyFont="1" applyFill="1" applyBorder="1" applyAlignment="1">
      <alignment horizontal="center" wrapText="1"/>
    </xf>
    <xf numFmtId="0" fontId="28" fillId="3" borderId="103" xfId="132" applyFont="1" applyFill="1" applyBorder="1" applyAlignment="1">
      <alignment horizontal="center" wrapText="1"/>
    </xf>
    <xf numFmtId="0" fontId="11" fillId="3" borderId="19" xfId="0" applyFont="1" applyFill="1" applyBorder="1" applyAlignment="1">
      <alignment horizontal="left" vertical="center"/>
    </xf>
    <xf numFmtId="0" fontId="26" fillId="3" borderId="41" xfId="132" applyFont="1" applyFill="1" applyBorder="1" applyAlignment="1">
      <alignment horizontal="center" wrapText="1"/>
    </xf>
    <xf numFmtId="0" fontId="11" fillId="3" borderId="5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4" fontId="13" fillId="2" borderId="56" xfId="0" applyNumberFormat="1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0" fontId="8" fillId="3" borderId="53" xfId="0" applyFont="1" applyFill="1" applyBorder="1" applyAlignment="1">
      <alignment horizontal="left"/>
    </xf>
    <xf numFmtId="0" fontId="26" fillId="3" borderId="72" xfId="132" applyFont="1" applyFill="1" applyBorder="1" applyAlignment="1">
      <alignment horizontal="center" wrapText="1"/>
    </xf>
    <xf numFmtId="0" fontId="8" fillId="3" borderId="56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6" fillId="3" borderId="57" xfId="132" applyFont="1" applyFill="1" applyBorder="1" applyAlignment="1">
      <alignment horizontal="center" wrapText="1"/>
    </xf>
    <xf numFmtId="4" fontId="8" fillId="2" borderId="111" xfId="0" applyNumberFormat="1" applyFont="1" applyFill="1" applyBorder="1" applyAlignment="1">
      <alignment vertical="center"/>
    </xf>
    <xf numFmtId="4" fontId="8" fillId="2" borderId="87" xfId="0" applyNumberFormat="1" applyFont="1" applyFill="1" applyBorder="1" applyAlignment="1">
      <alignment vertical="center"/>
    </xf>
    <xf numFmtId="4" fontId="8" fillId="2" borderId="70" xfId="0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4" fontId="15" fillId="2" borderId="0" xfId="0" applyNumberFormat="1" applyFont="1" applyFill="1" applyBorder="1" applyAlignment="1">
      <alignment horizontal="left"/>
    </xf>
    <xf numFmtId="4" fontId="15" fillId="2" borderId="107" xfId="0" applyNumberFormat="1" applyFont="1" applyFill="1" applyBorder="1" applyAlignment="1">
      <alignment horizontal="left"/>
    </xf>
    <xf numFmtId="4" fontId="15" fillId="2" borderId="108" xfId="0" applyNumberFormat="1" applyFont="1" applyFill="1" applyBorder="1" applyAlignment="1">
      <alignment horizontal="left"/>
    </xf>
    <xf numFmtId="4" fontId="15" fillId="2" borderId="109" xfId="0" applyNumberFormat="1" applyFont="1" applyFill="1" applyBorder="1" applyAlignment="1">
      <alignment horizontal="left"/>
    </xf>
    <xf numFmtId="4" fontId="8" fillId="2" borderId="88" xfId="0" applyNumberFormat="1" applyFont="1" applyFill="1" applyBorder="1" applyAlignment="1">
      <alignment vertical="center"/>
    </xf>
    <xf numFmtId="4" fontId="8" fillId="2" borderId="86" xfId="0" applyNumberFormat="1" applyFont="1" applyFill="1" applyBorder="1" applyAlignment="1">
      <alignment vertical="center"/>
    </xf>
    <xf numFmtId="0" fontId="26" fillId="3" borderId="112" xfId="132" applyFont="1" applyFill="1" applyBorder="1" applyAlignment="1">
      <alignment horizontal="center" wrapText="1"/>
    </xf>
    <xf numFmtId="0" fontId="26" fillId="3" borderId="113" xfId="132" applyFont="1" applyFill="1" applyBorder="1" applyAlignment="1">
      <alignment horizontal="center" wrapText="1"/>
    </xf>
    <xf numFmtId="0" fontId="26" fillId="3" borderId="114" xfId="132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8" fillId="3" borderId="54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26" fillId="3" borderId="114" xfId="13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6" fillId="3" borderId="103" xfId="132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left"/>
    </xf>
    <xf numFmtId="0" fontId="26" fillId="3" borderId="115" xfId="132" applyFont="1" applyFill="1" applyBorder="1" applyAlignment="1">
      <alignment horizontal="center" vertical="center" wrapText="1"/>
    </xf>
    <xf numFmtId="4" fontId="33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vertical="center" wrapText="1"/>
    </xf>
    <xf numFmtId="4" fontId="11" fillId="2" borderId="18" xfId="0" applyNumberFormat="1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/>
    </xf>
    <xf numFmtId="4" fontId="8" fillId="2" borderId="68" xfId="0" applyNumberFormat="1" applyFont="1" applyFill="1" applyBorder="1" applyAlignment="1"/>
    <xf numFmtId="4" fontId="8" fillId="2" borderId="71" xfId="0" applyNumberFormat="1" applyFont="1" applyFill="1" applyBorder="1" applyAlignment="1"/>
    <xf numFmtId="0" fontId="8" fillId="2" borderId="58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2" borderId="20" xfId="0" applyFont="1" applyFill="1" applyBorder="1"/>
    <xf numFmtId="0" fontId="4" fillId="2" borderId="0" xfId="0" applyFont="1" applyFill="1"/>
    <xf numFmtId="0" fontId="15" fillId="2" borderId="59" xfId="0" applyFont="1" applyFill="1" applyBorder="1" applyAlignment="1">
      <alignment vertical="center"/>
    </xf>
    <xf numFmtId="0" fontId="15" fillId="2" borderId="97" xfId="0" applyFont="1" applyFill="1" applyBorder="1" applyAlignment="1">
      <alignment horizontal="left" vertical="center"/>
    </xf>
    <xf numFmtId="4" fontId="14" fillId="2" borderId="0" xfId="0" applyNumberFormat="1" applyFont="1" applyFill="1" applyBorder="1" applyAlignment="1">
      <alignment horizontal="left" vertical="center"/>
    </xf>
    <xf numFmtId="0" fontId="15" fillId="2" borderId="62" xfId="0" applyFont="1" applyFill="1" applyBorder="1" applyAlignment="1">
      <alignment vertical="center"/>
    </xf>
    <xf numFmtId="0" fontId="15" fillId="2" borderId="89" xfId="0" applyFont="1" applyFill="1" applyBorder="1" applyAlignment="1">
      <alignment vertical="center"/>
    </xf>
    <xf numFmtId="0" fontId="11" fillId="3" borderId="76" xfId="0" applyFont="1" applyFill="1" applyBorder="1" applyAlignment="1">
      <alignment horizontal="center" vertical="center"/>
    </xf>
    <xf numFmtId="0" fontId="19" fillId="2" borderId="70" xfId="0" applyFont="1" applyFill="1" applyBorder="1" applyAlignment="1">
      <alignment horizontal="left"/>
    </xf>
    <xf numFmtId="4" fontId="35" fillId="6" borderId="117" xfId="0" applyNumberFormat="1" applyFont="1" applyFill="1" applyBorder="1"/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" fontId="8" fillId="2" borderId="15" xfId="0" applyNumberFormat="1" applyFont="1" applyFill="1" applyBorder="1" applyAlignment="1"/>
    <xf numFmtId="10" fontId="35" fillId="6" borderId="117" xfId="0" applyNumberFormat="1" applyFont="1" applyFill="1" applyBorder="1" applyAlignment="1">
      <alignment horizontal="right"/>
    </xf>
    <xf numFmtId="10" fontId="8" fillId="2" borderId="18" xfId="131" applyNumberFormat="1" applyFont="1" applyFill="1" applyBorder="1" applyAlignment="1">
      <alignment horizontal="right"/>
    </xf>
    <xf numFmtId="10" fontId="26" fillId="2" borderId="0" xfId="0" applyNumberFormat="1" applyFont="1" applyFill="1" applyBorder="1" applyAlignment="1">
      <alignment horizontal="right" vertical="center"/>
    </xf>
    <xf numFmtId="10" fontId="8" fillId="2" borderId="18" xfId="0" applyNumberFormat="1" applyFont="1" applyFill="1" applyBorder="1" applyAlignment="1">
      <alignment horizontal="right"/>
    </xf>
    <xf numFmtId="4" fontId="34" fillId="6" borderId="117" xfId="0" applyNumberFormat="1" applyFont="1" applyFill="1" applyBorder="1"/>
    <xf numFmtId="0" fontId="13" fillId="2" borderId="0" xfId="0" applyFont="1" applyFill="1" applyAlignment="1">
      <alignment horizontal="left"/>
    </xf>
    <xf numFmtId="0" fontId="34" fillId="6" borderId="0" xfId="0" applyFont="1" applyFill="1" applyBorder="1" applyAlignment="1">
      <alignment horizontal="left"/>
    </xf>
    <xf numFmtId="4" fontId="34" fillId="6" borderId="0" xfId="0" applyNumberFormat="1" applyFont="1" applyFill="1" applyBorder="1"/>
    <xf numFmtId="0" fontId="11" fillId="3" borderId="119" xfId="0" applyFont="1" applyFill="1" applyBorder="1" applyAlignment="1">
      <alignment vertical="center"/>
    </xf>
    <xf numFmtId="0" fontId="13" fillId="3" borderId="120" xfId="0" applyFont="1" applyFill="1" applyBorder="1" applyAlignment="1">
      <alignment horizontal="center" vertical="center"/>
    </xf>
    <xf numFmtId="4" fontId="11" fillId="3" borderId="118" xfId="0" applyNumberFormat="1" applyFont="1" applyFill="1" applyBorder="1" applyAlignment="1">
      <alignment vertical="center"/>
    </xf>
    <xf numFmtId="0" fontId="8" fillId="2" borderId="123" xfId="0" applyFont="1" applyFill="1" applyBorder="1" applyAlignment="1">
      <alignment horizontal="left" vertical="center"/>
    </xf>
    <xf numFmtId="4" fontId="8" fillId="2" borderId="121" xfId="0" applyNumberFormat="1" applyFont="1" applyFill="1" applyBorder="1" applyAlignment="1">
      <alignment vertical="center"/>
    </xf>
    <xf numFmtId="0" fontId="36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14" fillId="3" borderId="27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4" fontId="14" fillId="3" borderId="30" xfId="0" applyNumberFormat="1" applyFont="1" applyFill="1" applyBorder="1" applyAlignment="1">
      <alignment horizontal="left" vertical="center"/>
    </xf>
    <xf numFmtId="4" fontId="14" fillId="3" borderId="31" xfId="0" applyNumberFormat="1" applyFont="1" applyFill="1" applyBorder="1" applyAlignment="1">
      <alignment horizontal="right" vertical="center"/>
    </xf>
    <xf numFmtId="0" fontId="14" fillId="3" borderId="31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left"/>
    </xf>
    <xf numFmtId="0" fontId="15" fillId="3" borderId="21" xfId="0" applyFont="1" applyFill="1" applyBorder="1" applyAlignment="1">
      <alignment horizontal="left"/>
    </xf>
    <xf numFmtId="0" fontId="15" fillId="3" borderId="34" xfId="0" applyFont="1" applyFill="1" applyBorder="1" applyAlignment="1">
      <alignment horizontal="left"/>
    </xf>
    <xf numFmtId="0" fontId="14" fillId="3" borderId="29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83" xfId="0" applyFont="1" applyFill="1" applyBorder="1" applyAlignment="1">
      <alignment horizontal="center" vertical="center"/>
    </xf>
    <xf numFmtId="4" fontId="8" fillId="3" borderId="87" xfId="0" applyNumberFormat="1" applyFont="1" applyFill="1" applyBorder="1" applyAlignment="1">
      <alignment vertical="center"/>
    </xf>
    <xf numFmtId="0" fontId="19" fillId="0" borderId="6" xfId="0" applyFont="1" applyFill="1" applyBorder="1" applyAlignment="1" applyProtection="1">
      <alignment horizontal="left"/>
      <protection locked="0"/>
    </xf>
    <xf numFmtId="0" fontId="19" fillId="0" borderId="7" xfId="0" applyFont="1" applyFill="1" applyBorder="1" applyAlignment="1" applyProtection="1">
      <alignment horizontal="left"/>
      <protection locked="0"/>
    </xf>
    <xf numFmtId="0" fontId="19" fillId="0" borderId="8" xfId="0" applyFont="1" applyFill="1" applyBorder="1" applyAlignment="1" applyProtection="1">
      <alignment horizontal="left"/>
      <protection locked="0"/>
    </xf>
    <xf numFmtId="0" fontId="19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19" fillId="0" borderId="10" xfId="0" applyFont="1" applyFill="1" applyBorder="1" applyAlignment="1" applyProtection="1">
      <alignment horizontal="left"/>
      <protection locked="0"/>
    </xf>
    <xf numFmtId="0" fontId="11" fillId="0" borderId="9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20" fillId="0" borderId="9" xfId="0" applyFont="1" applyFill="1" applyBorder="1" applyAlignment="1" applyProtection="1">
      <alignment horizontal="left"/>
      <protection locked="0"/>
    </xf>
    <xf numFmtId="0" fontId="20" fillId="0" borderId="0" xfId="0" applyFont="1" applyFill="1" applyBorder="1" applyAlignment="1" applyProtection="1">
      <alignment horizontal="left"/>
      <protection locked="0"/>
    </xf>
    <xf numFmtId="0" fontId="20" fillId="0" borderId="10" xfId="0" applyFont="1" applyFill="1" applyBorder="1" applyAlignment="1" applyProtection="1">
      <alignment horizontal="left"/>
      <protection locked="0"/>
    </xf>
    <xf numFmtId="0" fontId="19" fillId="0" borderId="9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/>
      <protection locked="0"/>
    </xf>
    <xf numFmtId="0" fontId="19" fillId="0" borderId="12" xfId="0" applyFont="1" applyFill="1" applyBorder="1" applyAlignment="1" applyProtection="1">
      <alignment horizontal="left"/>
      <protection locked="0"/>
    </xf>
    <xf numFmtId="0" fontId="19" fillId="0" borderId="13" xfId="0" applyFont="1" applyFill="1" applyBorder="1" applyAlignment="1" applyProtection="1">
      <alignment horizontal="left"/>
      <protection locked="0"/>
    </xf>
    <xf numFmtId="0" fontId="16" fillId="0" borderId="142" xfId="0" applyFont="1" applyBorder="1" applyAlignment="1" applyProtection="1">
      <alignment horizontal="left"/>
      <protection locked="0"/>
    </xf>
    <xf numFmtId="0" fontId="16" fillId="0" borderId="143" xfId="0" applyFont="1" applyBorder="1" applyAlignment="1" applyProtection="1">
      <alignment horizontal="left"/>
      <protection locked="0"/>
    </xf>
    <xf numFmtId="0" fontId="16" fillId="0" borderId="144" xfId="0" applyFont="1" applyBorder="1" applyAlignment="1" applyProtection="1">
      <alignment horizontal="left"/>
      <protection locked="0"/>
    </xf>
    <xf numFmtId="0" fontId="16" fillId="0" borderId="145" xfId="0" applyFont="1" applyBorder="1" applyAlignment="1" applyProtection="1">
      <alignment horizontal="left"/>
      <protection locked="0"/>
    </xf>
    <xf numFmtId="0" fontId="16" fillId="0" borderId="146" xfId="0" applyFont="1" applyBorder="1" applyAlignment="1" applyProtection="1">
      <alignment horizontal="left"/>
      <protection locked="0"/>
    </xf>
    <xf numFmtId="0" fontId="16" fillId="0" borderId="147" xfId="0" applyFont="1" applyBorder="1" applyAlignment="1" applyProtection="1">
      <alignment horizontal="left"/>
      <protection locked="0"/>
    </xf>
    <xf numFmtId="0" fontId="16" fillId="0" borderId="148" xfId="0" applyFont="1" applyBorder="1" applyAlignment="1" applyProtection="1">
      <alignment horizontal="left"/>
      <protection locked="0"/>
    </xf>
    <xf numFmtId="0" fontId="35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49" xfId="0" applyFont="1" applyBorder="1" applyAlignment="1" applyProtection="1">
      <alignment horizontal="left"/>
      <protection locked="0"/>
    </xf>
    <xf numFmtId="164" fontId="15" fillId="2" borderId="4" xfId="0" applyNumberFormat="1" applyFont="1" applyFill="1" applyBorder="1" applyAlignment="1" applyProtection="1">
      <alignment horizontal="center"/>
      <protection locked="0"/>
    </xf>
    <xf numFmtId="164" fontId="15" fillId="2" borderId="5" xfId="0" applyNumberFormat="1" applyFont="1" applyFill="1" applyBorder="1" applyAlignment="1" applyProtection="1">
      <alignment horizontal="center"/>
      <protection locked="0"/>
    </xf>
    <xf numFmtId="164" fontId="15" fillId="2" borderId="2" xfId="0" applyNumberFormat="1" applyFont="1" applyFill="1" applyBorder="1" applyAlignment="1" applyProtection="1">
      <alignment horizontal="center"/>
      <protection locked="0"/>
    </xf>
    <xf numFmtId="0" fontId="19" fillId="2" borderId="4" xfId="0" applyFont="1" applyFill="1" applyBorder="1" applyProtection="1">
      <protection locked="0"/>
    </xf>
    <xf numFmtId="10" fontId="19" fillId="2" borderId="4" xfId="0" applyNumberFormat="1" applyFont="1" applyFill="1" applyBorder="1" applyAlignment="1" applyProtection="1">
      <alignment horizontal="center"/>
      <protection locked="0"/>
    </xf>
    <xf numFmtId="3" fontId="19" fillId="2" borderId="4" xfId="0" applyNumberFormat="1" applyFont="1" applyFill="1" applyBorder="1" applyProtection="1">
      <protection locked="0"/>
    </xf>
    <xf numFmtId="4" fontId="19" fillId="2" borderId="4" xfId="0" applyNumberFormat="1" applyFont="1" applyFill="1" applyBorder="1" applyProtection="1">
      <protection locked="0"/>
    </xf>
    <xf numFmtId="0" fontId="19" fillId="2" borderId="5" xfId="0" applyFont="1" applyFill="1" applyBorder="1" applyProtection="1">
      <protection locked="0"/>
    </xf>
    <xf numFmtId="10" fontId="19" fillId="2" borderId="5" xfId="0" applyNumberFormat="1" applyFont="1" applyFill="1" applyBorder="1" applyAlignment="1" applyProtection="1">
      <alignment horizontal="center"/>
      <protection locked="0"/>
    </xf>
    <xf numFmtId="3" fontId="19" fillId="2" borderId="5" xfId="0" applyNumberFormat="1" applyFont="1" applyFill="1" applyBorder="1" applyProtection="1">
      <protection locked="0"/>
    </xf>
    <xf numFmtId="4" fontId="19" fillId="2" borderId="5" xfId="0" applyNumberFormat="1" applyFont="1" applyFill="1" applyBorder="1" applyProtection="1">
      <protection locked="0"/>
    </xf>
    <xf numFmtId="4" fontId="8" fillId="2" borderId="42" xfId="0" applyNumberFormat="1" applyFont="1" applyFill="1" applyBorder="1" applyProtection="1">
      <protection locked="0"/>
    </xf>
    <xf numFmtId="4" fontId="8" fillId="2" borderId="29" xfId="0" applyNumberFormat="1" applyFont="1" applyFill="1" applyBorder="1" applyProtection="1">
      <protection locked="0"/>
    </xf>
    <xf numFmtId="4" fontId="8" fillId="2" borderId="49" xfId="0" applyNumberFormat="1" applyFont="1" applyFill="1" applyBorder="1" applyProtection="1">
      <protection locked="0"/>
    </xf>
    <xf numFmtId="4" fontId="8" fillId="2" borderId="73" xfId="0" applyNumberFormat="1" applyFont="1" applyFill="1" applyBorder="1" applyAlignment="1" applyProtection="1">
      <alignment vertical="center"/>
      <protection locked="0"/>
    </xf>
    <xf numFmtId="4" fontId="8" fillId="2" borderId="74" xfId="0" applyNumberFormat="1" applyFont="1" applyFill="1" applyBorder="1" applyAlignment="1" applyProtection="1">
      <alignment vertical="center"/>
      <protection locked="0"/>
    </xf>
    <xf numFmtId="4" fontId="8" fillId="2" borderId="75" xfId="0" applyNumberFormat="1" applyFont="1" applyFill="1" applyBorder="1" applyAlignment="1" applyProtection="1">
      <alignment vertical="center"/>
      <protection locked="0"/>
    </xf>
    <xf numFmtId="10" fontId="8" fillId="2" borderId="71" xfId="131" applyNumberFormat="1" applyFont="1" applyFill="1" applyBorder="1" applyAlignment="1">
      <alignment vertical="center"/>
    </xf>
    <xf numFmtId="4" fontId="8" fillId="2" borderId="15" xfId="0" applyNumberFormat="1" applyFont="1" applyFill="1" applyBorder="1" applyAlignment="1" applyProtection="1">
      <alignment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horizontal="left"/>
      <protection locked="0"/>
    </xf>
    <xf numFmtId="0" fontId="14" fillId="3" borderId="72" xfId="0" applyFont="1" applyFill="1" applyBorder="1" applyAlignment="1">
      <alignment horizontal="center" vertical="center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4" fontId="8" fillId="2" borderId="111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4" fontId="15" fillId="2" borderId="97" xfId="0" applyNumberFormat="1" applyFont="1" applyFill="1" applyBorder="1" applyAlignment="1" applyProtection="1">
      <alignment vertical="center"/>
      <protection locked="0"/>
    </xf>
    <xf numFmtId="4" fontId="15" fillId="2" borderId="41" xfId="0" applyNumberFormat="1" applyFont="1" applyFill="1" applyBorder="1" applyAlignment="1" applyProtection="1">
      <alignment vertical="center"/>
      <protection locked="0"/>
    </xf>
    <xf numFmtId="3" fontId="11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Protection="1">
      <protection locked="0"/>
    </xf>
    <xf numFmtId="0" fontId="15" fillId="2" borderId="4" xfId="0" applyFont="1" applyFill="1" applyBorder="1" applyAlignment="1" applyProtection="1">
      <protection locked="0"/>
    </xf>
    <xf numFmtId="0" fontId="15" fillId="2" borderId="5" xfId="0" applyFont="1" applyFill="1" applyBorder="1" applyAlignment="1" applyProtection="1">
      <protection locked="0"/>
    </xf>
    <xf numFmtId="0" fontId="15" fillId="2" borderId="2" xfId="0" applyFont="1" applyFill="1" applyBorder="1" applyAlignment="1" applyProtection="1">
      <protection locked="0"/>
    </xf>
    <xf numFmtId="10" fontId="19" fillId="2" borderId="4" xfId="0" applyNumberFormat="1" applyFont="1" applyFill="1" applyBorder="1" applyProtection="1">
      <protection locked="0"/>
    </xf>
    <xf numFmtId="10" fontId="19" fillId="2" borderId="5" xfId="0" applyNumberFormat="1" applyFont="1" applyFill="1" applyBorder="1" applyProtection="1"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3" borderId="73" xfId="0" applyNumberFormat="1" applyFont="1" applyFill="1" applyBorder="1" applyAlignment="1" applyProtection="1">
      <alignment horizontal="right" vertical="center"/>
      <protection locked="0"/>
    </xf>
    <xf numFmtId="4" fontId="8" fillId="3" borderId="97" xfId="0" applyNumberFormat="1" applyFont="1" applyFill="1" applyBorder="1" applyAlignment="1" applyProtection="1">
      <alignment horizontal="right" vertical="center"/>
      <protection locked="0"/>
    </xf>
    <xf numFmtId="4" fontId="8" fillId="3" borderId="74" xfId="0" applyNumberFormat="1" applyFont="1" applyFill="1" applyBorder="1" applyAlignment="1" applyProtection="1">
      <alignment horizontal="right" vertical="center"/>
      <protection locked="0"/>
    </xf>
    <xf numFmtId="4" fontId="8" fillId="3" borderId="75" xfId="0" applyNumberFormat="1" applyFont="1" applyFill="1" applyBorder="1" applyAlignment="1" applyProtection="1">
      <alignment horizontal="right" vertical="center"/>
      <protection locked="0"/>
    </xf>
    <xf numFmtId="0" fontId="37" fillId="2" borderId="0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center" vertical="center"/>
    </xf>
    <xf numFmtId="4" fontId="8" fillId="2" borderId="110" xfId="0" applyNumberFormat="1" applyFont="1" applyFill="1" applyBorder="1" applyAlignment="1">
      <alignment horizontal="right" vertical="center"/>
    </xf>
    <xf numFmtId="4" fontId="8" fillId="2" borderId="15" xfId="0" applyNumberFormat="1" applyFont="1" applyFill="1" applyBorder="1" applyAlignment="1" applyProtection="1">
      <protection locked="0"/>
    </xf>
    <xf numFmtId="0" fontId="38" fillId="0" borderId="9" xfId="0" applyFont="1" applyFill="1" applyBorder="1" applyAlignment="1" applyProtection="1">
      <alignment horizontal="left"/>
      <protection locked="0"/>
    </xf>
    <xf numFmtId="0" fontId="38" fillId="0" borderId="0" xfId="0" applyFont="1" applyFill="1" applyBorder="1" applyAlignment="1" applyProtection="1">
      <alignment horizontal="left"/>
      <protection locked="0"/>
    </xf>
    <xf numFmtId="0" fontId="38" fillId="0" borderId="10" xfId="0" applyFont="1" applyFill="1" applyBorder="1" applyAlignment="1" applyProtection="1">
      <alignment horizontal="left"/>
      <protection locked="0"/>
    </xf>
    <xf numFmtId="0" fontId="38" fillId="0" borderId="9" xfId="0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 applyProtection="1">
      <alignment horizontal="left" vertical="center"/>
      <protection locked="0"/>
    </xf>
    <xf numFmtId="0" fontId="38" fillId="0" borderId="10" xfId="0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/>
    </xf>
    <xf numFmtId="4" fontId="19" fillId="2" borderId="0" xfId="0" applyNumberFormat="1" applyFont="1" applyFill="1" applyAlignment="1" applyProtection="1">
      <alignment horizontal="left"/>
    </xf>
    <xf numFmtId="0" fontId="19" fillId="2" borderId="6" xfId="0" applyFont="1" applyFill="1" applyBorder="1" applyAlignment="1" applyProtection="1">
      <alignment horizontal="left"/>
    </xf>
    <xf numFmtId="0" fontId="19" fillId="2" borderId="7" xfId="0" applyFont="1" applyFill="1" applyBorder="1" applyAlignment="1" applyProtection="1">
      <alignment horizontal="left"/>
    </xf>
    <xf numFmtId="4" fontId="19" fillId="2" borderId="7" xfId="0" applyNumberFormat="1" applyFont="1" applyFill="1" applyBorder="1" applyAlignment="1" applyProtection="1">
      <alignment horizontal="left"/>
    </xf>
    <xf numFmtId="0" fontId="19" fillId="2" borderId="8" xfId="0" applyFont="1" applyFill="1" applyBorder="1" applyAlignment="1" applyProtection="1">
      <alignment horizontal="left"/>
    </xf>
    <xf numFmtId="0" fontId="19" fillId="2" borderId="9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left"/>
    </xf>
    <xf numFmtId="0" fontId="19" fillId="2" borderId="0" xfId="0" applyFont="1" applyFill="1" applyBorder="1" applyAlignment="1" applyProtection="1">
      <alignment horizontal="left"/>
    </xf>
    <xf numFmtId="4" fontId="19" fillId="2" borderId="0" xfId="0" applyNumberFormat="1" applyFont="1" applyFill="1" applyBorder="1" applyAlignment="1" applyProtection="1">
      <alignment horizontal="left"/>
    </xf>
    <xf numFmtId="0" fontId="19" fillId="2" borderId="10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left"/>
    </xf>
    <xf numFmtId="0" fontId="13" fillId="2" borderId="9" xfId="0" applyFont="1" applyFill="1" applyBorder="1" applyAlignment="1" applyProtection="1">
      <alignment horizontal="left"/>
    </xf>
    <xf numFmtId="0" fontId="11" fillId="5" borderId="0" xfId="0" applyFont="1" applyFill="1" applyBorder="1" applyAlignment="1" applyProtection="1">
      <alignment horizontal="left" vertical="center"/>
    </xf>
    <xf numFmtId="4" fontId="11" fillId="5" borderId="0" xfId="0" applyNumberFormat="1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4" fontId="11" fillId="2" borderId="0" xfId="0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0" fontId="15" fillId="2" borderId="9" xfId="0" applyFont="1" applyFill="1" applyBorder="1" applyAlignment="1" applyProtection="1">
      <alignment horizontal="left"/>
    </xf>
    <xf numFmtId="0" fontId="15" fillId="3" borderId="53" xfId="0" applyFont="1" applyFill="1" applyBorder="1" applyAlignment="1" applyProtection="1">
      <alignment vertical="center"/>
    </xf>
    <xf numFmtId="0" fontId="15" fillId="3" borderId="55" xfId="0" applyFont="1" applyFill="1" applyBorder="1" applyAlignment="1" applyProtection="1">
      <alignment vertical="center"/>
    </xf>
    <xf numFmtId="4" fontId="14" fillId="3" borderId="16" xfId="0" applyNumberFormat="1" applyFont="1" applyFill="1" applyBorder="1" applyAlignment="1" applyProtection="1">
      <alignment horizontal="right" vertical="center"/>
    </xf>
    <xf numFmtId="1" fontId="14" fillId="3" borderId="17" xfId="0" applyNumberFormat="1" applyFont="1" applyFill="1" applyBorder="1" applyAlignment="1" applyProtection="1">
      <alignment horizontal="center" vertical="center"/>
    </xf>
    <xf numFmtId="1" fontId="11" fillId="3" borderId="18" xfId="0" applyNumberFormat="1" applyFont="1" applyFill="1" applyBorder="1" applyAlignment="1" applyProtection="1">
      <alignment horizontal="left" vertical="center"/>
    </xf>
    <xf numFmtId="1" fontId="14" fillId="3" borderId="17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20" fillId="2" borderId="9" xfId="0" applyFont="1" applyFill="1" applyBorder="1" applyAlignment="1" applyProtection="1">
      <alignment horizontal="center"/>
    </xf>
    <xf numFmtId="0" fontId="11" fillId="3" borderId="58" xfId="0" applyFont="1" applyFill="1" applyBorder="1" applyAlignment="1" applyProtection="1">
      <alignment vertical="center"/>
    </xf>
    <xf numFmtId="0" fontId="20" fillId="3" borderId="19" xfId="0" applyFont="1" applyFill="1" applyBorder="1" applyAlignment="1" applyProtection="1">
      <alignment horizontal="center" vertical="center"/>
    </xf>
    <xf numFmtId="4" fontId="20" fillId="3" borderId="15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left"/>
    </xf>
    <xf numFmtId="0" fontId="8" fillId="2" borderId="16" xfId="0" applyFont="1" applyFill="1" applyBorder="1" applyAlignment="1" applyProtection="1">
      <alignment vertical="center"/>
    </xf>
    <xf numFmtId="0" fontId="8" fillId="2" borderId="18" xfId="0" applyFont="1" applyFill="1" applyBorder="1" applyAlignment="1" applyProtection="1">
      <alignment vertical="center"/>
    </xf>
    <xf numFmtId="4" fontId="8" fillId="2" borderId="15" xfId="0" applyNumberFormat="1" applyFont="1" applyFill="1" applyBorder="1" applyAlignment="1" applyProtection="1">
      <alignment vertical="center"/>
    </xf>
    <xf numFmtId="4" fontId="8" fillId="2" borderId="15" xfId="0" applyNumberFormat="1" applyFont="1" applyFill="1" applyBorder="1" applyAlignment="1" applyProtection="1">
      <alignment horizontal="left" vertical="center"/>
    </xf>
    <xf numFmtId="0" fontId="8" fillId="2" borderId="15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39" fillId="2" borderId="9" xfId="0" applyFont="1" applyFill="1" applyBorder="1" applyAlignment="1" applyProtection="1">
      <alignment horizontal="left"/>
    </xf>
    <xf numFmtId="0" fontId="39" fillId="2" borderId="59" xfId="0" applyFont="1" applyFill="1" applyBorder="1" applyAlignment="1" applyProtection="1">
      <alignment vertical="center"/>
    </xf>
    <xf numFmtId="0" fontId="39" fillId="2" borderId="61" xfId="0" applyFont="1" applyFill="1" applyBorder="1" applyAlignment="1" applyProtection="1">
      <alignment vertical="center"/>
    </xf>
    <xf numFmtId="4" fontId="39" fillId="2" borderId="73" xfId="0" applyNumberFormat="1" applyFont="1" applyFill="1" applyBorder="1" applyAlignment="1" applyProtection="1">
      <alignment vertical="center"/>
    </xf>
    <xf numFmtId="4" fontId="39" fillId="2" borderId="73" xfId="0" applyNumberFormat="1" applyFont="1" applyFill="1" applyBorder="1" applyAlignment="1" applyProtection="1">
      <alignment horizontal="left" vertical="center"/>
    </xf>
    <xf numFmtId="0" fontId="39" fillId="2" borderId="73" xfId="0" applyFont="1" applyFill="1" applyBorder="1" applyAlignment="1" applyProtection="1">
      <alignment horizontal="left" vertical="center"/>
    </xf>
    <xf numFmtId="0" fontId="39" fillId="2" borderId="10" xfId="0" applyFont="1" applyFill="1" applyBorder="1" applyAlignment="1" applyProtection="1">
      <alignment horizontal="left"/>
    </xf>
    <xf numFmtId="0" fontId="39" fillId="2" borderId="0" xfId="0" applyFont="1" applyFill="1" applyAlignment="1" applyProtection="1">
      <alignment horizontal="left" vertical="center"/>
    </xf>
    <xf numFmtId="0" fontId="8" fillId="2" borderId="69" xfId="0" applyFont="1" applyFill="1" applyBorder="1" applyAlignment="1" applyProtection="1">
      <alignment vertical="center"/>
    </xf>
    <xf numFmtId="0" fontId="8" fillId="2" borderId="71" xfId="0" applyFont="1" applyFill="1" applyBorder="1" applyAlignment="1" applyProtection="1">
      <alignment vertical="center"/>
    </xf>
    <xf numFmtId="4" fontId="8" fillId="2" borderId="68" xfId="0" applyNumberFormat="1" applyFont="1" applyFill="1" applyBorder="1" applyAlignment="1" applyProtection="1">
      <alignment vertical="center"/>
    </xf>
    <xf numFmtId="4" fontId="8" fillId="2" borderId="68" xfId="0" applyNumberFormat="1" applyFont="1" applyFill="1" applyBorder="1" applyAlignment="1" applyProtection="1">
      <alignment horizontal="left" vertical="center"/>
    </xf>
    <xf numFmtId="0" fontId="8" fillId="2" borderId="68" xfId="0" applyFont="1" applyFill="1" applyBorder="1" applyAlignment="1" applyProtection="1">
      <alignment horizontal="left" vertical="center"/>
    </xf>
    <xf numFmtId="1" fontId="11" fillId="3" borderId="76" xfId="0" applyNumberFormat="1" applyFont="1" applyFill="1" applyBorder="1" applyAlignment="1" applyProtection="1">
      <alignment horizontal="center" vertical="center"/>
    </xf>
    <xf numFmtId="4" fontId="8" fillId="2" borderId="69" xfId="0" applyNumberFormat="1" applyFont="1" applyFill="1" applyBorder="1" applyAlignment="1" applyProtection="1">
      <alignment horizontal="left" vertical="center"/>
    </xf>
    <xf numFmtId="4" fontId="8" fillId="2" borderId="70" xfId="0" applyNumberFormat="1" applyFont="1" applyFill="1" applyBorder="1" applyAlignment="1" applyProtection="1">
      <alignment horizontal="left" vertical="center"/>
    </xf>
    <xf numFmtId="4" fontId="8" fillId="2" borderId="71" xfId="0" applyNumberFormat="1" applyFont="1" applyFill="1" applyBorder="1" applyAlignment="1" applyProtection="1">
      <alignment horizontal="left" vertical="center"/>
    </xf>
    <xf numFmtId="4" fontId="8" fillId="2" borderId="16" xfId="0" applyNumberFormat="1" applyFont="1" applyFill="1" applyBorder="1" applyAlignment="1" applyProtection="1">
      <alignment horizontal="left" vertical="center"/>
    </xf>
    <xf numFmtId="4" fontId="8" fillId="2" borderId="17" xfId="0" applyNumberFormat="1" applyFont="1" applyFill="1" applyBorder="1" applyAlignment="1" applyProtection="1">
      <alignment horizontal="left" vertical="center"/>
    </xf>
    <xf numFmtId="4" fontId="8" fillId="2" borderId="18" xfId="0" applyNumberFormat="1" applyFont="1" applyFill="1" applyBorder="1" applyAlignment="1" applyProtection="1">
      <alignment horizontal="left" vertical="center"/>
    </xf>
    <xf numFmtId="0" fontId="8" fillId="2" borderId="10" xfId="0" applyFont="1" applyFill="1" applyBorder="1" applyAlignment="1" applyProtection="1">
      <alignment horizontal="left"/>
    </xf>
    <xf numFmtId="0" fontId="27" fillId="2" borderId="0" xfId="0" applyFont="1" applyFill="1" applyBorder="1" applyAlignment="1" applyProtection="1">
      <alignment horizontal="left" vertical="center"/>
    </xf>
    <xf numFmtId="0" fontId="30" fillId="2" borderId="0" xfId="0" applyFont="1" applyFill="1" applyBorder="1" applyAlignment="1" applyProtection="1">
      <alignment vertical="center"/>
    </xf>
    <xf numFmtId="4" fontId="30" fillId="2" borderId="0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 applyProtection="1">
      <alignment horizontal="left"/>
    </xf>
    <xf numFmtId="0" fontId="19" fillId="2" borderId="13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18" fillId="2" borderId="0" xfId="0" applyFont="1" applyFill="1" applyAlignment="1" applyProtection="1">
      <alignment horizontal="right"/>
    </xf>
    <xf numFmtId="0" fontId="16" fillId="2" borderId="0" xfId="0" applyFont="1" applyFill="1" applyAlignment="1" applyProtection="1">
      <alignment horizontal="left"/>
    </xf>
    <xf numFmtId="0" fontId="19" fillId="2" borderId="0" xfId="0" applyFont="1" applyFill="1" applyProtection="1"/>
    <xf numFmtId="0" fontId="19" fillId="2" borderId="0" xfId="0" applyFont="1" applyFill="1" applyBorder="1" applyProtection="1"/>
    <xf numFmtId="0" fontId="19" fillId="2" borderId="6" xfId="0" applyFont="1" applyFill="1" applyBorder="1" applyProtection="1"/>
    <xf numFmtId="0" fontId="19" fillId="2" borderId="7" xfId="0" applyFont="1" applyFill="1" applyBorder="1" applyProtection="1"/>
    <xf numFmtId="0" fontId="19" fillId="2" borderId="8" xfId="0" applyFont="1" applyFill="1" applyBorder="1" applyProtection="1"/>
    <xf numFmtId="0" fontId="19" fillId="2" borderId="9" xfId="0" applyFont="1" applyFill="1" applyBorder="1" applyProtection="1"/>
    <xf numFmtId="0" fontId="8" fillId="2" borderId="0" xfId="0" applyFont="1" applyFill="1" applyBorder="1" applyProtection="1"/>
    <xf numFmtId="0" fontId="19" fillId="2" borderId="10" xfId="0" applyFont="1" applyFill="1" applyBorder="1" applyProtection="1"/>
    <xf numFmtId="0" fontId="19" fillId="2" borderId="0" xfId="0" applyFont="1" applyFill="1" applyBorder="1" applyAlignment="1" applyProtection="1">
      <alignment horizontal="center"/>
    </xf>
    <xf numFmtId="0" fontId="20" fillId="2" borderId="0" xfId="0" applyFont="1" applyFill="1" applyBorder="1" applyProtection="1"/>
    <xf numFmtId="0" fontId="20" fillId="2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vertical="center"/>
    </xf>
    <xf numFmtId="0" fontId="5" fillId="2" borderId="0" xfId="0" applyFont="1" applyFill="1" applyProtection="1"/>
    <xf numFmtId="0" fontId="13" fillId="2" borderId="9" xfId="0" applyFont="1" applyFill="1" applyBorder="1" applyProtection="1"/>
    <xf numFmtId="0" fontId="11" fillId="5" borderId="0" xfId="0" applyFont="1" applyFill="1" applyBorder="1" applyAlignment="1" applyProtection="1">
      <alignment vertical="center"/>
    </xf>
    <xf numFmtId="0" fontId="13" fillId="2" borderId="10" xfId="0" applyFont="1" applyFill="1" applyBorder="1" applyProtection="1"/>
    <xf numFmtId="0" fontId="11" fillId="2" borderId="0" xfId="0" applyFont="1" applyFill="1" applyAlignment="1" applyProtection="1">
      <alignment vertical="center"/>
    </xf>
    <xf numFmtId="0" fontId="8" fillId="2" borderId="1" xfId="0" applyFont="1" applyFill="1" applyBorder="1" applyProtection="1"/>
    <xf numFmtId="0" fontId="24" fillId="2" borderId="1" xfId="0" applyNumberFormat="1" applyFont="1" applyFill="1" applyBorder="1" applyAlignment="1" applyProtection="1">
      <alignment horizontal="left"/>
    </xf>
    <xf numFmtId="0" fontId="19" fillId="2" borderId="1" xfId="0" applyFont="1" applyFill="1" applyBorder="1" applyProtection="1"/>
    <xf numFmtId="0" fontId="19" fillId="2" borderId="1" xfId="0" applyFont="1" applyFill="1" applyBorder="1" applyAlignment="1" applyProtection="1">
      <alignment horizontal="left"/>
    </xf>
    <xf numFmtId="0" fontId="40" fillId="2" borderId="0" xfId="0" applyFont="1" applyFill="1" applyBorder="1" applyAlignment="1" applyProtection="1">
      <alignment horizontal="center"/>
    </xf>
    <xf numFmtId="0" fontId="19" fillId="2" borderId="9" xfId="0" applyFont="1" applyFill="1" applyBorder="1" applyAlignment="1" applyProtection="1">
      <alignment wrapText="1"/>
    </xf>
    <xf numFmtId="0" fontId="19" fillId="2" borderId="1" xfId="0" applyFont="1" applyFill="1" applyBorder="1" applyAlignment="1" applyProtection="1">
      <alignment wrapText="1"/>
    </xf>
    <xf numFmtId="0" fontId="19" fillId="2" borderId="1" xfId="0" applyFont="1" applyFill="1" applyBorder="1" applyAlignment="1" applyProtection="1">
      <alignment horizontal="center" wrapText="1"/>
    </xf>
    <xf numFmtId="0" fontId="24" fillId="2" borderId="1" xfId="0" applyFont="1" applyFill="1" applyBorder="1" applyAlignment="1" applyProtection="1">
      <alignment horizont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/>
    </xf>
    <xf numFmtId="0" fontId="19" fillId="2" borderId="10" xfId="0" applyFont="1" applyFill="1" applyBorder="1" applyAlignment="1" applyProtection="1">
      <alignment wrapText="1"/>
    </xf>
    <xf numFmtId="0" fontId="19" fillId="2" borderId="0" xfId="0" applyFont="1" applyFill="1" applyAlignment="1" applyProtection="1">
      <alignment wrapText="1"/>
    </xf>
    <xf numFmtId="0" fontId="16" fillId="6" borderId="1" xfId="0" applyFont="1" applyFill="1" applyBorder="1" applyAlignment="1" applyProtection="1">
      <alignment horizontal="left"/>
    </xf>
    <xf numFmtId="0" fontId="19" fillId="2" borderId="0" xfId="0" applyFont="1" applyFill="1" applyBorder="1" applyAlignment="1" applyProtection="1">
      <alignment horizontal="center" wrapText="1"/>
    </xf>
    <xf numFmtId="0" fontId="19" fillId="2" borderId="0" xfId="0" quotePrefix="1" applyFont="1" applyFill="1" applyBorder="1" applyAlignment="1" applyProtection="1">
      <alignment horizontal="left"/>
    </xf>
    <xf numFmtId="0" fontId="19" fillId="2" borderId="11" xfId="0" applyFont="1" applyFill="1" applyBorder="1" applyProtection="1"/>
    <xf numFmtId="0" fontId="19" fillId="2" borderId="12" xfId="0" applyFont="1" applyFill="1" applyBorder="1" applyProtection="1"/>
    <xf numFmtId="0" fontId="19" fillId="2" borderId="13" xfId="0" applyFont="1" applyFill="1" applyBorder="1" applyProtection="1"/>
    <xf numFmtId="0" fontId="16" fillId="2" borderId="0" xfId="0" applyFont="1" applyFill="1" applyBorder="1" applyProtection="1"/>
    <xf numFmtId="0" fontId="16" fillId="2" borderId="0" xfId="0" applyFont="1" applyFill="1" applyProtection="1"/>
    <xf numFmtId="3" fontId="19" fillId="2" borderId="4" xfId="0" applyNumberFormat="1" applyFont="1" applyFill="1" applyBorder="1" applyAlignment="1" applyProtection="1">
      <alignment horizontal="center"/>
      <protection locked="0"/>
    </xf>
    <xf numFmtId="3" fontId="19" fillId="2" borderId="5" xfId="0" applyNumberFormat="1" applyFont="1" applyFill="1" applyBorder="1" applyAlignment="1" applyProtection="1">
      <alignment horizontal="center"/>
      <protection locked="0"/>
    </xf>
    <xf numFmtId="0" fontId="19" fillId="2" borderId="4" xfId="0" applyFont="1" applyFill="1" applyBorder="1" applyAlignment="1" applyProtection="1">
      <alignment horizontal="center"/>
      <protection locked="0"/>
    </xf>
    <xf numFmtId="0" fontId="19" fillId="2" borderId="5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/>
    <xf numFmtId="0" fontId="8" fillId="0" borderId="9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1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wrapText="1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8" fillId="3" borderId="15" xfId="0" applyNumberFormat="1" applyFont="1" applyFill="1" applyBorder="1" applyAlignment="1" applyProtection="1">
      <alignment horizontal="center" wrapText="1"/>
    </xf>
    <xf numFmtId="4" fontId="8" fillId="2" borderId="73" xfId="0" applyNumberFormat="1" applyFont="1" applyFill="1" applyBorder="1" applyProtection="1"/>
    <xf numFmtId="4" fontId="8" fillId="2" borderId="74" xfId="0" applyNumberFormat="1" applyFont="1" applyFill="1" applyBorder="1" applyProtection="1"/>
    <xf numFmtId="4" fontId="8" fillId="2" borderId="75" xfId="0" applyNumberFormat="1" applyFont="1" applyFill="1" applyBorder="1" applyProtection="1"/>
    <xf numFmtId="4" fontId="21" fillId="2" borderId="126" xfId="0" applyNumberFormat="1" applyFont="1" applyFill="1" applyBorder="1" applyAlignment="1" applyProtection="1">
      <alignment horizontal="center"/>
    </xf>
    <xf numFmtId="3" fontId="21" fillId="2" borderId="126" xfId="0" applyNumberFormat="1" applyFont="1" applyFill="1" applyBorder="1" applyAlignment="1" applyProtection="1">
      <alignment horizontal="center"/>
    </xf>
    <xf numFmtId="4" fontId="21" fillId="3" borderId="154" xfId="0" applyNumberFormat="1" applyFont="1" applyFill="1" applyBorder="1" applyProtection="1"/>
    <xf numFmtId="4" fontId="21" fillId="3" borderId="125" xfId="0" applyNumberFormat="1" applyFont="1" applyFill="1" applyBorder="1" applyProtection="1"/>
    <xf numFmtId="4" fontId="21" fillId="3" borderId="126" xfId="0" applyNumberFormat="1" applyFont="1" applyFill="1" applyBorder="1" applyProtection="1"/>
    <xf numFmtId="4" fontId="21" fillId="2" borderId="153" xfId="0" applyNumberFormat="1" applyFont="1" applyFill="1" applyBorder="1" applyProtection="1"/>
    <xf numFmtId="4" fontId="21" fillId="2" borderId="152" xfId="0" applyNumberFormat="1" applyFont="1" applyFill="1" applyBorder="1" applyProtection="1"/>
    <xf numFmtId="4" fontId="21" fillId="2" borderId="126" xfId="0" applyNumberFormat="1" applyFont="1" applyFill="1" applyBorder="1" applyProtection="1">
      <protection locked="0"/>
    </xf>
    <xf numFmtId="0" fontId="20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vertical="center"/>
    </xf>
    <xf numFmtId="0" fontId="19" fillId="2" borderId="0" xfId="0" quotePrefix="1" applyFont="1" applyFill="1" applyBorder="1" applyAlignment="1" applyProtection="1">
      <alignment vertical="center"/>
    </xf>
    <xf numFmtId="4" fontId="8" fillId="3" borderId="72" xfId="0" applyNumberFormat="1" applyFont="1" applyFill="1" applyBorder="1" applyAlignment="1" applyProtection="1">
      <alignment horizontal="center" vertical="center"/>
    </xf>
    <xf numFmtId="1" fontId="8" fillId="3" borderId="76" xfId="0" applyNumberFormat="1" applyFont="1" applyFill="1" applyBorder="1" applyAlignment="1" applyProtection="1">
      <alignment horizontal="center" vertical="center"/>
    </xf>
    <xf numFmtId="0" fontId="8" fillId="2" borderId="70" xfId="0" applyFont="1" applyFill="1" applyBorder="1" applyAlignment="1" applyProtection="1">
      <alignment vertical="center"/>
    </xf>
    <xf numFmtId="4" fontId="8" fillId="2" borderId="71" xfId="0" applyNumberFormat="1" applyFont="1" applyFill="1" applyBorder="1" applyAlignment="1" applyProtection="1">
      <alignment vertical="center"/>
    </xf>
    <xf numFmtId="4" fontId="42" fillId="2" borderId="97" xfId="0" applyNumberFormat="1" applyFont="1" applyFill="1" applyBorder="1" applyAlignment="1">
      <alignment vertical="center"/>
    </xf>
    <xf numFmtId="4" fontId="42" fillId="2" borderId="41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3" borderId="32" xfId="0" quotePrefix="1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center" vertical="center" wrapText="1"/>
    </xf>
    <xf numFmtId="0" fontId="42" fillId="2" borderId="97" xfId="0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vertical="center"/>
    </xf>
    <xf numFmtId="0" fontId="19" fillId="2" borderId="0" xfId="0" quotePrefix="1" applyFont="1" applyFill="1" applyBorder="1" applyAlignment="1">
      <alignment horizontal="left" vertical="center"/>
    </xf>
    <xf numFmtId="0" fontId="19" fillId="2" borderId="0" xfId="0" quotePrefix="1" applyFont="1" applyFill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8" fillId="2" borderId="59" xfId="0" applyFont="1" applyFill="1" applyBorder="1" applyAlignment="1" applyProtection="1">
      <alignment vertical="center"/>
    </xf>
    <xf numFmtId="0" fontId="8" fillId="2" borderId="61" xfId="0" applyFont="1" applyFill="1" applyBorder="1" applyAlignment="1" applyProtection="1">
      <alignment vertical="center"/>
    </xf>
    <xf numFmtId="4" fontId="8" fillId="2" borderId="73" xfId="0" applyNumberFormat="1" applyFont="1" applyFill="1" applyBorder="1" applyAlignment="1" applyProtection="1">
      <alignment horizontal="left" vertical="center"/>
      <protection locked="0"/>
    </xf>
    <xf numFmtId="0" fontId="8" fillId="2" borderId="73" xfId="0" applyFont="1" applyFill="1" applyBorder="1" applyAlignment="1" applyProtection="1">
      <alignment horizontal="left" vertical="center"/>
      <protection locked="0"/>
    </xf>
    <xf numFmtId="0" fontId="8" fillId="2" borderId="65" xfId="0" applyFont="1" applyFill="1" applyBorder="1" applyAlignment="1" applyProtection="1">
      <alignment vertical="center"/>
    </xf>
    <xf numFmtId="0" fontId="8" fillId="2" borderId="67" xfId="0" applyFont="1" applyFill="1" applyBorder="1" applyAlignment="1" applyProtection="1">
      <alignment vertical="center"/>
    </xf>
    <xf numFmtId="4" fontId="8" fillId="2" borderId="75" xfId="0" applyNumberFormat="1" applyFont="1" applyFill="1" applyBorder="1" applyAlignment="1" applyProtection="1">
      <alignment horizontal="left" vertical="center"/>
      <protection locked="0"/>
    </xf>
    <xf numFmtId="0" fontId="8" fillId="2" borderId="75" xfId="0" applyFont="1" applyFill="1" applyBorder="1" applyAlignment="1" applyProtection="1">
      <alignment horizontal="left" vertical="center"/>
      <protection locked="0"/>
    </xf>
    <xf numFmtId="4" fontId="8" fillId="2" borderId="73" xfId="0" applyNumberFormat="1" applyFont="1" applyFill="1" applyBorder="1" applyAlignment="1" applyProtection="1">
      <alignment vertical="center"/>
    </xf>
    <xf numFmtId="4" fontId="8" fillId="2" borderId="73" xfId="0" applyNumberFormat="1" applyFont="1" applyFill="1" applyBorder="1" applyAlignment="1" applyProtection="1">
      <alignment horizontal="left" vertical="center"/>
    </xf>
    <xf numFmtId="0" fontId="8" fillId="2" borderId="73" xfId="0" applyFont="1" applyFill="1" applyBorder="1" applyAlignment="1" applyProtection="1">
      <alignment horizontal="left" vertical="center"/>
    </xf>
    <xf numFmtId="0" fontId="8" fillId="2" borderId="62" xfId="0" applyFont="1" applyFill="1" applyBorder="1" applyAlignment="1" applyProtection="1">
      <alignment vertical="center"/>
    </xf>
    <xf numFmtId="0" fontId="8" fillId="2" borderId="64" xfId="0" applyFont="1" applyFill="1" applyBorder="1" applyAlignment="1" applyProtection="1">
      <alignment vertical="center"/>
    </xf>
    <xf numFmtId="4" fontId="8" fillId="2" borderId="74" xfId="0" applyNumberFormat="1" applyFont="1" applyFill="1" applyBorder="1" applyAlignment="1" applyProtection="1">
      <alignment vertical="center"/>
    </xf>
    <xf numFmtId="4" fontId="8" fillId="2" borderId="74" xfId="0" applyNumberFormat="1" applyFont="1" applyFill="1" applyBorder="1" applyAlignment="1" applyProtection="1">
      <alignment horizontal="left" vertical="center"/>
    </xf>
    <xf numFmtId="0" fontId="8" fillId="2" borderId="74" xfId="0" applyFont="1" applyFill="1" applyBorder="1" applyAlignment="1" applyProtection="1">
      <alignment horizontal="left" vertical="center"/>
    </xf>
    <xf numFmtId="0" fontId="20" fillId="0" borderId="9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0" fillId="0" borderId="10" xfId="0" applyFont="1" applyFill="1" applyBorder="1" applyAlignment="1" applyProtection="1">
      <alignment horizontal="left" vertical="center"/>
      <protection locked="0"/>
    </xf>
    <xf numFmtId="0" fontId="8" fillId="2" borderId="53" xfId="0" applyFont="1" applyFill="1" applyBorder="1" applyAlignment="1" applyProtection="1">
      <alignment vertical="center"/>
    </xf>
    <xf numFmtId="0" fontId="8" fillId="2" borderId="55" xfId="0" applyFont="1" applyFill="1" applyBorder="1" applyAlignment="1" applyProtection="1">
      <alignment vertical="center"/>
    </xf>
    <xf numFmtId="4" fontId="8" fillId="2" borderId="72" xfId="0" applyNumberFormat="1" applyFont="1" applyFill="1" applyBorder="1" applyAlignment="1" applyProtection="1">
      <alignment vertical="center"/>
      <protection locked="0"/>
    </xf>
    <xf numFmtId="4" fontId="8" fillId="2" borderId="72" xfId="0" applyNumberFormat="1" applyFont="1" applyFill="1" applyBorder="1" applyAlignment="1" applyProtection="1">
      <alignment horizontal="left" vertical="center"/>
      <protection locked="0"/>
    </xf>
    <xf numFmtId="0" fontId="8" fillId="2" borderId="72" xfId="0" applyFont="1" applyFill="1" applyBorder="1" applyAlignment="1" applyProtection="1">
      <alignment horizontal="left" vertical="center"/>
      <protection locked="0"/>
    </xf>
    <xf numFmtId="4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/>
      <protection locked="0"/>
    </xf>
    <xf numFmtId="4" fontId="8" fillId="2" borderId="61" xfId="0" applyNumberFormat="1" applyFont="1" applyFill="1" applyBorder="1" applyAlignment="1" applyProtection="1">
      <alignment horizontal="center" vertical="center"/>
      <protection locked="0"/>
    </xf>
    <xf numFmtId="4" fontId="8" fillId="2" borderId="100" xfId="0" applyNumberFormat="1" applyFont="1" applyFill="1" applyBorder="1" applyAlignment="1" applyProtection="1">
      <alignment horizontal="center" vertical="center"/>
      <protection locked="0"/>
    </xf>
    <xf numFmtId="4" fontId="8" fillId="2" borderId="64" xfId="0" applyNumberFormat="1" applyFont="1" applyFill="1" applyBorder="1" applyAlignment="1" applyProtection="1">
      <alignment horizontal="center" vertical="center"/>
      <protection locked="0"/>
    </xf>
    <xf numFmtId="4" fontId="8" fillId="2" borderId="94" xfId="0" applyNumberFormat="1" applyFont="1" applyFill="1" applyBorder="1" applyAlignment="1" applyProtection="1">
      <alignment horizontal="center" vertical="center"/>
      <protection locked="0"/>
    </xf>
    <xf numFmtId="4" fontId="8" fillId="2" borderId="67" xfId="0" applyNumberFormat="1" applyFont="1" applyFill="1" applyBorder="1" applyAlignment="1" applyProtection="1">
      <alignment horizontal="center" vertical="center"/>
      <protection locked="0"/>
    </xf>
    <xf numFmtId="4" fontId="8" fillId="2" borderId="71" xfId="0" applyNumberFormat="1" applyFont="1" applyFill="1" applyBorder="1" applyAlignment="1">
      <alignment horizontal="center" vertical="center"/>
    </xf>
    <xf numFmtId="4" fontId="8" fillId="2" borderId="68" xfId="0" applyNumberFormat="1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/>
    </xf>
    <xf numFmtId="0" fontId="8" fillId="3" borderId="41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33" fillId="7" borderId="0" xfId="0" applyFont="1" applyFill="1" applyBorder="1" applyAlignment="1">
      <alignment vertical="center"/>
    </xf>
    <xf numFmtId="0" fontId="44" fillId="7" borderId="0" xfId="0" applyFont="1" applyFill="1" applyBorder="1" applyAlignment="1">
      <alignment vertical="center"/>
    </xf>
    <xf numFmtId="0" fontId="2" fillId="2" borderId="6" xfId="0" applyFont="1" applyFill="1" applyBorder="1"/>
    <xf numFmtId="0" fontId="30" fillId="2" borderId="96" xfId="0" applyFont="1" applyFill="1" applyBorder="1" applyAlignment="1" applyProtection="1">
      <alignment horizontal="left" vertical="center"/>
      <protection locked="0"/>
    </xf>
    <xf numFmtId="4" fontId="30" fillId="2" borderId="96" xfId="0" applyNumberFormat="1" applyFont="1" applyFill="1" applyBorder="1" applyAlignment="1" applyProtection="1">
      <alignment horizontal="left" vertical="center"/>
      <protection locked="0"/>
    </xf>
    <xf numFmtId="4" fontId="11" fillId="2" borderId="96" xfId="0" applyNumberFormat="1" applyFont="1" applyFill="1" applyBorder="1" applyAlignment="1" applyProtection="1">
      <alignment horizontal="left" vertical="center"/>
      <protection locked="0"/>
    </xf>
    <xf numFmtId="0" fontId="30" fillId="2" borderId="63" xfId="0" applyFont="1" applyFill="1" applyBorder="1" applyAlignment="1" applyProtection="1">
      <alignment horizontal="left" vertical="center"/>
      <protection locked="0"/>
    </xf>
    <xf numFmtId="4" fontId="30" fillId="2" borderId="63" xfId="0" applyNumberFormat="1" applyFont="1" applyFill="1" applyBorder="1" applyAlignment="1" applyProtection="1">
      <alignment horizontal="left" vertical="center"/>
      <protection locked="0"/>
    </xf>
    <xf numFmtId="4" fontId="11" fillId="2" borderId="63" xfId="0" applyNumberFormat="1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vertical="center"/>
    </xf>
    <xf numFmtId="0" fontId="19" fillId="3" borderId="53" xfId="0" applyFont="1" applyFill="1" applyBorder="1" applyProtection="1"/>
    <xf numFmtId="0" fontId="19" fillId="3" borderId="54" xfId="0" applyFont="1" applyFill="1" applyBorder="1" applyProtection="1"/>
    <xf numFmtId="0" fontId="8" fillId="3" borderId="128" xfId="0" applyFont="1" applyFill="1" applyBorder="1" applyAlignment="1" applyProtection="1">
      <alignment horizontal="center"/>
    </xf>
    <xf numFmtId="0" fontId="8" fillId="3" borderId="129" xfId="0" applyFont="1" applyFill="1" applyBorder="1" applyAlignment="1" applyProtection="1">
      <alignment horizontal="center"/>
    </xf>
    <xf numFmtId="0" fontId="8" fillId="3" borderId="55" xfId="0" applyFont="1" applyFill="1" applyBorder="1" applyAlignment="1" applyProtection="1">
      <alignment horizontal="center"/>
    </xf>
    <xf numFmtId="0" fontId="12" fillId="3" borderId="56" xfId="0" applyFont="1" applyFill="1" applyBorder="1" applyProtection="1"/>
    <xf numFmtId="0" fontId="19" fillId="3" borderId="0" xfId="0" applyFont="1" applyFill="1" applyBorder="1" applyProtection="1"/>
    <xf numFmtId="0" fontId="21" fillId="3" borderId="28" xfId="0" applyFont="1" applyFill="1" applyBorder="1" applyAlignment="1" applyProtection="1">
      <alignment horizontal="center"/>
    </xf>
    <xf numFmtId="0" fontId="21" fillId="3" borderId="127" xfId="0" applyFont="1" applyFill="1" applyBorder="1" applyAlignment="1" applyProtection="1">
      <alignment horizontal="center"/>
    </xf>
    <xf numFmtId="0" fontId="21" fillId="3" borderId="57" xfId="0" applyFont="1" applyFill="1" applyBorder="1" applyAlignment="1" applyProtection="1">
      <alignment horizontal="center"/>
    </xf>
    <xf numFmtId="0" fontId="11" fillId="2" borderId="56" xfId="0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19" fillId="2" borderId="41" xfId="0" applyFont="1" applyFill="1" applyBorder="1" applyProtection="1"/>
    <xf numFmtId="0" fontId="8" fillId="2" borderId="130" xfId="0" applyFont="1" applyFill="1" applyBorder="1" applyAlignment="1" applyProtection="1">
      <alignment horizontal="center"/>
    </xf>
    <xf numFmtId="0" fontId="8" fillId="2" borderId="21" xfId="0" applyFont="1" applyFill="1" applyBorder="1" applyProtection="1"/>
    <xf numFmtId="4" fontId="8" fillId="2" borderId="42" xfId="0" applyNumberFormat="1" applyFont="1" applyFill="1" applyBorder="1" applyProtection="1"/>
    <xf numFmtId="0" fontId="8" fillId="2" borderId="134" xfId="0" applyFont="1" applyFill="1" applyBorder="1" applyAlignment="1" applyProtection="1">
      <alignment horizontal="center"/>
    </xf>
    <xf numFmtId="0" fontId="8" fillId="2" borderId="26" xfId="0" applyFont="1" applyFill="1" applyBorder="1" applyAlignment="1" applyProtection="1">
      <alignment horizontal="left"/>
    </xf>
    <xf numFmtId="4" fontId="8" fillId="2" borderId="136" xfId="0" applyNumberFormat="1" applyFont="1" applyFill="1" applyBorder="1" applyProtection="1"/>
    <xf numFmtId="0" fontId="8" fillId="2" borderId="56" xfId="0" applyFont="1" applyFill="1" applyBorder="1" applyAlignment="1" applyProtection="1">
      <alignment horizontal="center"/>
    </xf>
    <xf numFmtId="4" fontId="8" fillId="2" borderId="40" xfId="0" applyNumberFormat="1" applyFont="1" applyFill="1" applyBorder="1" applyProtection="1"/>
    <xf numFmtId="0" fontId="13" fillId="2" borderId="0" xfId="0" applyFont="1" applyFill="1" applyProtection="1"/>
    <xf numFmtId="4" fontId="11" fillId="2" borderId="40" xfId="0" applyNumberFormat="1" applyFont="1" applyFill="1" applyBorder="1" applyProtection="1"/>
    <xf numFmtId="0" fontId="21" fillId="2" borderId="26" xfId="0" applyFont="1" applyFill="1" applyBorder="1" applyProtection="1"/>
    <xf numFmtId="4" fontId="21" fillId="2" borderId="40" xfId="0" applyNumberFormat="1" applyFont="1" applyFill="1" applyBorder="1" applyProtection="1"/>
    <xf numFmtId="0" fontId="19" fillId="2" borderId="28" xfId="0" applyFont="1" applyFill="1" applyBorder="1" applyProtection="1"/>
    <xf numFmtId="0" fontId="19" fillId="2" borderId="127" xfId="0" applyFont="1" applyFill="1" applyBorder="1" applyProtection="1"/>
    <xf numFmtId="0" fontId="19" fillId="2" borderId="57" xfId="0" applyFont="1" applyFill="1" applyBorder="1" applyProtection="1"/>
    <xf numFmtId="0" fontId="11" fillId="2" borderId="130" xfId="0" applyFont="1" applyFill="1" applyBorder="1" applyAlignment="1" applyProtection="1">
      <alignment horizontal="center"/>
    </xf>
    <xf numFmtId="0" fontId="11" fillId="2" borderId="21" xfId="0" applyFont="1" applyFill="1" applyBorder="1" applyProtection="1"/>
    <xf numFmtId="4" fontId="11" fillId="2" borderId="29" xfId="0" applyNumberFormat="1" applyFont="1" applyFill="1" applyBorder="1" applyProtection="1"/>
    <xf numFmtId="4" fontId="19" fillId="2" borderId="28" xfId="0" applyNumberFormat="1" applyFont="1" applyFill="1" applyBorder="1" applyProtection="1"/>
    <xf numFmtId="4" fontId="19" fillId="2" borderId="127" xfId="0" applyNumberFormat="1" applyFont="1" applyFill="1" applyBorder="1" applyProtection="1"/>
    <xf numFmtId="4" fontId="19" fillId="2" borderId="124" xfId="0" applyNumberFormat="1" applyFont="1" applyFill="1" applyBorder="1" applyProtection="1"/>
    <xf numFmtId="0" fontId="21" fillId="2" borderId="52" xfId="0" applyFont="1" applyFill="1" applyBorder="1" applyAlignment="1" applyProtection="1">
      <alignment horizontal="left"/>
    </xf>
    <xf numFmtId="4" fontId="21" fillId="2" borderId="126" xfId="0" applyNumberFormat="1" applyFont="1" applyFill="1" applyBorder="1" applyProtection="1"/>
    <xf numFmtId="0" fontId="36" fillId="2" borderId="0" xfId="0" applyFont="1" applyFill="1" applyBorder="1" applyAlignment="1" applyProtection="1">
      <alignment horizontal="right" wrapText="1"/>
    </xf>
    <xf numFmtId="0" fontId="36" fillId="2" borderId="0" xfId="0" applyFont="1" applyFill="1" applyBorder="1" applyAlignment="1" applyProtection="1">
      <alignment horizontal="right"/>
    </xf>
    <xf numFmtId="0" fontId="19" fillId="3" borderId="30" xfId="0" applyFont="1" applyFill="1" applyBorder="1" applyProtection="1"/>
    <xf numFmtId="0" fontId="19" fillId="3" borderId="31" xfId="0" applyFont="1" applyFill="1" applyBorder="1" applyProtection="1"/>
    <xf numFmtId="0" fontId="8" fillId="3" borderId="45" xfId="0" applyFont="1" applyFill="1" applyBorder="1" applyAlignment="1" applyProtection="1">
      <alignment horizontal="center"/>
    </xf>
    <xf numFmtId="0" fontId="8" fillId="3" borderId="46" xfId="0" applyFont="1" applyFill="1" applyBorder="1" applyAlignment="1" applyProtection="1">
      <alignment horizontal="center"/>
    </xf>
    <xf numFmtId="0" fontId="12" fillId="3" borderId="47" xfId="0" applyFont="1" applyFill="1" applyBorder="1" applyProtection="1"/>
    <xf numFmtId="0" fontId="21" fillId="3" borderId="41" xfId="0" applyFont="1" applyFill="1" applyBorder="1" applyAlignment="1" applyProtection="1">
      <alignment horizontal="center"/>
    </xf>
    <xf numFmtId="0" fontId="21" fillId="3" borderId="48" xfId="0" applyFont="1" applyFill="1" applyBorder="1" applyAlignment="1" applyProtection="1">
      <alignment horizontal="center"/>
    </xf>
    <xf numFmtId="0" fontId="11" fillId="2" borderId="47" xfId="0" applyFont="1" applyFill="1" applyBorder="1" applyAlignment="1" applyProtection="1">
      <alignment horizontal="center"/>
    </xf>
    <xf numFmtId="0" fontId="19" fillId="2" borderId="48" xfId="0" applyFont="1" applyFill="1" applyBorder="1" applyProtection="1"/>
    <xf numFmtId="0" fontId="11" fillId="2" borderId="33" xfId="0" applyFont="1" applyFill="1" applyBorder="1" applyAlignment="1" applyProtection="1">
      <alignment horizontal="center"/>
    </xf>
    <xf numFmtId="4" fontId="11" fillId="2" borderId="42" xfId="0" applyNumberFormat="1" applyFont="1" applyFill="1" applyBorder="1" applyProtection="1"/>
    <xf numFmtId="0" fontId="8" fillId="2" borderId="33" xfId="0" applyFont="1" applyFill="1" applyBorder="1" applyAlignment="1" applyProtection="1">
      <alignment horizontal="center"/>
    </xf>
    <xf numFmtId="4" fontId="8" fillId="2" borderId="49" xfId="0" applyNumberFormat="1" applyFont="1" applyFill="1" applyBorder="1" applyProtection="1"/>
    <xf numFmtId="4" fontId="19" fillId="2" borderId="41" xfId="0" applyNumberFormat="1" applyFont="1" applyFill="1" applyBorder="1" applyProtection="1"/>
    <xf numFmtId="4" fontId="19" fillId="2" borderId="48" xfId="0" applyNumberFormat="1" applyFont="1" applyFill="1" applyBorder="1" applyProtection="1"/>
    <xf numFmtId="0" fontId="8" fillId="2" borderId="47" xfId="0" applyFont="1" applyFill="1" applyBorder="1" applyAlignment="1" applyProtection="1">
      <alignment horizontal="center"/>
    </xf>
    <xf numFmtId="0" fontId="11" fillId="3" borderId="72" xfId="0" applyFont="1" applyFill="1" applyBorder="1" applyAlignment="1" applyProtection="1">
      <alignment vertical="center"/>
    </xf>
    <xf numFmtId="0" fontId="46" fillId="6" borderId="155" xfId="0" applyFont="1" applyFill="1" applyBorder="1" applyAlignment="1">
      <alignment vertical="center"/>
    </xf>
    <xf numFmtId="0" fontId="46" fillId="6" borderId="156" xfId="0" applyFont="1" applyFill="1" applyBorder="1" applyAlignment="1">
      <alignment vertical="center"/>
    </xf>
    <xf numFmtId="0" fontId="46" fillId="6" borderId="157" xfId="0" applyFont="1" applyFill="1" applyBorder="1" applyAlignment="1">
      <alignment vertical="center"/>
    </xf>
    <xf numFmtId="0" fontId="46" fillId="6" borderId="158" xfId="0" applyFont="1" applyFill="1" applyBorder="1" applyAlignment="1">
      <alignment vertical="center"/>
    </xf>
    <xf numFmtId="0" fontId="45" fillId="2" borderId="0" xfId="0" applyFont="1" applyFill="1" applyProtection="1"/>
    <xf numFmtId="0" fontId="15" fillId="2" borderId="73" xfId="0" applyFont="1" applyFill="1" applyBorder="1" applyAlignment="1">
      <alignment vertical="center"/>
    </xf>
    <xf numFmtId="0" fontId="15" fillId="2" borderId="74" xfId="0" applyFont="1" applyFill="1" applyBorder="1" applyAlignment="1">
      <alignment vertical="center"/>
    </xf>
    <xf numFmtId="0" fontId="15" fillId="2" borderId="75" xfId="0" applyFont="1" applyFill="1" applyBorder="1" applyAlignment="1">
      <alignment vertical="center"/>
    </xf>
    <xf numFmtId="4" fontId="8" fillId="2" borderId="18" xfId="0" applyNumberFormat="1" applyFont="1" applyFill="1" applyBorder="1" applyAlignment="1" applyProtection="1">
      <alignment vertical="center"/>
      <protection locked="0"/>
    </xf>
    <xf numFmtId="0" fontId="26" fillId="8" borderId="160" xfId="0" applyFont="1" applyFill="1" applyBorder="1" applyAlignment="1">
      <alignment horizontal="center" vertical="center" wrapText="1"/>
    </xf>
    <xf numFmtId="0" fontId="26" fillId="8" borderId="163" xfId="0" applyFont="1" applyFill="1" applyBorder="1" applyAlignment="1">
      <alignment horizontal="center" vertical="center" wrapText="1"/>
    </xf>
    <xf numFmtId="0" fontId="26" fillId="3" borderId="72" xfId="132" applyFont="1" applyFill="1" applyBorder="1" applyAlignment="1">
      <alignment horizontal="center" vertical="center" wrapText="1"/>
    </xf>
    <xf numFmtId="0" fontId="26" fillId="3" borderId="15" xfId="132" applyFont="1" applyFill="1" applyBorder="1" applyAlignment="1">
      <alignment horizontal="center" vertical="center" wrapText="1"/>
    </xf>
    <xf numFmtId="0" fontId="26" fillId="3" borderId="76" xfId="132" applyFont="1" applyFill="1" applyBorder="1" applyAlignment="1">
      <alignment horizontal="center" vertical="center" wrapText="1"/>
    </xf>
    <xf numFmtId="0" fontId="30" fillId="2" borderId="0" xfId="0" applyFont="1" applyFill="1" applyBorder="1" applyAlignment="1" applyProtection="1">
      <alignment horizontal="left" vertical="center"/>
      <protection locked="0"/>
    </xf>
    <xf numFmtId="4" fontId="30" fillId="2" borderId="0" xfId="0" applyNumberFormat="1" applyFont="1" applyFill="1" applyBorder="1" applyAlignment="1" applyProtection="1">
      <alignment horizontal="left" vertical="center"/>
      <protection locked="0"/>
    </xf>
    <xf numFmtId="4" fontId="11" fillId="2" borderId="0" xfId="0" applyNumberFormat="1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Border="1" applyAlignment="1" applyProtection="1">
      <alignment horizontal="left" vertical="center"/>
      <protection locked="0"/>
    </xf>
    <xf numFmtId="0" fontId="30" fillId="2" borderId="0" xfId="0" quotePrefix="1" applyFont="1" applyFill="1" applyBorder="1" applyAlignment="1" applyProtection="1">
      <alignment horizontal="left" vertical="center"/>
      <protection locked="0"/>
    </xf>
    <xf numFmtId="3" fontId="27" fillId="2" borderId="0" xfId="0" applyNumberFormat="1" applyFont="1" applyFill="1" applyBorder="1" applyAlignment="1" applyProtection="1">
      <alignment horizontal="left" vertical="center"/>
      <protection locked="0"/>
    </xf>
    <xf numFmtId="3" fontId="27" fillId="2" borderId="0" xfId="0" applyNumberFormat="1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 applyProtection="1">
      <alignment horizontal="left"/>
      <protection locked="0"/>
    </xf>
    <xf numFmtId="0" fontId="19" fillId="2" borderId="0" xfId="0" applyFont="1" applyFill="1" applyBorder="1" applyAlignment="1" applyProtection="1">
      <alignment horizontal="left"/>
      <protection locked="0"/>
    </xf>
    <xf numFmtId="0" fontId="19" fillId="2" borderId="10" xfId="0" applyFont="1" applyFill="1" applyBorder="1" applyAlignment="1" applyProtection="1">
      <alignment horizontal="left"/>
      <protection locked="0"/>
    </xf>
    <xf numFmtId="0" fontId="20" fillId="2" borderId="0" xfId="0" applyFont="1" applyFill="1" applyBorder="1" applyAlignment="1" applyProtection="1">
      <protection locked="0"/>
    </xf>
    <xf numFmtId="0" fontId="16" fillId="0" borderId="0" xfId="0" applyFont="1"/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4" xfId="0" applyFont="1" applyFill="1" applyBorder="1" applyAlignment="1">
      <alignment vertical="center"/>
    </xf>
    <xf numFmtId="0" fontId="1" fillId="3" borderId="74" xfId="0" applyFont="1" applyFill="1" applyBorder="1" applyAlignment="1">
      <alignment vertical="center"/>
    </xf>
    <xf numFmtId="0" fontId="1" fillId="2" borderId="7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48" fillId="2" borderId="0" xfId="0" applyFont="1" applyFill="1" applyAlignment="1">
      <alignment vertical="center"/>
    </xf>
    <xf numFmtId="0" fontId="1" fillId="2" borderId="59" xfId="0" applyFont="1" applyFill="1" applyBorder="1" applyAlignment="1" applyProtection="1">
      <alignment vertical="center"/>
      <protection locked="0"/>
    </xf>
    <xf numFmtId="4" fontId="1" fillId="2" borderId="73" xfId="0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>
      <alignment horizontal="left" vertical="center"/>
    </xf>
    <xf numFmtId="0" fontId="19" fillId="2" borderId="12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left" vertical="center" wrapText="1"/>
    </xf>
    <xf numFmtId="4" fontId="20" fillId="3" borderId="72" xfId="0" applyNumberFormat="1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>
      <alignment horizontal="left"/>
    </xf>
    <xf numFmtId="0" fontId="8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26" fillId="8" borderId="161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6" fillId="3" borderId="55" xfId="132" applyFont="1" applyFill="1" applyBorder="1" applyAlignment="1">
      <alignment horizont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1" fillId="2" borderId="0" xfId="0" applyFont="1" applyFill="1" applyBorder="1" applyAlignment="1"/>
    <xf numFmtId="0" fontId="1" fillId="2" borderId="2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0" xfId="0" applyFont="1" applyFill="1" applyAlignment="1">
      <alignment horizontal="center"/>
    </xf>
    <xf numFmtId="0" fontId="1" fillId="2" borderId="73" xfId="0" applyFont="1" applyFill="1" applyBorder="1" applyAlignment="1">
      <alignment vertical="center"/>
    </xf>
    <xf numFmtId="4" fontId="1" fillId="2" borderId="73" xfId="0" applyNumberFormat="1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vertical="center"/>
    </xf>
    <xf numFmtId="0" fontId="2" fillId="3" borderId="74" xfId="0" applyFont="1" applyFill="1" applyBorder="1" applyAlignment="1">
      <alignment vertical="center"/>
    </xf>
    <xf numFmtId="0" fontId="2" fillId="2" borderId="74" xfId="0" applyFont="1" applyFill="1" applyBorder="1" applyAlignment="1">
      <alignment horizontal="center" vertical="center"/>
    </xf>
    <xf numFmtId="0" fontId="1" fillId="2" borderId="75" xfId="0" applyFont="1" applyFill="1" applyBorder="1" applyAlignment="1">
      <alignment vertical="center"/>
    </xf>
    <xf numFmtId="0" fontId="1" fillId="3" borderId="75" xfId="0" applyFont="1" applyFill="1" applyBorder="1" applyAlignment="1">
      <alignment vertical="center"/>
    </xf>
    <xf numFmtId="0" fontId="1" fillId="2" borderId="75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10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/>
    <xf numFmtId="0" fontId="1" fillId="2" borderId="3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vertical="center"/>
    </xf>
    <xf numFmtId="0" fontId="1" fillId="2" borderId="9" xfId="0" applyFont="1" applyFill="1" applyBorder="1" applyProtection="1"/>
    <xf numFmtId="0" fontId="1" fillId="2" borderId="10" xfId="0" applyFont="1" applyFill="1" applyBorder="1" applyProtection="1"/>
    <xf numFmtId="0" fontId="1" fillId="2" borderId="0" xfId="0" applyFont="1" applyFill="1" applyProtection="1"/>
    <xf numFmtId="0" fontId="1" fillId="2" borderId="0" xfId="0" applyFont="1" applyFill="1" applyBorder="1" applyProtection="1"/>
    <xf numFmtId="165" fontId="1" fillId="2" borderId="73" xfId="0" applyNumberFormat="1" applyFont="1" applyFill="1" applyBorder="1" applyAlignment="1" applyProtection="1">
      <alignment horizontal="center"/>
      <protection locked="0"/>
    </xf>
    <xf numFmtId="3" fontId="1" fillId="2" borderId="73" xfId="0" applyNumberFormat="1" applyFont="1" applyFill="1" applyBorder="1" applyAlignment="1" applyProtection="1">
      <alignment horizontal="center"/>
      <protection locked="0"/>
    </xf>
    <xf numFmtId="3" fontId="1" fillId="2" borderId="77" xfId="0" applyNumberFormat="1" applyFont="1" applyFill="1" applyBorder="1" applyAlignment="1" applyProtection="1">
      <alignment horizontal="center"/>
      <protection locked="0"/>
    </xf>
    <xf numFmtId="0" fontId="1" fillId="2" borderId="79" xfId="0" applyFont="1" applyFill="1" applyBorder="1" applyAlignment="1" applyProtection="1">
      <alignment horizontal="center"/>
      <protection locked="0"/>
    </xf>
    <xf numFmtId="0" fontId="1" fillId="2" borderId="73" xfId="0" applyFont="1" applyFill="1" applyBorder="1" applyAlignment="1" applyProtection="1">
      <alignment horizontal="center"/>
      <protection locked="0"/>
    </xf>
    <xf numFmtId="4" fontId="1" fillId="2" borderId="73" xfId="0" applyNumberFormat="1" applyFont="1" applyFill="1" applyBorder="1" applyProtection="1">
      <protection locked="0"/>
    </xf>
    <xf numFmtId="4" fontId="1" fillId="3" borderId="72" xfId="0" applyNumberFormat="1" applyFont="1" applyFill="1" applyBorder="1" applyProtection="1"/>
    <xf numFmtId="0" fontId="1" fillId="3" borderId="55" xfId="0" applyFont="1" applyFill="1" applyBorder="1" applyProtection="1"/>
    <xf numFmtId="0" fontId="1" fillId="2" borderId="9" xfId="0" applyFont="1" applyFill="1" applyBorder="1" applyAlignment="1" applyProtection="1">
      <alignment wrapText="1"/>
    </xf>
    <xf numFmtId="165" fontId="1" fillId="2" borderId="74" xfId="0" applyNumberFormat="1" applyFont="1" applyFill="1" applyBorder="1" applyAlignment="1" applyProtection="1">
      <alignment horizontal="center" wrapText="1"/>
      <protection locked="0"/>
    </xf>
    <xf numFmtId="3" fontId="1" fillId="2" borderId="74" xfId="0" applyNumberFormat="1" applyFont="1" applyFill="1" applyBorder="1" applyAlignment="1" applyProtection="1">
      <alignment horizontal="center" wrapText="1"/>
      <protection locked="0"/>
    </xf>
    <xf numFmtId="3" fontId="1" fillId="2" borderId="80" xfId="0" applyNumberFormat="1" applyFont="1" applyFill="1" applyBorder="1" applyAlignment="1" applyProtection="1">
      <alignment horizontal="center" wrapText="1"/>
      <protection locked="0"/>
    </xf>
    <xf numFmtId="0" fontId="1" fillId="2" borderId="82" xfId="0" applyFont="1" applyFill="1" applyBorder="1" applyAlignment="1" applyProtection="1">
      <alignment horizontal="center" wrapText="1"/>
      <protection locked="0"/>
    </xf>
    <xf numFmtId="0" fontId="1" fillId="2" borderId="74" xfId="0" applyFont="1" applyFill="1" applyBorder="1" applyAlignment="1" applyProtection="1">
      <alignment horizontal="center" wrapText="1"/>
      <protection locked="0"/>
    </xf>
    <xf numFmtId="4" fontId="1" fillId="2" borderId="74" xfId="0" applyNumberFormat="1" applyFont="1" applyFill="1" applyBorder="1" applyAlignment="1" applyProtection="1">
      <alignment wrapText="1"/>
      <protection locked="0"/>
    </xf>
    <xf numFmtId="4" fontId="1" fillId="3" borderId="41" xfId="0" applyNumberFormat="1" applyFont="1" applyFill="1" applyBorder="1" applyAlignment="1" applyProtection="1">
      <alignment wrapText="1"/>
    </xf>
    <xf numFmtId="0" fontId="1" fillId="3" borderId="57" xfId="0" applyFont="1" applyFill="1" applyBorder="1" applyAlignment="1" applyProtection="1">
      <alignment wrapText="1"/>
    </xf>
    <xf numFmtId="0" fontId="1" fillId="2" borderId="1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165" fontId="1" fillId="2" borderId="74" xfId="0" applyNumberFormat="1" applyFont="1" applyFill="1" applyBorder="1" applyAlignment="1" applyProtection="1">
      <alignment horizontal="center"/>
      <protection locked="0"/>
    </xf>
    <xf numFmtId="3" fontId="1" fillId="2" borderId="74" xfId="0" applyNumberFormat="1" applyFont="1" applyFill="1" applyBorder="1" applyAlignment="1" applyProtection="1">
      <alignment horizontal="center"/>
      <protection locked="0"/>
    </xf>
    <xf numFmtId="3" fontId="1" fillId="2" borderId="80" xfId="0" applyNumberFormat="1" applyFont="1" applyFill="1" applyBorder="1" applyAlignment="1" applyProtection="1">
      <alignment horizontal="center"/>
      <protection locked="0"/>
    </xf>
    <xf numFmtId="0" fontId="1" fillId="2" borderId="82" xfId="0" applyFont="1" applyFill="1" applyBorder="1" applyAlignment="1" applyProtection="1">
      <alignment horizontal="center"/>
      <protection locked="0"/>
    </xf>
    <xf numFmtId="0" fontId="1" fillId="2" borderId="74" xfId="0" applyFont="1" applyFill="1" applyBorder="1" applyAlignment="1" applyProtection="1">
      <alignment horizontal="center"/>
      <protection locked="0"/>
    </xf>
    <xf numFmtId="4" fontId="1" fillId="2" borderId="74" xfId="0" applyNumberFormat="1" applyFont="1" applyFill="1" applyBorder="1" applyProtection="1">
      <protection locked="0"/>
    </xf>
    <xf numFmtId="4" fontId="1" fillId="3" borderId="41" xfId="0" applyNumberFormat="1" applyFont="1" applyFill="1" applyBorder="1" applyProtection="1"/>
    <xf numFmtId="0" fontId="1" fillId="3" borderId="57" xfId="0" applyFont="1" applyFill="1" applyBorder="1" applyProtection="1"/>
    <xf numFmtId="4" fontId="1" fillId="2" borderId="74" xfId="0" applyNumberFormat="1" applyFont="1" applyFill="1" applyBorder="1" applyAlignment="1" applyProtection="1">
      <alignment horizontal="left"/>
      <protection locked="0"/>
    </xf>
    <xf numFmtId="4" fontId="1" fillId="3" borderId="41" xfId="0" applyNumberFormat="1" applyFont="1" applyFill="1" applyBorder="1" applyAlignment="1" applyProtection="1">
      <alignment horizontal="left"/>
    </xf>
    <xf numFmtId="0" fontId="1" fillId="3" borderId="57" xfId="0" applyFont="1" applyFill="1" applyBorder="1" applyAlignment="1" applyProtection="1">
      <alignment horizontal="left"/>
    </xf>
    <xf numFmtId="0" fontId="1" fillId="2" borderId="62" xfId="0" applyFont="1" applyFill="1" applyBorder="1" applyAlignment="1" applyProtection="1">
      <alignment horizontal="left"/>
      <protection locked="0"/>
    </xf>
    <xf numFmtId="0" fontId="1" fillId="2" borderId="64" xfId="0" applyFont="1" applyFill="1" applyBorder="1" applyAlignment="1" applyProtection="1">
      <alignment horizontal="left"/>
      <protection locked="0"/>
    </xf>
    <xf numFmtId="165" fontId="1" fillId="2" borderId="75" xfId="0" applyNumberFormat="1" applyFont="1" applyFill="1" applyBorder="1" applyAlignment="1" applyProtection="1">
      <alignment horizontal="center"/>
      <protection locked="0"/>
    </xf>
    <xf numFmtId="3" fontId="1" fillId="2" borderId="83" xfId="0" applyNumberFormat="1" applyFont="1" applyFill="1" applyBorder="1" applyAlignment="1" applyProtection="1">
      <alignment horizontal="center"/>
      <protection locked="0"/>
    </xf>
    <xf numFmtId="0" fontId="1" fillId="2" borderId="85" xfId="0" applyFont="1" applyFill="1" applyBorder="1" applyAlignment="1" applyProtection="1">
      <alignment horizontal="center"/>
      <protection locked="0"/>
    </xf>
    <xf numFmtId="0" fontId="1" fillId="2" borderId="75" xfId="0" applyFont="1" applyFill="1" applyBorder="1" applyAlignment="1" applyProtection="1">
      <alignment horizontal="center"/>
      <protection locked="0"/>
    </xf>
    <xf numFmtId="4" fontId="1" fillId="2" borderId="75" xfId="0" applyNumberFormat="1" applyFont="1" applyFill="1" applyBorder="1" applyAlignment="1" applyProtection="1">
      <alignment horizontal="right"/>
      <protection locked="0"/>
    </xf>
    <xf numFmtId="4" fontId="1" fillId="3" borderId="76" xfId="0" applyNumberFormat="1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/>
    </xf>
    <xf numFmtId="0" fontId="1" fillId="2" borderId="131" xfId="0" applyFont="1" applyFill="1" applyBorder="1" applyAlignment="1" applyProtection="1">
      <alignment horizontal="center"/>
    </xf>
    <xf numFmtId="0" fontId="1" fillId="2" borderId="22" xfId="0" applyFont="1" applyFill="1" applyBorder="1" applyProtection="1"/>
    <xf numFmtId="4" fontId="1" fillId="2" borderId="43" xfId="0" applyNumberFormat="1" applyFont="1" applyFill="1" applyBorder="1" applyProtection="1">
      <protection locked="0"/>
    </xf>
    <xf numFmtId="0" fontId="1" fillId="2" borderId="132" xfId="0" applyFont="1" applyFill="1" applyBorder="1" applyAlignment="1" applyProtection="1">
      <alignment horizontal="center"/>
    </xf>
    <xf numFmtId="0" fontId="1" fillId="2" borderId="24" xfId="0" applyFont="1" applyFill="1" applyBorder="1" applyProtection="1"/>
    <xf numFmtId="4" fontId="1" fillId="2" borderId="137" xfId="0" applyNumberFormat="1" applyFont="1" applyFill="1" applyBorder="1" applyProtection="1">
      <protection locked="0"/>
    </xf>
    <xf numFmtId="0" fontId="1" fillId="2" borderId="23" xfId="0" applyFont="1" applyFill="1" applyBorder="1" applyProtection="1"/>
    <xf numFmtId="4" fontId="1" fillId="2" borderId="44" xfId="0" applyNumberFormat="1" applyFont="1" applyFill="1" applyBorder="1" applyProtection="1">
      <protection locked="0"/>
    </xf>
    <xf numFmtId="2" fontId="1" fillId="2" borderId="135" xfId="0" applyNumberFormat="1" applyFont="1" applyFill="1" applyBorder="1" applyAlignment="1" applyProtection="1">
      <alignment horizontal="center"/>
    </xf>
    <xf numFmtId="2" fontId="1" fillId="2" borderId="25" xfId="0" applyNumberFormat="1" applyFont="1" applyFill="1" applyBorder="1" applyProtection="1"/>
    <xf numFmtId="0" fontId="1" fillId="2" borderId="56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2" borderId="62" xfId="0" applyFont="1" applyFill="1" applyBorder="1" applyAlignment="1" applyProtection="1">
      <alignment vertical="center"/>
      <protection locked="0"/>
    </xf>
    <xf numFmtId="0" fontId="1" fillId="2" borderId="64" xfId="0" applyFont="1" applyFill="1" applyBorder="1" applyAlignment="1" applyProtection="1">
      <alignment vertical="center"/>
      <protection locked="0"/>
    </xf>
    <xf numFmtId="4" fontId="1" fillId="2" borderId="74" xfId="0" applyNumberFormat="1" applyFont="1" applyFill="1" applyBorder="1" applyAlignment="1" applyProtection="1">
      <alignment vertical="center"/>
      <protection locked="0"/>
    </xf>
    <xf numFmtId="4" fontId="1" fillId="2" borderId="74" xfId="0" applyNumberFormat="1" applyFont="1" applyFill="1" applyBorder="1" applyAlignment="1" applyProtection="1">
      <alignment horizontal="left" vertical="center"/>
      <protection locked="0"/>
    </xf>
    <xf numFmtId="0" fontId="1" fillId="2" borderId="74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65" xfId="0" applyFont="1" applyFill="1" applyBorder="1" applyAlignment="1" applyProtection="1">
      <alignment vertical="center"/>
      <protection locked="0"/>
    </xf>
    <xf numFmtId="0" fontId="1" fillId="2" borderId="67" xfId="0" applyFont="1" applyFill="1" applyBorder="1" applyAlignment="1" applyProtection="1">
      <alignment vertical="center"/>
      <protection locked="0"/>
    </xf>
    <xf numFmtId="4" fontId="1" fillId="2" borderId="75" xfId="0" applyNumberFormat="1" applyFont="1" applyFill="1" applyBorder="1" applyAlignment="1" applyProtection="1">
      <alignment vertical="center"/>
      <protection locked="0"/>
    </xf>
    <xf numFmtId="4" fontId="1" fillId="2" borderId="75" xfId="0" applyNumberFormat="1" applyFont="1" applyFill="1" applyBorder="1" applyAlignment="1" applyProtection="1">
      <alignment horizontal="left" vertical="center"/>
      <protection locked="0"/>
    </xf>
    <xf numFmtId="0" fontId="1" fillId="2" borderId="75" xfId="0" applyFont="1" applyFill="1" applyBorder="1" applyAlignment="1" applyProtection="1">
      <alignment horizontal="left" vertical="center"/>
      <protection locked="0"/>
    </xf>
    <xf numFmtId="0" fontId="1" fillId="2" borderId="61" xfId="0" applyFont="1" applyFill="1" applyBorder="1" applyAlignment="1" applyProtection="1">
      <alignment vertical="center"/>
      <protection locked="0"/>
    </xf>
    <xf numFmtId="4" fontId="1" fillId="2" borderId="73" xfId="0" applyNumberFormat="1" applyFont="1" applyFill="1" applyBorder="1" applyAlignment="1" applyProtection="1">
      <alignment horizontal="left" vertical="center"/>
      <protection locked="0"/>
    </xf>
    <xf numFmtId="0" fontId="1" fillId="2" borderId="73" xfId="0" applyFont="1" applyFill="1" applyBorder="1" applyAlignment="1" applyProtection="1">
      <alignment horizontal="left" vertical="center"/>
      <protection locked="0"/>
    </xf>
    <xf numFmtId="4" fontId="1" fillId="2" borderId="0" xfId="0" applyNumberFormat="1" applyFont="1" applyFill="1" applyBorder="1" applyAlignment="1" applyProtection="1">
      <alignment horizontal="left" vertical="center"/>
    </xf>
    <xf numFmtId="0" fontId="1" fillId="2" borderId="138" xfId="0" applyFont="1" applyFill="1" applyBorder="1" applyAlignment="1" applyProtection="1">
      <alignment vertical="center"/>
      <protection locked="0"/>
    </xf>
    <xf numFmtId="0" fontId="1" fillId="2" borderId="139" xfId="0" applyFont="1" applyFill="1" applyBorder="1" applyAlignment="1" applyProtection="1">
      <alignment vertical="center"/>
      <protection locked="0"/>
    </xf>
    <xf numFmtId="4" fontId="1" fillId="2" borderId="140" xfId="0" applyNumberFormat="1" applyFont="1" applyFill="1" applyBorder="1" applyAlignment="1" applyProtection="1">
      <alignment horizontal="right" vertical="center"/>
      <protection locked="0"/>
    </xf>
    <xf numFmtId="4" fontId="1" fillId="2" borderId="138" xfId="0" applyNumberFormat="1" applyFont="1" applyFill="1" applyBorder="1" applyAlignment="1" applyProtection="1">
      <alignment horizontal="left" vertical="center"/>
      <protection locked="0"/>
    </xf>
    <xf numFmtId="4" fontId="1" fillId="2" borderId="141" xfId="0" applyNumberFormat="1" applyFont="1" applyFill="1" applyBorder="1" applyAlignment="1" applyProtection="1">
      <alignment horizontal="left" vertical="center"/>
      <protection locked="0"/>
    </xf>
    <xf numFmtId="4" fontId="1" fillId="2" borderId="139" xfId="0" applyNumberFormat="1" applyFont="1" applyFill="1" applyBorder="1" applyAlignment="1" applyProtection="1">
      <alignment horizontal="left" vertical="center"/>
      <protection locked="0"/>
    </xf>
    <xf numFmtId="4" fontId="1" fillId="2" borderId="74" xfId="0" applyNumberFormat="1" applyFont="1" applyFill="1" applyBorder="1" applyAlignment="1" applyProtection="1">
      <alignment horizontal="right" vertical="center"/>
      <protection locked="0"/>
    </xf>
    <xf numFmtId="4" fontId="1" fillId="2" borderId="63" xfId="0" applyNumberFormat="1" applyFont="1" applyFill="1" applyBorder="1" applyAlignment="1" applyProtection="1">
      <alignment horizontal="left" vertical="center"/>
      <protection locked="0"/>
    </xf>
    <xf numFmtId="4" fontId="1" fillId="2" borderId="75" xfId="0" applyNumberFormat="1" applyFont="1" applyFill="1" applyBorder="1" applyAlignment="1" applyProtection="1">
      <alignment horizontal="right" vertical="center"/>
      <protection locked="0"/>
    </xf>
    <xf numFmtId="4" fontId="1" fillId="2" borderId="66" xfId="0" applyNumberFormat="1" applyFont="1" applyFill="1" applyBorder="1" applyAlignment="1" applyProtection="1">
      <alignment horizontal="left" vertical="center"/>
      <protection locked="0"/>
    </xf>
    <xf numFmtId="0" fontId="1" fillId="2" borderId="59" xfId="0" applyFont="1" applyFill="1" applyBorder="1" applyAlignment="1" applyProtection="1">
      <alignment vertical="center"/>
    </xf>
    <xf numFmtId="0" fontId="1" fillId="2" borderId="61" xfId="0" applyFont="1" applyFill="1" applyBorder="1" applyAlignment="1" applyProtection="1">
      <alignment vertical="center"/>
    </xf>
    <xf numFmtId="4" fontId="1" fillId="2" borderId="73" xfId="0" applyNumberFormat="1" applyFont="1" applyFill="1" applyBorder="1" applyAlignment="1" applyProtection="1">
      <alignment horizontal="right" vertical="center"/>
      <protection locked="0"/>
    </xf>
    <xf numFmtId="4" fontId="1" fillId="2" borderId="59" xfId="0" applyNumberFormat="1" applyFont="1" applyFill="1" applyBorder="1" applyAlignment="1" applyProtection="1">
      <alignment horizontal="left" vertical="center"/>
      <protection locked="0"/>
    </xf>
    <xf numFmtId="4" fontId="1" fillId="2" borderId="60" xfId="0" applyNumberFormat="1" applyFont="1" applyFill="1" applyBorder="1" applyAlignment="1" applyProtection="1">
      <alignment horizontal="left" vertical="center"/>
      <protection locked="0"/>
    </xf>
    <xf numFmtId="4" fontId="1" fillId="2" borderId="61" xfId="0" applyNumberFormat="1" applyFont="1" applyFill="1" applyBorder="1" applyAlignment="1" applyProtection="1">
      <alignment horizontal="left" vertical="center"/>
      <protection locked="0"/>
    </xf>
    <xf numFmtId="0" fontId="1" fillId="2" borderId="65" xfId="0" applyFont="1" applyFill="1" applyBorder="1" applyAlignment="1" applyProtection="1">
      <alignment vertical="center"/>
    </xf>
    <xf numFmtId="0" fontId="1" fillId="2" borderId="67" xfId="0" applyFont="1" applyFill="1" applyBorder="1" applyAlignment="1" applyProtection="1">
      <alignment vertical="center"/>
    </xf>
    <xf numFmtId="0" fontId="1" fillId="2" borderId="95" xfId="0" applyFont="1" applyFill="1" applyBorder="1" applyAlignment="1" applyProtection="1">
      <alignment vertical="center"/>
    </xf>
    <xf numFmtId="0" fontId="1" fillId="2" borderId="100" xfId="0" applyFont="1" applyFill="1" applyBorder="1" applyAlignment="1" applyProtection="1">
      <alignment vertical="center"/>
    </xf>
    <xf numFmtId="4" fontId="1" fillId="2" borderId="97" xfId="0" applyNumberFormat="1" applyFont="1" applyFill="1" applyBorder="1" applyAlignment="1" applyProtection="1">
      <alignment vertical="center"/>
      <protection locked="0"/>
    </xf>
    <xf numFmtId="4" fontId="1" fillId="2" borderId="96" xfId="0" applyNumberFormat="1" applyFont="1" applyFill="1" applyBorder="1" applyAlignment="1" applyProtection="1">
      <alignment horizontal="left" vertical="center"/>
      <protection locked="0"/>
    </xf>
    <xf numFmtId="0" fontId="1" fillId="2" borderId="62" xfId="0" applyFont="1" applyFill="1" applyBorder="1" applyAlignment="1" applyProtection="1">
      <alignment vertical="center"/>
    </xf>
    <xf numFmtId="0" fontId="1" fillId="2" borderId="64" xfId="0" applyFont="1" applyFill="1" applyBorder="1" applyAlignment="1" applyProtection="1">
      <alignment vertical="center"/>
    </xf>
    <xf numFmtId="0" fontId="1" fillId="2" borderId="89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vertical="center"/>
    </xf>
    <xf numFmtId="4" fontId="1" fillId="2" borderId="91" xfId="0" applyNumberFormat="1" applyFont="1" applyFill="1" applyBorder="1" applyAlignment="1" applyProtection="1">
      <alignment vertical="center"/>
      <protection locked="0"/>
    </xf>
    <xf numFmtId="4" fontId="1" fillId="2" borderId="89" xfId="0" applyNumberFormat="1" applyFont="1" applyFill="1" applyBorder="1" applyAlignment="1" applyProtection="1">
      <alignment horizontal="left" vertical="center"/>
      <protection locked="0"/>
    </xf>
    <xf numFmtId="4" fontId="1" fillId="2" borderId="90" xfId="0" applyNumberFormat="1" applyFont="1" applyFill="1" applyBorder="1" applyAlignment="1" applyProtection="1">
      <alignment horizontal="left" vertical="center"/>
      <protection locked="0"/>
    </xf>
    <xf numFmtId="4" fontId="1" fillId="2" borderId="94" xfId="0" applyNumberFormat="1" applyFont="1" applyFill="1" applyBorder="1" applyAlignment="1" applyProtection="1">
      <alignment horizontal="left" vertical="center"/>
      <protection locked="0"/>
    </xf>
    <xf numFmtId="4" fontId="1" fillId="2" borderId="97" xfId="0" applyNumberFormat="1" applyFont="1" applyFill="1" applyBorder="1" applyAlignment="1" applyProtection="1">
      <alignment horizontal="right" vertical="center"/>
      <protection locked="0"/>
    </xf>
    <xf numFmtId="1" fontId="1" fillId="2" borderId="97" xfId="0" applyNumberFormat="1" applyFont="1" applyFill="1" applyBorder="1" applyAlignment="1" applyProtection="1">
      <alignment horizontal="center" vertical="center"/>
      <protection locked="0"/>
    </xf>
    <xf numFmtId="0" fontId="1" fillId="2" borderId="63" xfId="0" applyFont="1" applyFill="1" applyBorder="1" applyAlignment="1" applyProtection="1">
      <alignment vertical="center"/>
    </xf>
    <xf numFmtId="1" fontId="1" fillId="2" borderId="74" xfId="0" applyNumberFormat="1" applyFont="1" applyFill="1" applyBorder="1" applyAlignment="1" applyProtection="1">
      <alignment horizontal="center" vertical="center"/>
      <protection locked="0"/>
    </xf>
    <xf numFmtId="4" fontId="1" fillId="2" borderId="0" xfId="0" applyNumberFormat="1" applyFont="1" applyFill="1" applyBorder="1" applyAlignment="1" applyProtection="1">
      <alignment vertical="center"/>
      <protection locked="0"/>
    </xf>
    <xf numFmtId="4" fontId="1" fillId="2" borderId="0" xfId="0" applyNumberFormat="1" applyFont="1" applyFill="1" applyBorder="1" applyAlignment="1" applyProtection="1">
      <alignment horizontal="left" vertical="center"/>
      <protection locked="0"/>
    </xf>
    <xf numFmtId="0" fontId="1" fillId="2" borderId="47" xfId="0" applyFont="1" applyFill="1" applyBorder="1" applyProtection="1"/>
    <xf numFmtId="0" fontId="1" fillId="2" borderId="50" xfId="0" applyFont="1" applyFill="1" applyBorder="1" applyAlignment="1" applyProtection="1">
      <alignment horizontal="center"/>
    </xf>
    <xf numFmtId="0" fontId="1" fillId="2" borderId="31" xfId="0" applyFont="1" applyFill="1" applyBorder="1" applyProtection="1"/>
    <xf numFmtId="0" fontId="1" fillId="2" borderId="51" xfId="0" applyFont="1" applyFill="1" applyBorder="1" applyAlignment="1" applyProtection="1">
      <alignment horizontal="center"/>
    </xf>
    <xf numFmtId="0" fontId="1" fillId="2" borderId="133" xfId="0" applyFont="1" applyFill="1" applyBorder="1" applyProtection="1"/>
    <xf numFmtId="0" fontId="1" fillId="2" borderId="47" xfId="0" applyFont="1" applyFill="1" applyBorder="1" applyAlignment="1" applyProtection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3" borderId="31" xfId="0" applyFont="1" applyFill="1" applyBorder="1" applyAlignment="1">
      <alignment horizontal="left" vertical="center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vertical="center"/>
      <protection locked="0"/>
    </xf>
    <xf numFmtId="3" fontId="1" fillId="2" borderId="35" xfId="0" applyNumberFormat="1" applyFont="1" applyFill="1" applyBorder="1" applyAlignment="1" applyProtection="1">
      <alignment horizontal="center" vertical="center"/>
      <protection locked="0"/>
    </xf>
    <xf numFmtId="4" fontId="1" fillId="2" borderId="35" xfId="0" applyNumberFormat="1" applyFont="1" applyFill="1" applyBorder="1" applyAlignment="1" applyProtection="1">
      <alignment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vertical="center"/>
      <protection locked="0"/>
    </xf>
    <xf numFmtId="3" fontId="1" fillId="2" borderId="36" xfId="0" applyNumberFormat="1" applyFont="1" applyFill="1" applyBorder="1" applyAlignment="1" applyProtection="1">
      <alignment horizontal="center" vertical="center"/>
      <protection locked="0"/>
    </xf>
    <xf numFmtId="4" fontId="1" fillId="2" borderId="36" xfId="0" applyNumberFormat="1" applyFont="1" applyFill="1" applyBorder="1" applyAlignment="1" applyProtection="1">
      <alignment vertical="center"/>
      <protection locked="0"/>
    </xf>
    <xf numFmtId="0" fontId="1" fillId="2" borderId="0" xfId="0" quotePrefix="1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/>
    </xf>
    <xf numFmtId="4" fontId="1" fillId="2" borderId="77" xfId="0" applyNumberFormat="1" applyFont="1" applyFill="1" applyBorder="1" applyAlignment="1" applyProtection="1">
      <alignment vertical="center"/>
      <protection locked="0"/>
    </xf>
    <xf numFmtId="4" fontId="1" fillId="2" borderId="78" xfId="0" applyNumberFormat="1" applyFont="1" applyFill="1" applyBorder="1" applyAlignment="1" applyProtection="1">
      <alignment vertical="center"/>
      <protection locked="0"/>
    </xf>
    <xf numFmtId="4" fontId="1" fillId="2" borderId="79" xfId="0" applyNumberFormat="1" applyFont="1" applyFill="1" applyBorder="1" applyAlignment="1" applyProtection="1">
      <alignment vertical="center"/>
      <protection locked="0"/>
    </xf>
    <xf numFmtId="4" fontId="1" fillId="2" borderId="80" xfId="0" applyNumberFormat="1" applyFont="1" applyFill="1" applyBorder="1" applyAlignment="1" applyProtection="1">
      <alignment vertical="center"/>
      <protection locked="0"/>
    </xf>
    <xf numFmtId="4" fontId="1" fillId="2" borderId="81" xfId="0" applyNumberFormat="1" applyFont="1" applyFill="1" applyBorder="1" applyAlignment="1" applyProtection="1">
      <alignment vertical="center"/>
      <protection locked="0"/>
    </xf>
    <xf numFmtId="4" fontId="1" fillId="2" borderId="82" xfId="0" applyNumberFormat="1" applyFont="1" applyFill="1" applyBorder="1" applyAlignment="1" applyProtection="1">
      <alignment vertical="center"/>
      <protection locked="0"/>
    </xf>
    <xf numFmtId="0" fontId="1" fillId="2" borderId="65" xfId="0" applyFont="1" applyFill="1" applyBorder="1" applyAlignment="1">
      <alignment horizontal="left" vertical="center"/>
    </xf>
    <xf numFmtId="0" fontId="1" fillId="2" borderId="66" xfId="0" applyFont="1" applyFill="1" applyBorder="1" applyAlignment="1">
      <alignment horizontal="left" vertical="center"/>
    </xf>
    <xf numFmtId="4" fontId="1" fillId="2" borderId="83" xfId="0" applyNumberFormat="1" applyFont="1" applyFill="1" applyBorder="1" applyAlignment="1" applyProtection="1">
      <alignment vertical="center"/>
      <protection locked="0"/>
    </xf>
    <xf numFmtId="4" fontId="1" fillId="2" borderId="84" xfId="0" applyNumberFormat="1" applyFont="1" applyFill="1" applyBorder="1" applyAlignment="1" applyProtection="1">
      <alignment vertical="center"/>
      <protection locked="0"/>
    </xf>
    <xf numFmtId="4" fontId="1" fillId="2" borderId="85" xfId="0" applyNumberFormat="1" applyFont="1" applyFill="1" applyBorder="1" applyAlignment="1" applyProtection="1">
      <alignment vertical="center"/>
      <protection locked="0"/>
    </xf>
    <xf numFmtId="0" fontId="1" fillId="2" borderId="69" xfId="0" applyFont="1" applyFill="1" applyBorder="1" applyAlignment="1">
      <alignment horizontal="left" vertical="center"/>
    </xf>
    <xf numFmtId="0" fontId="1" fillId="2" borderId="70" xfId="0" applyFont="1" applyFill="1" applyBorder="1" applyAlignment="1">
      <alignment horizontal="left" vertical="center"/>
    </xf>
    <xf numFmtId="4" fontId="1" fillId="2" borderId="68" xfId="0" applyNumberFormat="1" applyFont="1" applyFill="1" applyBorder="1" applyAlignment="1" applyProtection="1">
      <alignment horizontal="right" vertical="center"/>
      <protection locked="0"/>
    </xf>
    <xf numFmtId="4" fontId="1" fillId="2" borderId="86" xfId="0" applyNumberFormat="1" applyFont="1" applyFill="1" applyBorder="1" applyAlignment="1" applyProtection="1">
      <alignment horizontal="right" vertical="center"/>
      <protection locked="0"/>
    </xf>
    <xf numFmtId="4" fontId="1" fillId="2" borderId="87" xfId="0" applyNumberFormat="1" applyFont="1" applyFill="1" applyBorder="1" applyAlignment="1" applyProtection="1">
      <alignment horizontal="right" vertical="center"/>
      <protection locked="0"/>
    </xf>
    <xf numFmtId="4" fontId="1" fillId="2" borderId="88" xfId="0" applyNumberFormat="1" applyFont="1" applyFill="1" applyBorder="1" applyAlignment="1" applyProtection="1">
      <alignment horizontal="right" vertical="center"/>
      <protection locked="0"/>
    </xf>
    <xf numFmtId="4" fontId="1" fillId="2" borderId="71" xfId="0" applyNumberFormat="1" applyFont="1" applyFill="1" applyBorder="1" applyAlignment="1" applyProtection="1">
      <alignment horizontal="left" vertical="center"/>
      <protection locked="0"/>
    </xf>
    <xf numFmtId="0" fontId="2" fillId="2" borderId="97" xfId="0" applyNumberFormat="1" applyFont="1" applyFill="1" applyBorder="1" applyAlignment="1" applyProtection="1">
      <alignment horizontal="center" vertical="center"/>
      <protection locked="0"/>
    </xf>
    <xf numFmtId="4" fontId="1" fillId="2" borderId="98" xfId="0" applyNumberFormat="1" applyFont="1" applyFill="1" applyBorder="1" applyAlignment="1" applyProtection="1">
      <alignment vertical="center"/>
      <protection locked="0"/>
    </xf>
    <xf numFmtId="4" fontId="1" fillId="2" borderId="99" xfId="0" applyNumberFormat="1" applyFont="1" applyFill="1" applyBorder="1" applyAlignment="1" applyProtection="1">
      <alignment vertical="center"/>
      <protection locked="0"/>
    </xf>
    <xf numFmtId="10" fontId="1" fillId="2" borderId="100" xfId="131" applyNumberFormat="1" applyFont="1" applyFill="1" applyBorder="1" applyAlignment="1" applyProtection="1">
      <alignment vertical="center"/>
      <protection locked="0"/>
    </xf>
    <xf numFmtId="4" fontId="1" fillId="2" borderId="100" xfId="0" applyNumberFormat="1" applyFont="1" applyFill="1" applyBorder="1" applyAlignment="1" applyProtection="1">
      <alignment vertical="center"/>
      <protection locked="0"/>
    </xf>
    <xf numFmtId="0" fontId="1" fillId="2" borderId="100" xfId="0" applyNumberFormat="1" applyFont="1" applyFill="1" applyBorder="1" applyAlignment="1" applyProtection="1">
      <alignment horizontal="left" vertical="center"/>
      <protection locked="0"/>
    </xf>
    <xf numFmtId="0" fontId="2" fillId="2" borderId="74" xfId="0" applyNumberFormat="1" applyFont="1" applyFill="1" applyBorder="1" applyAlignment="1" applyProtection="1">
      <alignment horizontal="center" vertical="center"/>
      <protection locked="0"/>
    </xf>
    <xf numFmtId="10" fontId="1" fillId="2" borderId="64" xfId="131" applyNumberFormat="1" applyFont="1" applyFill="1" applyBorder="1" applyAlignment="1" applyProtection="1">
      <alignment vertical="center"/>
      <protection locked="0"/>
    </xf>
    <xf numFmtId="4" fontId="1" fillId="2" borderId="64" xfId="0" applyNumberFormat="1" applyFont="1" applyFill="1" applyBorder="1" applyAlignment="1" applyProtection="1">
      <alignment vertical="center"/>
      <protection locked="0"/>
    </xf>
    <xf numFmtId="0" fontId="1" fillId="2" borderId="64" xfId="0" applyNumberFormat="1" applyFont="1" applyFill="1" applyBorder="1" applyAlignment="1" applyProtection="1">
      <alignment horizontal="left" vertical="center"/>
      <protection locked="0"/>
    </xf>
    <xf numFmtId="0" fontId="2" fillId="2" borderId="91" xfId="0" applyNumberFormat="1" applyFont="1" applyFill="1" applyBorder="1" applyAlignment="1" applyProtection="1">
      <alignment horizontal="center" vertical="center"/>
      <protection locked="0"/>
    </xf>
    <xf numFmtId="4" fontId="1" fillId="2" borderId="92" xfId="0" applyNumberFormat="1" applyFont="1" applyFill="1" applyBorder="1" applyAlignment="1" applyProtection="1">
      <alignment vertical="center"/>
      <protection locked="0"/>
    </xf>
    <xf numFmtId="4" fontId="1" fillId="2" borderId="93" xfId="0" applyNumberFormat="1" applyFont="1" applyFill="1" applyBorder="1" applyAlignment="1" applyProtection="1">
      <alignment vertical="center"/>
      <protection locked="0"/>
    </xf>
    <xf numFmtId="10" fontId="1" fillId="2" borderId="94" xfId="131" applyNumberFormat="1" applyFont="1" applyFill="1" applyBorder="1" applyAlignment="1" applyProtection="1">
      <alignment vertical="center"/>
      <protection locked="0"/>
    </xf>
    <xf numFmtId="4" fontId="1" fillId="2" borderId="94" xfId="0" applyNumberFormat="1" applyFont="1" applyFill="1" applyBorder="1" applyAlignment="1" applyProtection="1">
      <alignment vertical="center"/>
      <protection locked="0"/>
    </xf>
    <xf numFmtId="0" fontId="1" fillId="2" borderId="94" xfId="0" applyNumberFormat="1" applyFont="1" applyFill="1" applyBorder="1" applyAlignment="1" applyProtection="1">
      <alignment horizontal="left" vertical="center"/>
      <protection locked="0"/>
    </xf>
    <xf numFmtId="0" fontId="2" fillId="2" borderId="75" xfId="0" applyNumberFormat="1" applyFont="1" applyFill="1" applyBorder="1" applyAlignment="1" applyProtection="1">
      <alignment horizontal="center" vertical="center"/>
      <protection locked="0"/>
    </xf>
    <xf numFmtId="10" fontId="1" fillId="2" borderId="67" xfId="131" applyNumberFormat="1" applyFont="1" applyFill="1" applyBorder="1" applyAlignment="1" applyProtection="1">
      <alignment vertical="center"/>
      <protection locked="0"/>
    </xf>
    <xf numFmtId="4" fontId="1" fillId="2" borderId="67" xfId="0" applyNumberFormat="1" applyFont="1" applyFill="1" applyBorder="1" applyAlignment="1" applyProtection="1">
      <alignment vertical="center"/>
      <protection locked="0"/>
    </xf>
    <xf numFmtId="0" fontId="1" fillId="2" borderId="67" xfId="0" applyNumberFormat="1" applyFont="1" applyFill="1" applyBorder="1" applyAlignment="1" applyProtection="1">
      <alignment horizontal="left" vertical="center"/>
      <protection locked="0"/>
    </xf>
    <xf numFmtId="0" fontId="1" fillId="2" borderId="65" xfId="0" applyFont="1" applyFill="1" applyBorder="1" applyAlignment="1" applyProtection="1">
      <alignment horizontal="left" vertical="center"/>
      <protection locked="0"/>
    </xf>
    <xf numFmtId="0" fontId="1" fillId="2" borderId="67" xfId="0" applyFont="1" applyFill="1" applyBorder="1" applyAlignment="1" applyProtection="1">
      <alignment horizontal="left" vertical="center"/>
      <protection locked="0"/>
    </xf>
    <xf numFmtId="4" fontId="1" fillId="2" borderId="100" xfId="131" applyNumberFormat="1" applyFont="1" applyFill="1" applyBorder="1" applyAlignment="1" applyProtection="1">
      <alignment vertical="center"/>
      <protection locked="0"/>
    </xf>
    <xf numFmtId="4" fontId="1" fillId="2" borderId="64" xfId="131" applyNumberFormat="1" applyFont="1" applyFill="1" applyBorder="1" applyAlignment="1" applyProtection="1">
      <alignment vertical="center"/>
      <protection locked="0"/>
    </xf>
    <xf numFmtId="4" fontId="1" fillId="2" borderId="94" xfId="131" applyNumberFormat="1" applyFont="1" applyFill="1" applyBorder="1" applyAlignment="1" applyProtection="1">
      <alignment vertical="center"/>
      <protection locked="0"/>
    </xf>
    <xf numFmtId="4" fontId="1" fillId="2" borderId="67" xfId="131" applyNumberFormat="1" applyFont="1" applyFill="1" applyBorder="1" applyAlignment="1" applyProtection="1">
      <alignment vertical="center"/>
      <protection locked="0"/>
    </xf>
    <xf numFmtId="4" fontId="1" fillId="2" borderId="61" xfId="0" applyNumberFormat="1" applyFont="1" applyFill="1" applyBorder="1" applyAlignment="1" applyProtection="1">
      <alignment vertical="center"/>
      <protection locked="0"/>
    </xf>
    <xf numFmtId="4" fontId="1" fillId="2" borderId="61" xfId="0" applyNumberFormat="1" applyFont="1" applyFill="1" applyBorder="1" applyAlignment="1" applyProtection="1">
      <alignment horizontal="center" vertical="center"/>
      <protection locked="0"/>
    </xf>
    <xf numFmtId="4" fontId="1" fillId="2" borderId="100" xfId="0" applyNumberFormat="1" applyFont="1" applyFill="1" applyBorder="1" applyAlignment="1" applyProtection="1">
      <alignment horizontal="center" vertical="center"/>
      <protection locked="0"/>
    </xf>
    <xf numFmtId="4" fontId="1" fillId="2" borderId="64" xfId="0" applyNumberFormat="1" applyFont="1" applyFill="1" applyBorder="1" applyAlignment="1" applyProtection="1">
      <alignment horizontal="center" vertical="center"/>
      <protection locked="0"/>
    </xf>
    <xf numFmtId="4" fontId="1" fillId="2" borderId="94" xfId="0" applyNumberFormat="1" applyFont="1" applyFill="1" applyBorder="1" applyAlignment="1" applyProtection="1">
      <alignment horizontal="center" vertical="center"/>
      <protection locked="0"/>
    </xf>
    <xf numFmtId="4" fontId="1" fillId="2" borderId="67" xfId="0" applyNumberFormat="1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>
      <alignment horizontal="left" vertical="center"/>
    </xf>
    <xf numFmtId="0" fontId="1" fillId="2" borderId="60" xfId="0" applyFont="1" applyFill="1" applyBorder="1" applyAlignment="1">
      <alignment horizontal="left" vertical="center"/>
    </xf>
    <xf numFmtId="4" fontId="1" fillId="2" borderId="59" xfId="0" applyNumberFormat="1" applyFont="1" applyFill="1" applyBorder="1" applyAlignment="1" applyProtection="1">
      <alignment vertical="center"/>
      <protection locked="0"/>
    </xf>
    <xf numFmtId="0" fontId="1" fillId="2" borderId="62" xfId="0" applyFont="1" applyFill="1" applyBorder="1" applyAlignment="1">
      <alignment horizontal="left" vertical="center"/>
    </xf>
    <xf numFmtId="0" fontId="1" fillId="2" borderId="63" xfId="0" applyFont="1" applyFill="1" applyBorder="1" applyAlignment="1">
      <alignment horizontal="left" vertical="center"/>
    </xf>
    <xf numFmtId="4" fontId="1" fillId="2" borderId="62" xfId="0" applyNumberFormat="1" applyFont="1" applyFill="1" applyBorder="1" applyAlignment="1" applyProtection="1">
      <alignment vertical="center"/>
      <protection locked="0"/>
    </xf>
    <xf numFmtId="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7" xfId="0" applyFont="1" applyFill="1" applyBorder="1" applyAlignment="1" applyProtection="1">
      <alignment horizontal="left" vertical="center"/>
      <protection locked="0"/>
    </xf>
    <xf numFmtId="0" fontId="1" fillId="2" borderId="96" xfId="0" applyFont="1" applyFill="1" applyBorder="1" applyAlignment="1" applyProtection="1">
      <alignment horizontal="left" vertical="center"/>
      <protection locked="0"/>
    </xf>
    <xf numFmtId="0" fontId="1" fillId="2" borderId="97" xfId="0" applyFont="1" applyFill="1" applyBorder="1" applyAlignment="1" applyProtection="1">
      <alignment horizontal="center" vertical="center"/>
      <protection locked="0"/>
    </xf>
    <xf numFmtId="4" fontId="1" fillId="2" borderId="100" xfId="0" applyNumberFormat="1" applyFont="1" applyFill="1" applyBorder="1" applyAlignment="1" applyProtection="1">
      <alignment horizontal="right" vertical="center"/>
      <protection locked="0"/>
    </xf>
    <xf numFmtId="0" fontId="1" fillId="2" borderId="63" xfId="0" applyFont="1" applyFill="1" applyBorder="1" applyAlignment="1" applyProtection="1">
      <alignment horizontal="left" vertical="center"/>
      <protection locked="0"/>
    </xf>
    <xf numFmtId="0" fontId="1" fillId="2" borderId="74" xfId="0" applyFont="1" applyFill="1" applyBorder="1" applyAlignment="1" applyProtection="1">
      <alignment horizontal="center" vertical="center"/>
      <protection locked="0"/>
    </xf>
    <xf numFmtId="4" fontId="1" fillId="2" borderId="64" xfId="0" applyNumberFormat="1" applyFont="1" applyFill="1" applyBorder="1" applyAlignment="1" applyProtection="1">
      <alignment horizontal="right" vertical="center"/>
      <protection locked="0"/>
    </xf>
    <xf numFmtId="0" fontId="1" fillId="2" borderId="66" xfId="0" applyFont="1" applyFill="1" applyBorder="1" applyAlignment="1" applyProtection="1">
      <alignment horizontal="left" vertical="center"/>
      <protection locked="0"/>
    </xf>
    <xf numFmtId="0" fontId="1" fillId="2" borderId="75" xfId="0" applyFont="1" applyFill="1" applyBorder="1" applyAlignment="1" applyProtection="1">
      <alignment horizontal="center" vertical="center"/>
      <protection locked="0"/>
    </xf>
    <xf numFmtId="4" fontId="1" fillId="2" borderId="67" xfId="0" applyNumberFormat="1" applyFont="1" applyFill="1" applyBorder="1" applyAlignment="1" applyProtection="1">
      <alignment horizontal="right" vertical="center"/>
      <protection locked="0"/>
    </xf>
    <xf numFmtId="4" fontId="2" fillId="2" borderId="98" xfId="0" applyNumberFormat="1" applyFont="1" applyFill="1" applyBorder="1" applyAlignment="1" applyProtection="1">
      <alignment horizontal="right" vertical="center"/>
      <protection locked="0"/>
    </xf>
    <xf numFmtId="4" fontId="2" fillId="2" borderId="73" xfId="0" applyNumberFormat="1" applyFont="1" applyFill="1" applyBorder="1" applyAlignment="1" applyProtection="1">
      <alignment horizontal="right" vertical="center"/>
      <protection locked="0"/>
    </xf>
    <xf numFmtId="4" fontId="2" fillId="2" borderId="80" xfId="0" applyNumberFormat="1" applyFont="1" applyFill="1" applyBorder="1" applyAlignment="1" applyProtection="1">
      <alignment horizontal="right" vertical="center"/>
      <protection locked="0"/>
    </xf>
    <xf numFmtId="4" fontId="2" fillId="2" borderId="74" xfId="0" applyNumberFormat="1" applyFont="1" applyFill="1" applyBorder="1" applyAlignment="1" applyProtection="1">
      <alignment horizontal="right" vertical="center"/>
      <protection locked="0"/>
    </xf>
    <xf numFmtId="4" fontId="2" fillId="2" borderId="83" xfId="0" applyNumberFormat="1" applyFont="1" applyFill="1" applyBorder="1" applyAlignment="1" applyProtection="1">
      <alignment horizontal="right" vertical="center"/>
      <protection locked="0"/>
    </xf>
    <xf numFmtId="4" fontId="2" fillId="2" borderId="75" xfId="0" applyNumberFormat="1" applyFont="1" applyFill="1" applyBorder="1" applyAlignment="1" applyProtection="1">
      <alignment horizontal="right" vertical="center"/>
      <protection locked="0"/>
    </xf>
    <xf numFmtId="0" fontId="1" fillId="2" borderId="95" xfId="0" applyFont="1" applyFill="1" applyBorder="1" applyAlignment="1">
      <alignment horizontal="left" vertical="center"/>
    </xf>
    <xf numFmtId="0" fontId="1" fillId="2" borderId="96" xfId="0" applyFont="1" applyFill="1" applyBorder="1" applyAlignment="1">
      <alignment horizontal="left" vertical="center"/>
    </xf>
    <xf numFmtId="4" fontId="1" fillId="2" borderId="104" xfId="0" applyNumberFormat="1" applyFont="1" applyFill="1" applyBorder="1" applyAlignment="1" applyProtection="1">
      <alignment vertical="center"/>
      <protection locked="0"/>
    </xf>
    <xf numFmtId="4" fontId="1" fillId="2" borderId="110" xfId="0" applyNumberFormat="1" applyFont="1" applyFill="1" applyBorder="1" applyAlignment="1" applyProtection="1">
      <alignment horizontal="right" vertical="center"/>
      <protection locked="0"/>
    </xf>
    <xf numFmtId="4" fontId="1" fillId="2" borderId="105" xfId="0" applyNumberFormat="1" applyFont="1" applyFill="1" applyBorder="1" applyAlignment="1" applyProtection="1">
      <alignment vertical="center"/>
      <protection locked="0"/>
    </xf>
    <xf numFmtId="4" fontId="1" fillId="2" borderId="82" xfId="0" applyNumberFormat="1" applyFont="1" applyFill="1" applyBorder="1" applyAlignment="1" applyProtection="1">
      <alignment horizontal="right" vertical="center"/>
      <protection locked="0"/>
    </xf>
    <xf numFmtId="4" fontId="1" fillId="2" borderId="106" xfId="0" applyNumberFormat="1" applyFont="1" applyFill="1" applyBorder="1" applyAlignment="1" applyProtection="1">
      <alignment vertical="center"/>
      <protection locked="0"/>
    </xf>
    <xf numFmtId="4" fontId="1" fillId="2" borderId="85" xfId="0" applyNumberFormat="1" applyFont="1" applyFill="1" applyBorder="1" applyAlignment="1" applyProtection="1">
      <alignment horizontal="right" vertical="center"/>
      <protection locked="0"/>
    </xf>
    <xf numFmtId="4" fontId="1" fillId="2" borderId="106" xfId="0" applyNumberFormat="1" applyFont="1" applyFill="1" applyBorder="1" applyAlignment="1" applyProtection="1">
      <alignment horizontal="right" vertical="center"/>
      <protection locked="0"/>
    </xf>
    <xf numFmtId="4" fontId="1" fillId="2" borderId="84" xfId="0" applyNumberFormat="1" applyFont="1" applyFill="1" applyBorder="1" applyAlignment="1" applyProtection="1">
      <alignment horizontal="right" vertical="center"/>
      <protection locked="0"/>
    </xf>
    <xf numFmtId="4" fontId="1" fillId="2" borderId="104" xfId="0" applyNumberFormat="1" applyFont="1" applyFill="1" applyBorder="1" applyAlignment="1" applyProtection="1">
      <alignment horizontal="right" vertical="center"/>
      <protection locked="0"/>
    </xf>
    <xf numFmtId="4" fontId="1" fillId="2" borderId="99" xfId="0" applyNumberFormat="1" applyFont="1" applyFill="1" applyBorder="1" applyAlignment="1" applyProtection="1">
      <alignment horizontal="right" vertical="center"/>
      <protection locked="0"/>
    </xf>
    <xf numFmtId="4" fontId="1" fillId="2" borderId="79" xfId="0" applyNumberFormat="1" applyFont="1" applyFill="1" applyBorder="1" applyAlignment="1" applyProtection="1">
      <alignment horizontal="right" vertical="center"/>
      <protection locked="0"/>
    </xf>
    <xf numFmtId="0" fontId="1" fillId="2" borderId="100" xfId="0" applyFont="1" applyFill="1" applyBorder="1" applyAlignment="1">
      <alignment horizontal="left" vertical="center"/>
    </xf>
    <xf numFmtId="4" fontId="1" fillId="2" borderId="96" xfId="0" applyNumberFormat="1" applyFont="1" applyFill="1" applyBorder="1" applyAlignment="1" applyProtection="1">
      <alignment horizontal="right" vertical="center"/>
      <protection locked="0"/>
    </xf>
    <xf numFmtId="0" fontId="1" fillId="2" borderId="67" xfId="0" applyFont="1" applyFill="1" applyBorder="1" applyAlignment="1">
      <alignment horizontal="left" vertical="center"/>
    </xf>
    <xf numFmtId="4" fontId="1" fillId="2" borderId="66" xfId="0" applyNumberFormat="1" applyFont="1" applyFill="1" applyBorder="1" applyAlignment="1" applyProtection="1">
      <alignment horizontal="right" vertical="center"/>
      <protection locked="0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 vertical="center"/>
    </xf>
    <xf numFmtId="4" fontId="1" fillId="2" borderId="15" xfId="0" applyNumberFormat="1" applyFont="1" applyFill="1" applyBorder="1" applyAlignment="1" applyProtection="1">
      <alignment vertical="center"/>
      <protection locked="0"/>
    </xf>
    <xf numFmtId="0" fontId="1" fillId="2" borderId="59" xfId="0" applyFont="1" applyFill="1" applyBorder="1" applyAlignment="1" applyProtection="1">
      <protection locked="0"/>
    </xf>
    <xf numFmtId="0" fontId="1" fillId="2" borderId="60" xfId="0" applyFont="1" applyFill="1" applyBorder="1" applyAlignment="1" applyProtection="1">
      <protection locked="0"/>
    </xf>
    <xf numFmtId="0" fontId="1" fillId="2" borderId="61" xfId="0" applyFont="1" applyFill="1" applyBorder="1" applyAlignment="1" applyProtection="1">
      <protection locked="0"/>
    </xf>
    <xf numFmtId="0" fontId="1" fillId="2" borderId="62" xfId="0" applyFont="1" applyFill="1" applyBorder="1" applyAlignment="1" applyProtection="1">
      <protection locked="0"/>
    </xf>
    <xf numFmtId="0" fontId="1" fillId="2" borderId="63" xfId="0" applyFont="1" applyFill="1" applyBorder="1" applyAlignment="1" applyProtection="1">
      <protection locked="0"/>
    </xf>
    <xf numFmtId="0" fontId="1" fillId="2" borderId="64" xfId="0" applyFont="1" applyFill="1" applyBorder="1" applyAlignment="1" applyProtection="1">
      <protection locked="0"/>
    </xf>
    <xf numFmtId="0" fontId="1" fillId="2" borderId="65" xfId="0" applyFont="1" applyFill="1" applyBorder="1" applyAlignment="1" applyProtection="1">
      <protection locked="0"/>
    </xf>
    <xf numFmtId="0" fontId="1" fillId="2" borderId="66" xfId="0" applyFont="1" applyFill="1" applyBorder="1" applyAlignment="1" applyProtection="1">
      <protection locked="0"/>
    </xf>
    <xf numFmtId="0" fontId="1" fillId="2" borderId="67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65" fontId="1" fillId="2" borderId="110" xfId="0" applyNumberFormat="1" applyFont="1" applyFill="1" applyBorder="1" applyAlignment="1" applyProtection="1">
      <alignment horizontal="right" vertical="center"/>
      <protection locked="0"/>
    </xf>
    <xf numFmtId="165" fontId="1" fillId="2" borderId="82" xfId="0" applyNumberFormat="1" applyFont="1" applyFill="1" applyBorder="1" applyAlignment="1" applyProtection="1">
      <alignment horizontal="right" vertical="center"/>
      <protection locked="0"/>
    </xf>
    <xf numFmtId="165" fontId="1" fillId="2" borderId="85" xfId="0" applyNumberFormat="1" applyFont="1" applyFill="1" applyBorder="1" applyAlignment="1" applyProtection="1">
      <alignment horizontal="right" vertical="center"/>
      <protection locked="0"/>
    </xf>
    <xf numFmtId="4" fontId="1" fillId="2" borderId="97" xfId="0" applyNumberFormat="1" applyFont="1" applyFill="1" applyBorder="1" applyAlignment="1" applyProtection="1">
      <alignment vertical="center"/>
    </xf>
    <xf numFmtId="4" fontId="1" fillId="2" borderId="95" xfId="0" applyNumberFormat="1" applyFont="1" applyFill="1" applyBorder="1" applyAlignment="1" applyProtection="1">
      <alignment horizontal="left" vertical="center"/>
      <protection locked="0"/>
    </xf>
    <xf numFmtId="4" fontId="1" fillId="2" borderId="100" xfId="0" applyNumberFormat="1" applyFont="1" applyFill="1" applyBorder="1" applyAlignment="1" applyProtection="1">
      <alignment horizontal="left" vertical="center"/>
      <protection locked="0"/>
    </xf>
    <xf numFmtId="4" fontId="1" fillId="2" borderId="62" xfId="0" applyNumberFormat="1" applyFont="1" applyFill="1" applyBorder="1" applyAlignment="1" applyProtection="1">
      <alignment horizontal="left" vertical="center"/>
      <protection locked="0"/>
    </xf>
    <xf numFmtId="4" fontId="1" fillId="2" borderId="64" xfId="0" applyNumberFormat="1" applyFont="1" applyFill="1" applyBorder="1" applyAlignment="1" applyProtection="1">
      <alignment horizontal="left" vertical="center"/>
      <protection locked="0"/>
    </xf>
    <xf numFmtId="0" fontId="2" fillId="2" borderId="95" xfId="0" applyFont="1" applyFill="1" applyBorder="1" applyAlignment="1">
      <alignment horizontal="left" vertical="center"/>
    </xf>
    <xf numFmtId="4" fontId="1" fillId="2" borderId="75" xfId="0" applyNumberFormat="1" applyFont="1" applyFill="1" applyBorder="1" applyAlignment="1" applyProtection="1">
      <alignment vertical="center"/>
    </xf>
    <xf numFmtId="4" fontId="1" fillId="2" borderId="65" xfId="0" applyNumberFormat="1" applyFont="1" applyFill="1" applyBorder="1" applyAlignment="1" applyProtection="1">
      <alignment horizontal="left" vertical="center"/>
      <protection locked="0"/>
    </xf>
    <xf numFmtId="4" fontId="1" fillId="2" borderId="67" xfId="0" applyNumberFormat="1" applyFont="1" applyFill="1" applyBorder="1" applyAlignment="1" applyProtection="1">
      <alignment horizontal="left" vertical="center"/>
      <protection locked="0"/>
    </xf>
    <xf numFmtId="0" fontId="1" fillId="2" borderId="95" xfId="0" applyFont="1" applyFill="1" applyBorder="1" applyAlignment="1">
      <alignment horizontal="center" vertical="center"/>
    </xf>
    <xf numFmtId="10" fontId="1" fillId="2" borderId="100" xfId="0" applyNumberFormat="1" applyFont="1" applyFill="1" applyBorder="1" applyAlignment="1">
      <alignment horizontal="right" vertical="center"/>
    </xf>
    <xf numFmtId="10" fontId="1" fillId="2" borderId="64" xfId="0" applyNumberFormat="1" applyFont="1" applyFill="1" applyBorder="1" applyAlignment="1">
      <alignment horizontal="right" vertical="center"/>
    </xf>
    <xf numFmtId="0" fontId="1" fillId="2" borderId="65" xfId="0" applyFont="1" applyFill="1" applyBorder="1" applyAlignment="1">
      <alignment horizontal="center" vertical="center"/>
    </xf>
    <xf numFmtId="10" fontId="1" fillId="2" borderId="67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Border="1" applyAlignment="1">
      <alignment horizontal="right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left" vertical="center"/>
    </xf>
    <xf numFmtId="4" fontId="1" fillId="2" borderId="73" xfId="0" applyNumberFormat="1" applyFont="1" applyFill="1" applyBorder="1" applyAlignment="1">
      <alignment vertical="center"/>
    </xf>
    <xf numFmtId="4" fontId="1" fillId="2" borderId="97" xfId="0" applyNumberFormat="1" applyFont="1" applyFill="1" applyBorder="1" applyAlignment="1">
      <alignment vertical="center"/>
    </xf>
    <xf numFmtId="4" fontId="1" fillId="2" borderId="75" xfId="0" applyNumberFormat="1" applyFont="1" applyFill="1" applyBorder="1" applyAlignment="1">
      <alignment vertical="center"/>
    </xf>
    <xf numFmtId="0" fontId="1" fillId="2" borderId="122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left" vertical="center"/>
    </xf>
    <xf numFmtId="0" fontId="19" fillId="2" borderId="0" xfId="0" applyFont="1" applyFill="1" applyProtection="1">
      <protection locked="0"/>
    </xf>
    <xf numFmtId="49" fontId="1" fillId="2" borderId="61" xfId="0" applyNumberFormat="1" applyFont="1" applyFill="1" applyBorder="1" applyAlignment="1" applyProtection="1">
      <alignment horizontal="center" vertical="center"/>
      <protection locked="0"/>
    </xf>
    <xf numFmtId="49" fontId="1" fillId="2" borderId="100" xfId="0" applyNumberFormat="1" applyFont="1" applyFill="1" applyBorder="1" applyAlignment="1" applyProtection="1">
      <alignment horizontal="center" vertical="center"/>
      <protection locked="0"/>
    </xf>
    <xf numFmtId="0" fontId="45" fillId="2" borderId="74" xfId="0" applyFont="1" applyFill="1" applyBorder="1" applyAlignment="1">
      <alignment vertical="center"/>
    </xf>
    <xf numFmtId="4" fontId="42" fillId="2" borderId="75" xfId="0" applyNumberFormat="1" applyFont="1" applyFill="1" applyBorder="1" applyAlignment="1">
      <alignment vertical="center"/>
    </xf>
    <xf numFmtId="4" fontId="26" fillId="2" borderId="15" xfId="0" applyNumberFormat="1" applyFont="1" applyFill="1" applyBorder="1" applyAlignment="1"/>
    <xf numFmtId="4" fontId="26" fillId="2" borderId="15" xfId="0" applyNumberFormat="1" applyFont="1" applyFill="1" applyBorder="1" applyAlignment="1">
      <alignment vertical="center"/>
    </xf>
    <xf numFmtId="1" fontId="10" fillId="3" borderId="0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1" fontId="10" fillId="3" borderId="0" xfId="0" applyNumberFormat="1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left" vertical="center" wrapText="1"/>
    </xf>
    <xf numFmtId="0" fontId="19" fillId="2" borderId="1" xfId="0" applyFont="1" applyFill="1" applyBorder="1" applyAlignment="1" applyProtection="1">
      <alignment horizontal="left" wrapText="1"/>
    </xf>
    <xf numFmtId="0" fontId="19" fillId="2" borderId="4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right"/>
    </xf>
    <xf numFmtId="0" fontId="16" fillId="6" borderId="1" xfId="0" applyFont="1" applyFill="1" applyBorder="1" applyAlignment="1" applyProtection="1">
      <alignment horizontal="right"/>
    </xf>
    <xf numFmtId="0" fontId="1" fillId="2" borderId="62" xfId="0" applyFont="1" applyFill="1" applyBorder="1" applyAlignment="1" applyProtection="1">
      <alignment horizontal="left"/>
      <protection locked="0"/>
    </xf>
    <xf numFmtId="0" fontId="1" fillId="2" borderId="64" xfId="0" applyFont="1" applyFill="1" applyBorder="1" applyAlignment="1" applyProtection="1">
      <alignment horizontal="left"/>
      <protection locked="0"/>
    </xf>
    <xf numFmtId="0" fontId="8" fillId="3" borderId="16" xfId="0" applyNumberFormat="1" applyFont="1" applyFill="1" applyBorder="1" applyAlignment="1" applyProtection="1">
      <alignment horizontal="center" wrapText="1"/>
    </xf>
    <xf numFmtId="0" fontId="8" fillId="3" borderId="18" xfId="0" applyNumberFormat="1" applyFont="1" applyFill="1" applyBorder="1" applyAlignment="1" applyProtection="1">
      <alignment horizontal="center" wrapText="1"/>
    </xf>
    <xf numFmtId="0" fontId="1" fillId="2" borderId="59" xfId="0" applyFont="1" applyFill="1" applyBorder="1" applyAlignment="1" applyProtection="1">
      <alignment horizontal="left"/>
      <protection locked="0"/>
    </xf>
    <xf numFmtId="0" fontId="1" fillId="2" borderId="61" xfId="0" applyFont="1" applyFill="1" applyBorder="1" applyAlignment="1" applyProtection="1">
      <alignment horizontal="left"/>
      <protection locked="0"/>
    </xf>
    <xf numFmtId="0" fontId="1" fillId="2" borderId="150" xfId="0" applyFont="1" applyFill="1" applyBorder="1" applyAlignment="1" applyProtection="1">
      <alignment horizontal="left"/>
      <protection locked="0"/>
    </xf>
    <xf numFmtId="0" fontId="1" fillId="2" borderId="151" xfId="0" applyFont="1" applyFill="1" applyBorder="1" applyAlignment="1" applyProtection="1">
      <alignment horizontal="left"/>
      <protection locked="0"/>
    </xf>
    <xf numFmtId="4" fontId="20" fillId="3" borderId="53" xfId="0" applyNumberFormat="1" applyFont="1" applyFill="1" applyBorder="1" applyAlignment="1" applyProtection="1">
      <alignment horizontal="center" vertical="center"/>
    </xf>
    <xf numFmtId="4" fontId="20" fillId="3" borderId="54" xfId="0" applyNumberFormat="1" applyFont="1" applyFill="1" applyBorder="1" applyAlignment="1" applyProtection="1">
      <alignment horizontal="center" vertical="center"/>
    </xf>
    <xf numFmtId="4" fontId="20" fillId="3" borderId="55" xfId="0" applyNumberFormat="1" applyFont="1" applyFill="1" applyBorder="1" applyAlignment="1" applyProtection="1">
      <alignment horizontal="center" vertical="center"/>
    </xf>
    <xf numFmtId="4" fontId="20" fillId="3" borderId="58" xfId="0" applyNumberFormat="1" applyFont="1" applyFill="1" applyBorder="1" applyAlignment="1" applyProtection="1">
      <alignment horizontal="center" vertical="center"/>
    </xf>
    <xf numFmtId="4" fontId="20" fillId="3" borderId="20" xfId="0" applyNumberFormat="1" applyFont="1" applyFill="1" applyBorder="1" applyAlignment="1" applyProtection="1">
      <alignment horizontal="center" vertical="center"/>
    </xf>
    <xf numFmtId="4" fontId="20" fillId="3" borderId="19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" fontId="20" fillId="3" borderId="72" xfId="0" applyNumberFormat="1" applyFont="1" applyFill="1" applyBorder="1" applyAlignment="1" applyProtection="1">
      <alignment horizontal="center" vertical="center"/>
    </xf>
    <xf numFmtId="4" fontId="20" fillId="3" borderId="76" xfId="0" applyNumberFormat="1" applyFont="1" applyFill="1" applyBorder="1" applyAlignment="1" applyProtection="1">
      <alignment horizontal="center" vertical="center"/>
    </xf>
    <xf numFmtId="0" fontId="11" fillId="3" borderId="53" xfId="0" applyFont="1" applyFill="1" applyBorder="1" applyAlignment="1" applyProtection="1">
      <alignment vertical="center" wrapText="1"/>
    </xf>
    <xf numFmtId="0" fontId="0" fillId="0" borderId="54" xfId="0" applyBorder="1" applyAlignment="1" applyProtection="1">
      <alignment vertical="center" wrapText="1"/>
    </xf>
    <xf numFmtId="0" fontId="0" fillId="0" borderId="55" xfId="0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1" fillId="2" borderId="59" xfId="0" applyFont="1" applyFill="1" applyBorder="1" applyAlignment="1" applyProtection="1">
      <alignment horizontal="left" vertical="center"/>
    </xf>
    <xf numFmtId="0" fontId="1" fillId="2" borderId="60" xfId="0" applyFont="1" applyFill="1" applyBorder="1" applyAlignment="1" applyProtection="1">
      <alignment horizontal="left" vertical="center"/>
    </xf>
    <xf numFmtId="0" fontId="1" fillId="2" borderId="61" xfId="0" applyFont="1" applyFill="1" applyBorder="1" applyAlignment="1" applyProtection="1">
      <alignment horizontal="left" vertical="center"/>
    </xf>
    <xf numFmtId="0" fontId="1" fillId="2" borderId="62" xfId="0" applyFont="1" applyFill="1" applyBorder="1" applyAlignment="1" applyProtection="1">
      <alignment horizontal="left" vertical="center"/>
    </xf>
    <xf numFmtId="0" fontId="1" fillId="2" borderId="63" xfId="0" applyFont="1" applyFill="1" applyBorder="1" applyAlignment="1" applyProtection="1">
      <alignment horizontal="left" vertical="center"/>
    </xf>
    <xf numFmtId="0" fontId="1" fillId="2" borderId="64" xfId="0" applyFont="1" applyFill="1" applyBorder="1" applyAlignment="1" applyProtection="1">
      <alignment horizontal="left" vertical="center"/>
    </xf>
    <xf numFmtId="0" fontId="8" fillId="4" borderId="0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/>
    </xf>
    <xf numFmtId="4" fontId="14" fillId="3" borderId="30" xfId="0" applyNumberFormat="1" applyFont="1" applyFill="1" applyBorder="1" applyAlignment="1">
      <alignment horizontal="center" vertical="center"/>
    </xf>
    <xf numFmtId="4" fontId="14" fillId="3" borderId="31" xfId="0" applyNumberFormat="1" applyFont="1" applyFill="1" applyBorder="1" applyAlignment="1">
      <alignment horizontal="center" vertical="center"/>
    </xf>
    <xf numFmtId="4" fontId="14" fillId="3" borderId="32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25" fillId="3" borderId="72" xfId="132" applyFont="1" applyFill="1" applyBorder="1" applyAlignment="1">
      <alignment horizontal="center" wrapText="1"/>
    </xf>
    <xf numFmtId="0" fontId="25" fillId="3" borderId="76" xfId="132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" fillId="2" borderId="138" xfId="0" applyFont="1" applyFill="1" applyBorder="1" applyAlignment="1" applyProtection="1">
      <alignment horizontal="left" vertical="center"/>
      <protection locked="0"/>
    </xf>
    <xf numFmtId="0" fontId="1" fillId="2" borderId="139" xfId="0" applyFont="1" applyFill="1" applyBorder="1" applyAlignment="1" applyProtection="1">
      <alignment horizontal="left" vertical="center"/>
      <protection locked="0"/>
    </xf>
    <xf numFmtId="0" fontId="1" fillId="2" borderId="62" xfId="0" applyFont="1" applyFill="1" applyBorder="1" applyAlignment="1" applyProtection="1">
      <alignment horizontal="left" vertical="center"/>
      <protection locked="0"/>
    </xf>
    <xf numFmtId="0" fontId="1" fillId="2" borderId="64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2" borderId="65" xfId="0" applyFont="1" applyFill="1" applyBorder="1" applyAlignment="1" applyProtection="1">
      <alignment horizontal="left" vertical="center"/>
      <protection locked="0"/>
    </xf>
    <xf numFmtId="0" fontId="1" fillId="2" borderId="67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left" vertical="center"/>
    </xf>
    <xf numFmtId="0" fontId="1" fillId="2" borderId="60" xfId="0" applyFont="1" applyFill="1" applyBorder="1" applyAlignment="1">
      <alignment horizontal="left" vertical="center"/>
    </xf>
    <xf numFmtId="0" fontId="1" fillId="2" borderId="61" xfId="0" applyFont="1" applyFill="1" applyBorder="1" applyAlignment="1">
      <alignment horizontal="left" vertical="center"/>
    </xf>
    <xf numFmtId="0" fontId="1" fillId="2" borderId="62" xfId="0" applyFont="1" applyFill="1" applyBorder="1" applyAlignment="1">
      <alignment horizontal="left" vertical="center"/>
    </xf>
    <xf numFmtId="0" fontId="1" fillId="2" borderId="63" xfId="0" applyFont="1" applyFill="1" applyBorder="1" applyAlignment="1">
      <alignment horizontal="left" vertical="center"/>
    </xf>
    <xf numFmtId="0" fontId="1" fillId="2" borderId="64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35" fillId="8" borderId="159" xfId="0" applyFont="1" applyFill="1" applyBorder="1" applyAlignment="1">
      <alignment horizontal="center" vertical="center"/>
    </xf>
    <xf numFmtId="0" fontId="35" fillId="8" borderId="160" xfId="0" applyFont="1" applyFill="1" applyBorder="1" applyAlignment="1">
      <alignment horizontal="center" vertical="center"/>
    </xf>
    <xf numFmtId="0" fontId="35" fillId="8" borderId="162" xfId="0" applyFont="1" applyFill="1" applyBorder="1" applyAlignment="1">
      <alignment horizontal="center" vertical="center"/>
    </xf>
    <xf numFmtId="0" fontId="35" fillId="8" borderId="163" xfId="0" applyFont="1" applyFill="1" applyBorder="1" applyAlignment="1">
      <alignment horizontal="center" vertical="center"/>
    </xf>
    <xf numFmtId="0" fontId="26" fillId="8" borderId="164" xfId="0" applyFont="1" applyFill="1" applyBorder="1" applyAlignment="1">
      <alignment horizontal="center" vertical="center" wrapText="1"/>
    </xf>
    <xf numFmtId="0" fontId="26" fillId="8" borderId="161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26" fillId="3" borderId="16" xfId="132" applyFont="1" applyFill="1" applyBorder="1" applyAlignment="1">
      <alignment horizontal="center" vertical="center" wrapText="1"/>
    </xf>
    <xf numFmtId="0" fontId="26" fillId="3" borderId="18" xfId="132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26" fillId="3" borderId="53" xfId="132" applyFont="1" applyFill="1" applyBorder="1" applyAlignment="1">
      <alignment horizontal="center" wrapText="1"/>
    </xf>
    <xf numFmtId="0" fontId="26" fillId="3" borderId="54" xfId="132" applyFont="1" applyFill="1" applyBorder="1" applyAlignment="1">
      <alignment horizontal="center" wrapText="1"/>
    </xf>
    <xf numFmtId="0" fontId="26" fillId="3" borderId="55" xfId="132" applyFont="1" applyFill="1" applyBorder="1" applyAlignment="1">
      <alignment horizontal="center" wrapText="1"/>
    </xf>
    <xf numFmtId="0" fontId="8" fillId="3" borderId="58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26" fillId="3" borderId="16" xfId="132" applyFont="1" applyFill="1" applyBorder="1" applyAlignment="1">
      <alignment horizontal="center" wrapText="1"/>
    </xf>
    <xf numFmtId="0" fontId="26" fillId="3" borderId="17" xfId="132" applyFont="1" applyFill="1" applyBorder="1" applyAlignment="1">
      <alignment horizontal="center" wrapText="1"/>
    </xf>
    <xf numFmtId="0" fontId="26" fillId="3" borderId="18" xfId="132" applyFont="1" applyFill="1" applyBorder="1" applyAlignment="1">
      <alignment horizontal="center" wrapText="1"/>
    </xf>
    <xf numFmtId="0" fontId="8" fillId="2" borderId="69" xfId="0" applyFont="1" applyFill="1" applyBorder="1" applyAlignment="1">
      <alignment horizontal="left"/>
    </xf>
    <xf numFmtId="0" fontId="8" fillId="2" borderId="71" xfId="0" applyFont="1" applyFill="1" applyBorder="1" applyAlignment="1">
      <alignment horizontal="left"/>
    </xf>
    <xf numFmtId="0" fontId="8" fillId="3" borderId="56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2" borderId="70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4" fontId="1" fillId="2" borderId="62" xfId="0" applyNumberFormat="1" applyFont="1" applyFill="1" applyBorder="1" applyAlignment="1" applyProtection="1">
      <alignment horizontal="left" vertical="center"/>
      <protection locked="0"/>
    </xf>
    <xf numFmtId="4" fontId="1" fillId="2" borderId="64" xfId="0" applyNumberFormat="1" applyFont="1" applyFill="1" applyBorder="1" applyAlignment="1" applyProtection="1">
      <alignment horizontal="left" vertical="center"/>
      <protection locked="0"/>
    </xf>
    <xf numFmtId="4" fontId="1" fillId="2" borderId="65" xfId="0" applyNumberFormat="1" applyFont="1" applyFill="1" applyBorder="1" applyAlignment="1" applyProtection="1">
      <alignment horizontal="left" vertical="center"/>
      <protection locked="0"/>
    </xf>
    <xf numFmtId="4" fontId="1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>
      <alignment horizontal="left"/>
    </xf>
    <xf numFmtId="4" fontId="8" fillId="2" borderId="71" xfId="0" applyNumberFormat="1" applyFont="1" applyFill="1" applyBorder="1" applyAlignment="1">
      <alignment horizontal="left"/>
    </xf>
    <xf numFmtId="4" fontId="1" fillId="2" borderId="95" xfId="0" applyNumberFormat="1" applyFont="1" applyFill="1" applyBorder="1" applyAlignment="1" applyProtection="1">
      <alignment horizontal="left" vertical="center"/>
      <protection locked="0"/>
    </xf>
    <xf numFmtId="4" fontId="1" fillId="2" borderId="100" xfId="0" applyNumberFormat="1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35" fillId="6" borderId="116" xfId="0" applyFont="1" applyFill="1" applyBorder="1" applyAlignment="1">
      <alignment horizontal="left"/>
    </xf>
    <xf numFmtId="0" fontId="35" fillId="6" borderId="117" xfId="0" applyFont="1" applyFill="1" applyBorder="1" applyAlignment="1">
      <alignment horizontal="left"/>
    </xf>
    <xf numFmtId="0" fontId="34" fillId="6" borderId="116" xfId="0" applyFont="1" applyFill="1" applyBorder="1" applyAlignment="1">
      <alignment horizontal="left"/>
    </xf>
    <xf numFmtId="0" fontId="34" fillId="6" borderId="117" xfId="0" applyFont="1" applyFill="1" applyBorder="1" applyAlignment="1">
      <alignment horizontal="left"/>
    </xf>
  </cellXfs>
  <cellStyles count="735">
    <cellStyle name="Hipervínculo" xfId="201" builtinId="8" hidden="1"/>
    <cellStyle name="Hipervínculo" xfId="209" builtinId="8" hidden="1"/>
    <cellStyle name="Hipervínculo" xfId="217" builtinId="8" hidden="1"/>
    <cellStyle name="Hipervínculo" xfId="225" builtinId="8" hidden="1"/>
    <cellStyle name="Hipervínculo" xfId="233" builtinId="8" hidden="1"/>
    <cellStyle name="Hipervínculo" xfId="241" builtinId="8" hidden="1"/>
    <cellStyle name="Hipervínculo" xfId="249" builtinId="8" hidden="1"/>
    <cellStyle name="Hipervínculo" xfId="257" builtinId="8" hidden="1"/>
    <cellStyle name="Hipervínculo" xfId="265" builtinId="8" hidden="1"/>
    <cellStyle name="Hipervínculo" xfId="273" builtinId="8" hidden="1"/>
    <cellStyle name="Hipervínculo" xfId="281" builtinId="8" hidden="1"/>
    <cellStyle name="Hipervínculo" xfId="289" builtinId="8" hidden="1"/>
    <cellStyle name="Hipervínculo" xfId="297" builtinId="8" hidden="1"/>
    <cellStyle name="Hipervínculo" xfId="305" builtinId="8" hidden="1"/>
    <cellStyle name="Hipervínculo" xfId="313" builtinId="8" hidden="1"/>
    <cellStyle name="Hipervínculo" xfId="321" builtinId="8" hidden="1"/>
    <cellStyle name="Hipervínculo" xfId="329" builtinId="8" hidden="1"/>
    <cellStyle name="Hipervínculo" xfId="337" builtinId="8" hidden="1"/>
    <cellStyle name="Hipervínculo" xfId="345" builtinId="8" hidden="1"/>
    <cellStyle name="Hipervínculo" xfId="353" builtinId="8" hidden="1"/>
    <cellStyle name="Hipervínculo" xfId="361" builtinId="8" hidden="1"/>
    <cellStyle name="Hipervínculo" xfId="369" builtinId="8" hidden="1"/>
    <cellStyle name="Hipervínculo" xfId="377" builtinId="8" hidden="1"/>
    <cellStyle name="Hipervínculo" xfId="385" builtinId="8" hidden="1"/>
    <cellStyle name="Hipervínculo" xfId="393" builtinId="8" hidden="1"/>
    <cellStyle name="Hipervínculo" xfId="401" builtinId="8" hidden="1"/>
    <cellStyle name="Hipervínculo" xfId="409" builtinId="8" hidden="1"/>
    <cellStyle name="Hipervínculo" xfId="417" builtinId="8" hidden="1"/>
    <cellStyle name="Hipervínculo" xfId="425" builtinId="8" hidden="1"/>
    <cellStyle name="Hipervínculo" xfId="433" builtinId="8" hidden="1"/>
    <cellStyle name="Hipervínculo" xfId="441" builtinId="8" hidden="1"/>
    <cellStyle name="Hipervínculo" xfId="449" builtinId="8" hidden="1"/>
    <cellStyle name="Hipervínculo" xfId="457" builtinId="8" hidden="1"/>
    <cellStyle name="Hipervínculo" xfId="465" builtinId="8" hidden="1"/>
    <cellStyle name="Hipervínculo" xfId="473" builtinId="8" hidden="1"/>
    <cellStyle name="Hipervínculo" xfId="481" builtinId="8" hidden="1"/>
    <cellStyle name="Hipervínculo" xfId="489" builtinId="8" hidden="1"/>
    <cellStyle name="Hipervínculo" xfId="497" builtinId="8" hidden="1"/>
    <cellStyle name="Hipervínculo" xfId="505" builtinId="8" hidden="1"/>
    <cellStyle name="Hipervínculo" xfId="513" builtinId="8" hidden="1"/>
    <cellStyle name="Hipervínculo" xfId="521" builtinId="8" hidden="1"/>
    <cellStyle name="Hipervínculo" xfId="529" builtinId="8" hidden="1"/>
    <cellStyle name="Hipervínculo" xfId="537" builtinId="8" hidden="1"/>
    <cellStyle name="Hipervínculo" xfId="545" builtinId="8" hidden="1"/>
    <cellStyle name="Hipervínculo" xfId="553" builtinId="8" hidden="1"/>
    <cellStyle name="Hipervínculo" xfId="561" builtinId="8" hidden="1"/>
    <cellStyle name="Hipervínculo" xfId="569" builtinId="8" hidden="1"/>
    <cellStyle name="Hipervínculo" xfId="577" builtinId="8" hidden="1"/>
    <cellStyle name="Hipervínculo" xfId="585" builtinId="8" hidden="1"/>
    <cellStyle name="Hipervínculo" xfId="593" builtinId="8" hidden="1"/>
    <cellStyle name="Hipervínculo" xfId="601" builtinId="8" hidden="1"/>
    <cellStyle name="Hipervínculo" xfId="609" builtinId="8" hidden="1"/>
    <cellStyle name="Hipervínculo" xfId="617" builtinId="8" hidden="1"/>
    <cellStyle name="Hipervínculo" xfId="625" builtinId="8" hidden="1"/>
    <cellStyle name="Hipervínculo" xfId="633" builtinId="8" hidden="1"/>
    <cellStyle name="Hipervínculo" xfId="641" builtinId="8" hidden="1"/>
    <cellStyle name="Hipervínculo" xfId="649" builtinId="8" hidden="1"/>
    <cellStyle name="Hipervínculo" xfId="657" builtinId="8" hidden="1"/>
    <cellStyle name="Hipervínculo" xfId="665" builtinId="8" hidden="1"/>
    <cellStyle name="Hipervínculo" xfId="673" builtinId="8" hidden="1"/>
    <cellStyle name="Hipervínculo" xfId="681" builtinId="8" hidden="1"/>
    <cellStyle name="Hipervínculo" xfId="689" builtinId="8" hidden="1"/>
    <cellStyle name="Hipervínculo" xfId="697" builtinId="8" hidden="1"/>
    <cellStyle name="Hipervínculo" xfId="705" builtinId="8" hidden="1"/>
    <cellStyle name="Hipervínculo" xfId="713" builtinId="8" hidden="1"/>
    <cellStyle name="Hipervínculo" xfId="721" builtinId="8" hidden="1"/>
    <cellStyle name="Hipervínculo" xfId="729" builtinId="8" hidden="1"/>
    <cellStyle name="Hipervínculo" xfId="727" builtinId="8" hidden="1"/>
    <cellStyle name="Hipervínculo" xfId="719" builtinId="8" hidden="1"/>
    <cellStyle name="Hipervínculo" xfId="711" builtinId="8" hidden="1"/>
    <cellStyle name="Hipervínculo" xfId="703" builtinId="8" hidden="1"/>
    <cellStyle name="Hipervínculo" xfId="695" builtinId="8" hidden="1"/>
    <cellStyle name="Hipervínculo" xfId="687" builtinId="8" hidden="1"/>
    <cellStyle name="Hipervínculo" xfId="679" builtinId="8" hidden="1"/>
    <cellStyle name="Hipervínculo" xfId="671" builtinId="8" hidden="1"/>
    <cellStyle name="Hipervínculo" xfId="663" builtinId="8" hidden="1"/>
    <cellStyle name="Hipervínculo" xfId="655" builtinId="8" hidden="1"/>
    <cellStyle name="Hipervínculo" xfId="647" builtinId="8" hidden="1"/>
    <cellStyle name="Hipervínculo" xfId="639" builtinId="8" hidden="1"/>
    <cellStyle name="Hipervínculo" xfId="631" builtinId="8" hidden="1"/>
    <cellStyle name="Hipervínculo" xfId="623" builtinId="8" hidden="1"/>
    <cellStyle name="Hipervínculo" xfId="615" builtinId="8" hidden="1"/>
    <cellStyle name="Hipervínculo" xfId="607" builtinId="8" hidden="1"/>
    <cellStyle name="Hipervínculo" xfId="599" builtinId="8" hidden="1"/>
    <cellStyle name="Hipervínculo" xfId="591" builtinId="8" hidden="1"/>
    <cellStyle name="Hipervínculo" xfId="583" builtinId="8" hidden="1"/>
    <cellStyle name="Hipervínculo" xfId="575" builtinId="8" hidden="1"/>
    <cellStyle name="Hipervínculo" xfId="567" builtinId="8" hidden="1"/>
    <cellStyle name="Hipervínculo" xfId="559" builtinId="8" hidden="1"/>
    <cellStyle name="Hipervínculo" xfId="551" builtinId="8" hidden="1"/>
    <cellStyle name="Hipervínculo" xfId="543" builtinId="8" hidden="1"/>
    <cellStyle name="Hipervínculo" xfId="535" builtinId="8" hidden="1"/>
    <cellStyle name="Hipervínculo" xfId="527" builtinId="8" hidden="1"/>
    <cellStyle name="Hipervínculo" xfId="519" builtinId="8" hidden="1"/>
    <cellStyle name="Hipervínculo" xfId="511" builtinId="8" hidden="1"/>
    <cellStyle name="Hipervínculo" xfId="503" builtinId="8" hidden="1"/>
    <cellStyle name="Hipervínculo" xfId="495" builtinId="8" hidden="1"/>
    <cellStyle name="Hipervínculo" xfId="487" builtinId="8" hidden="1"/>
    <cellStyle name="Hipervínculo" xfId="479" builtinId="8" hidden="1"/>
    <cellStyle name="Hipervínculo" xfId="471" builtinId="8" hidden="1"/>
    <cellStyle name="Hipervínculo" xfId="463" builtinId="8" hidden="1"/>
    <cellStyle name="Hipervínculo" xfId="455" builtinId="8" hidden="1"/>
    <cellStyle name="Hipervínculo" xfId="447" builtinId="8" hidden="1"/>
    <cellStyle name="Hipervínculo" xfId="439" builtinId="8" hidden="1"/>
    <cellStyle name="Hipervínculo" xfId="431" builtinId="8" hidden="1"/>
    <cellStyle name="Hipervínculo" xfId="423" builtinId="8" hidden="1"/>
    <cellStyle name="Hipervínculo" xfId="415" builtinId="8" hidden="1"/>
    <cellStyle name="Hipervínculo" xfId="407" builtinId="8" hidden="1"/>
    <cellStyle name="Hipervínculo" xfId="399" builtinId="8" hidden="1"/>
    <cellStyle name="Hipervínculo" xfId="391" builtinId="8" hidden="1"/>
    <cellStyle name="Hipervínculo" xfId="383" builtinId="8" hidden="1"/>
    <cellStyle name="Hipervínculo" xfId="375" builtinId="8" hidden="1"/>
    <cellStyle name="Hipervínculo" xfId="367" builtinId="8" hidden="1"/>
    <cellStyle name="Hipervínculo" xfId="359" builtinId="8" hidden="1"/>
    <cellStyle name="Hipervínculo" xfId="351" builtinId="8" hidden="1"/>
    <cellStyle name="Hipervínculo" xfId="343" builtinId="8" hidden="1"/>
    <cellStyle name="Hipervínculo" xfId="335" builtinId="8" hidden="1"/>
    <cellStyle name="Hipervínculo" xfId="327" builtinId="8" hidden="1"/>
    <cellStyle name="Hipervínculo" xfId="319" builtinId="8" hidden="1"/>
    <cellStyle name="Hipervínculo" xfId="311" builtinId="8" hidden="1"/>
    <cellStyle name="Hipervínculo" xfId="303" builtinId="8" hidden="1"/>
    <cellStyle name="Hipervínculo" xfId="295" builtinId="8" hidden="1"/>
    <cellStyle name="Hipervínculo" xfId="287" builtinId="8" hidden="1"/>
    <cellStyle name="Hipervínculo" xfId="279" builtinId="8" hidden="1"/>
    <cellStyle name="Hipervínculo" xfId="271" builtinId="8" hidden="1"/>
    <cellStyle name="Hipervínculo" xfId="263" builtinId="8" hidden="1"/>
    <cellStyle name="Hipervínculo" xfId="255" builtinId="8" hidden="1"/>
    <cellStyle name="Hipervínculo" xfId="247" builtinId="8" hidden="1"/>
    <cellStyle name="Hipervínculo" xfId="239" builtinId="8" hidden="1"/>
    <cellStyle name="Hipervínculo" xfId="231" builtinId="8" hidden="1"/>
    <cellStyle name="Hipervínculo" xfId="223" builtinId="8" hidden="1"/>
    <cellStyle name="Hipervínculo" xfId="215" builtinId="8" hidden="1"/>
    <cellStyle name="Hipervínculo" xfId="207" builtinId="8" hidden="1"/>
    <cellStyle name="Hipervínculo" xfId="199" builtinId="8" hidden="1"/>
    <cellStyle name="Hipervínculo" xfId="191" builtinId="8" hidden="1"/>
    <cellStyle name="Hipervínculo" xfId="183" builtinId="8" hidden="1"/>
    <cellStyle name="Hipervínculo" xfId="175" builtinId="8" hidden="1"/>
    <cellStyle name="Hipervínculo" xfId="167" builtinId="8" hidden="1"/>
    <cellStyle name="Hipervínculo" xfId="159" builtinId="8" hidden="1"/>
    <cellStyle name="Hipervínculo" xfId="151" builtinId="8" hidden="1"/>
    <cellStyle name="Hipervínculo" xfId="143" builtinId="8" hidden="1"/>
    <cellStyle name="Hipervínculo" xfId="135" builtinId="8" hidden="1"/>
    <cellStyle name="Hipervínculo" xfId="125" builtinId="8" hidden="1"/>
    <cellStyle name="Hipervínculo" xfId="117" builtinId="8" hidden="1"/>
    <cellStyle name="Hipervínculo" xfId="109" builtinId="8" hidden="1"/>
    <cellStyle name="Hipervínculo" xfId="101" builtinId="8" hidden="1"/>
    <cellStyle name="Hipervínculo" xfId="93" builtinId="8" hidden="1"/>
    <cellStyle name="Hipervínculo" xfId="85" builtinId="8" hidden="1"/>
    <cellStyle name="Hipervínculo" xfId="77" builtinId="8" hidden="1"/>
    <cellStyle name="Hipervínculo" xfId="69" builtinId="8" hidden="1"/>
    <cellStyle name="Hipervínculo" xfId="23" builtinId="8" hidden="1"/>
    <cellStyle name="Hipervínculo" xfId="27" builtinId="8" hidden="1"/>
    <cellStyle name="Hipervínculo" xfId="33" builtinId="8" hidden="1"/>
    <cellStyle name="Hipervínculo" xfId="39" builtinId="8" hidden="1"/>
    <cellStyle name="Hipervínculo" xfId="43" builtinId="8" hidden="1"/>
    <cellStyle name="Hipervínculo" xfId="49" builtinId="8" hidden="1"/>
    <cellStyle name="Hipervínculo" xfId="55" builtinId="8" hidden="1"/>
    <cellStyle name="Hipervínculo" xfId="59" builtinId="8" hidden="1"/>
    <cellStyle name="Hipervínculo" xfId="61" builtinId="8" hidden="1"/>
    <cellStyle name="Hipervínculo" xfId="45" builtinId="8" hidden="1"/>
    <cellStyle name="Hipervínculo" xfId="29" builtinId="8" hidden="1"/>
    <cellStyle name="Hipervínculo" xfId="9" builtinId="8" hidden="1"/>
    <cellStyle name="Hipervínculo" xfId="15" builtinId="8" hidden="1"/>
    <cellStyle name="Hipervínculo" xfId="19" builtinId="8" hidden="1"/>
    <cellStyle name="Hipervínculo" xfId="5" builtinId="8" hidden="1"/>
    <cellStyle name="Hipervínculo" xfId="3" builtinId="8" hidden="1"/>
    <cellStyle name="Hipervínculo" xfId="1" builtinId="8" hidden="1"/>
    <cellStyle name="Hipervínculo" xfId="7" builtinId="8" hidden="1"/>
    <cellStyle name="Hipervínculo" xfId="13" builtinId="8" hidden="1"/>
    <cellStyle name="Hipervínculo" xfId="17" builtinId="8" hidden="1"/>
    <cellStyle name="Hipervínculo" xfId="11" builtinId="8" hidden="1"/>
    <cellStyle name="Hipervínculo" xfId="21" builtinId="8" hidden="1"/>
    <cellStyle name="Hipervínculo" xfId="37" builtinId="8" hidden="1"/>
    <cellStyle name="Hipervínculo" xfId="53" builtinId="8" hidden="1"/>
    <cellStyle name="Hipervínculo" xfId="63" builtinId="8" hidden="1"/>
    <cellStyle name="Hipervínculo" xfId="57" builtinId="8" hidden="1"/>
    <cellStyle name="Hipervínculo" xfId="51" builtinId="8" hidden="1"/>
    <cellStyle name="Hipervínculo" xfId="47" builtinId="8" hidden="1"/>
    <cellStyle name="Hipervínculo" xfId="41" builtinId="8" hidden="1"/>
    <cellStyle name="Hipervínculo" xfId="35" builtinId="8" hidden="1"/>
    <cellStyle name="Hipervínculo" xfId="31" builtinId="8" hidden="1"/>
    <cellStyle name="Hipervínculo" xfId="25" builtinId="8" hidden="1"/>
    <cellStyle name="Hipervínculo" xfId="65" builtinId="8" hidden="1"/>
    <cellStyle name="Hipervínculo" xfId="73" builtinId="8" hidden="1"/>
    <cellStyle name="Hipervínculo" xfId="81" builtinId="8" hidden="1"/>
    <cellStyle name="Hipervínculo" xfId="89" builtinId="8" hidden="1"/>
    <cellStyle name="Hipervínculo" xfId="97" builtinId="8" hidden="1"/>
    <cellStyle name="Hipervínculo" xfId="105" builtinId="8" hidden="1"/>
    <cellStyle name="Hipervínculo" xfId="113" builtinId="8" hidden="1"/>
    <cellStyle name="Hipervínculo" xfId="121" builtinId="8" hidden="1"/>
    <cellStyle name="Hipervínculo" xfId="129" builtinId="8" hidden="1"/>
    <cellStyle name="Hipervínculo" xfId="139" builtinId="8" hidden="1"/>
    <cellStyle name="Hipervínculo" xfId="147" builtinId="8" hidden="1"/>
    <cellStyle name="Hipervínculo" xfId="155" builtinId="8" hidden="1"/>
    <cellStyle name="Hipervínculo" xfId="163" builtinId="8" hidden="1"/>
    <cellStyle name="Hipervínculo" xfId="171" builtinId="8" hidden="1"/>
    <cellStyle name="Hipervínculo" xfId="179" builtinId="8" hidden="1"/>
    <cellStyle name="Hipervínculo" xfId="187" builtinId="8" hidden="1"/>
    <cellStyle name="Hipervínculo" xfId="195" builtinId="8" hidden="1"/>
    <cellStyle name="Hipervínculo" xfId="203" builtinId="8" hidden="1"/>
    <cellStyle name="Hipervínculo" xfId="211" builtinId="8" hidden="1"/>
    <cellStyle name="Hipervínculo" xfId="219" builtinId="8" hidden="1"/>
    <cellStyle name="Hipervínculo" xfId="227" builtinId="8" hidden="1"/>
    <cellStyle name="Hipervínculo" xfId="235" builtinId="8" hidden="1"/>
    <cellStyle name="Hipervínculo" xfId="243" builtinId="8" hidden="1"/>
    <cellStyle name="Hipervínculo" xfId="251" builtinId="8" hidden="1"/>
    <cellStyle name="Hipervínculo" xfId="259" builtinId="8" hidden="1"/>
    <cellStyle name="Hipervínculo" xfId="267" builtinId="8" hidden="1"/>
    <cellStyle name="Hipervínculo" xfId="275" builtinId="8" hidden="1"/>
    <cellStyle name="Hipervínculo" xfId="283" builtinId="8" hidden="1"/>
    <cellStyle name="Hipervínculo" xfId="291" builtinId="8" hidden="1"/>
    <cellStyle name="Hipervínculo" xfId="299" builtinId="8" hidden="1"/>
    <cellStyle name="Hipervínculo" xfId="307" builtinId="8" hidden="1"/>
    <cellStyle name="Hipervínculo" xfId="315" builtinId="8" hidden="1"/>
    <cellStyle name="Hipervínculo" xfId="323" builtinId="8" hidden="1"/>
    <cellStyle name="Hipervínculo" xfId="331" builtinId="8" hidden="1"/>
    <cellStyle name="Hipervínculo" xfId="339" builtinId="8" hidden="1"/>
    <cellStyle name="Hipervínculo" xfId="347" builtinId="8" hidden="1"/>
    <cellStyle name="Hipervínculo" xfId="355" builtinId="8" hidden="1"/>
    <cellStyle name="Hipervínculo" xfId="363" builtinId="8" hidden="1"/>
    <cellStyle name="Hipervínculo" xfId="371" builtinId="8" hidden="1"/>
    <cellStyle name="Hipervínculo" xfId="379" builtinId="8" hidden="1"/>
    <cellStyle name="Hipervínculo" xfId="387" builtinId="8" hidden="1"/>
    <cellStyle name="Hipervínculo" xfId="395" builtinId="8" hidden="1"/>
    <cellStyle name="Hipervínculo" xfId="403" builtinId="8" hidden="1"/>
    <cellStyle name="Hipervínculo" xfId="411" builtinId="8" hidden="1"/>
    <cellStyle name="Hipervínculo" xfId="419" builtinId="8" hidden="1"/>
    <cellStyle name="Hipervínculo" xfId="427" builtinId="8" hidden="1"/>
    <cellStyle name="Hipervínculo" xfId="435" builtinId="8" hidden="1"/>
    <cellStyle name="Hipervínculo" xfId="443" builtinId="8" hidden="1"/>
    <cellStyle name="Hipervínculo" xfId="451" builtinId="8" hidden="1"/>
    <cellStyle name="Hipervínculo" xfId="459" builtinId="8" hidden="1"/>
    <cellStyle name="Hipervínculo" xfId="467" builtinId="8" hidden="1"/>
    <cellStyle name="Hipervínculo" xfId="475" builtinId="8" hidden="1"/>
    <cellStyle name="Hipervínculo" xfId="483" builtinId="8" hidden="1"/>
    <cellStyle name="Hipervínculo" xfId="491" builtinId="8" hidden="1"/>
    <cellStyle name="Hipervínculo" xfId="499" builtinId="8" hidden="1"/>
    <cellStyle name="Hipervínculo" xfId="507" builtinId="8" hidden="1"/>
    <cellStyle name="Hipervínculo" xfId="515" builtinId="8" hidden="1"/>
    <cellStyle name="Hipervínculo" xfId="523" builtinId="8" hidden="1"/>
    <cellStyle name="Hipervínculo" xfId="531" builtinId="8" hidden="1"/>
    <cellStyle name="Hipervínculo" xfId="539" builtinId="8" hidden="1"/>
    <cellStyle name="Hipervínculo" xfId="547" builtinId="8" hidden="1"/>
    <cellStyle name="Hipervínculo" xfId="555" builtinId="8" hidden="1"/>
    <cellStyle name="Hipervínculo" xfId="563" builtinId="8" hidden="1"/>
    <cellStyle name="Hipervínculo" xfId="571" builtinId="8" hidden="1"/>
    <cellStyle name="Hipervínculo" xfId="579" builtinId="8" hidden="1"/>
    <cellStyle name="Hipervínculo" xfId="587" builtinId="8" hidden="1"/>
    <cellStyle name="Hipervínculo" xfId="595" builtinId="8" hidden="1"/>
    <cellStyle name="Hipervínculo" xfId="603" builtinId="8" hidden="1"/>
    <cellStyle name="Hipervínculo" xfId="611" builtinId="8" hidden="1"/>
    <cellStyle name="Hipervínculo" xfId="619" builtinId="8" hidden="1"/>
    <cellStyle name="Hipervínculo" xfId="627" builtinId="8" hidden="1"/>
    <cellStyle name="Hipervínculo" xfId="635" builtinId="8" hidden="1"/>
    <cellStyle name="Hipervínculo" xfId="643" builtinId="8" hidden="1"/>
    <cellStyle name="Hipervínculo" xfId="651" builtinId="8" hidden="1"/>
    <cellStyle name="Hipervínculo" xfId="659" builtinId="8" hidden="1"/>
    <cellStyle name="Hipervínculo" xfId="667" builtinId="8" hidden="1"/>
    <cellStyle name="Hipervínculo" xfId="675" builtinId="8" hidden="1"/>
    <cellStyle name="Hipervínculo" xfId="683" builtinId="8" hidden="1"/>
    <cellStyle name="Hipervínculo" xfId="691" builtinId="8" hidden="1"/>
    <cellStyle name="Hipervínculo" xfId="699" builtinId="8" hidden="1"/>
    <cellStyle name="Hipervínculo" xfId="707" builtinId="8" hidden="1"/>
    <cellStyle name="Hipervínculo" xfId="715" builtinId="8" hidden="1"/>
    <cellStyle name="Hipervínculo" xfId="723" builtinId="8" hidden="1"/>
    <cellStyle name="Hipervínculo" xfId="731" builtinId="8" hidden="1"/>
    <cellStyle name="Hipervínculo" xfId="725" builtinId="8" hidden="1"/>
    <cellStyle name="Hipervínculo" xfId="717" builtinId="8" hidden="1"/>
    <cellStyle name="Hipervínculo" xfId="709" builtinId="8" hidden="1"/>
    <cellStyle name="Hipervínculo" xfId="701" builtinId="8" hidden="1"/>
    <cellStyle name="Hipervínculo" xfId="693" builtinId="8" hidden="1"/>
    <cellStyle name="Hipervínculo" xfId="685" builtinId="8" hidden="1"/>
    <cellStyle name="Hipervínculo" xfId="677" builtinId="8" hidden="1"/>
    <cellStyle name="Hipervínculo" xfId="669" builtinId="8" hidden="1"/>
    <cellStyle name="Hipervínculo" xfId="661" builtinId="8" hidden="1"/>
    <cellStyle name="Hipervínculo" xfId="653" builtinId="8" hidden="1"/>
    <cellStyle name="Hipervínculo" xfId="645" builtinId="8" hidden="1"/>
    <cellStyle name="Hipervínculo" xfId="637" builtinId="8" hidden="1"/>
    <cellStyle name="Hipervínculo" xfId="629" builtinId="8" hidden="1"/>
    <cellStyle name="Hipervínculo" xfId="621" builtinId="8" hidden="1"/>
    <cellStyle name="Hipervínculo" xfId="613" builtinId="8" hidden="1"/>
    <cellStyle name="Hipervínculo" xfId="605" builtinId="8" hidden="1"/>
    <cellStyle name="Hipervínculo" xfId="597" builtinId="8" hidden="1"/>
    <cellStyle name="Hipervínculo" xfId="589" builtinId="8" hidden="1"/>
    <cellStyle name="Hipervínculo" xfId="581" builtinId="8" hidden="1"/>
    <cellStyle name="Hipervínculo" xfId="573" builtinId="8" hidden="1"/>
    <cellStyle name="Hipervínculo" xfId="565" builtinId="8" hidden="1"/>
    <cellStyle name="Hipervínculo" xfId="557" builtinId="8" hidden="1"/>
    <cellStyle name="Hipervínculo" xfId="549" builtinId="8" hidden="1"/>
    <cellStyle name="Hipervínculo" xfId="541" builtinId="8" hidden="1"/>
    <cellStyle name="Hipervínculo" xfId="533" builtinId="8" hidden="1"/>
    <cellStyle name="Hipervínculo" xfId="525" builtinId="8" hidden="1"/>
    <cellStyle name="Hipervínculo" xfId="517" builtinId="8" hidden="1"/>
    <cellStyle name="Hipervínculo" xfId="509" builtinId="8" hidden="1"/>
    <cellStyle name="Hipervínculo" xfId="501" builtinId="8" hidden="1"/>
    <cellStyle name="Hipervínculo" xfId="493" builtinId="8" hidden="1"/>
    <cellStyle name="Hipervínculo" xfId="485" builtinId="8" hidden="1"/>
    <cellStyle name="Hipervínculo" xfId="477" builtinId="8" hidden="1"/>
    <cellStyle name="Hipervínculo" xfId="469" builtinId="8" hidden="1"/>
    <cellStyle name="Hipervínculo" xfId="461" builtinId="8" hidden="1"/>
    <cellStyle name="Hipervínculo" xfId="453" builtinId="8" hidden="1"/>
    <cellStyle name="Hipervínculo" xfId="445" builtinId="8" hidden="1"/>
    <cellStyle name="Hipervínculo" xfId="437" builtinId="8" hidden="1"/>
    <cellStyle name="Hipervínculo" xfId="429" builtinId="8" hidden="1"/>
    <cellStyle name="Hipervínculo" xfId="421" builtinId="8" hidden="1"/>
    <cellStyle name="Hipervínculo" xfId="413" builtinId="8" hidden="1"/>
    <cellStyle name="Hipervínculo" xfId="405" builtinId="8" hidden="1"/>
    <cellStyle name="Hipervínculo" xfId="397" builtinId="8" hidden="1"/>
    <cellStyle name="Hipervínculo" xfId="389" builtinId="8" hidden="1"/>
    <cellStyle name="Hipervínculo" xfId="381" builtinId="8" hidden="1"/>
    <cellStyle name="Hipervínculo" xfId="373" builtinId="8" hidden="1"/>
    <cellStyle name="Hipervínculo" xfId="365" builtinId="8" hidden="1"/>
    <cellStyle name="Hipervínculo" xfId="357" builtinId="8" hidden="1"/>
    <cellStyle name="Hipervínculo" xfId="349" builtinId="8" hidden="1"/>
    <cellStyle name="Hipervínculo" xfId="341" builtinId="8" hidden="1"/>
    <cellStyle name="Hipervínculo" xfId="333" builtinId="8" hidden="1"/>
    <cellStyle name="Hipervínculo" xfId="325" builtinId="8" hidden="1"/>
    <cellStyle name="Hipervínculo" xfId="317" builtinId="8" hidden="1"/>
    <cellStyle name="Hipervínculo" xfId="309" builtinId="8" hidden="1"/>
    <cellStyle name="Hipervínculo" xfId="301" builtinId="8" hidden="1"/>
    <cellStyle name="Hipervínculo" xfId="293" builtinId="8" hidden="1"/>
    <cellStyle name="Hipervínculo" xfId="285" builtinId="8" hidden="1"/>
    <cellStyle name="Hipervínculo" xfId="277" builtinId="8" hidden="1"/>
    <cellStyle name="Hipervínculo" xfId="269" builtinId="8" hidden="1"/>
    <cellStyle name="Hipervínculo" xfId="261" builtinId="8" hidden="1"/>
    <cellStyle name="Hipervínculo" xfId="253" builtinId="8" hidden="1"/>
    <cellStyle name="Hipervínculo" xfId="245" builtinId="8" hidden="1"/>
    <cellStyle name="Hipervínculo" xfId="237" builtinId="8" hidden="1"/>
    <cellStyle name="Hipervínculo" xfId="229" builtinId="8" hidden="1"/>
    <cellStyle name="Hipervínculo" xfId="221" builtinId="8" hidden="1"/>
    <cellStyle name="Hipervínculo" xfId="213" builtinId="8" hidden="1"/>
    <cellStyle name="Hipervínculo" xfId="205" builtinId="8" hidden="1"/>
    <cellStyle name="Hipervínculo" xfId="197" builtinId="8" hidden="1"/>
    <cellStyle name="Hipervínculo" xfId="111" builtinId="8" hidden="1"/>
    <cellStyle name="Hipervínculo" xfId="115" builtinId="8" hidden="1"/>
    <cellStyle name="Hipervínculo" xfId="119" builtinId="8" hidden="1"/>
    <cellStyle name="Hipervínculo" xfId="127" builtinId="8" hidden="1"/>
    <cellStyle name="Hipervínculo" xfId="133" builtinId="8" hidden="1"/>
    <cellStyle name="Hipervínculo" xfId="137" builtinId="8" hidden="1"/>
    <cellStyle name="Hipervínculo" xfId="145" builtinId="8" hidden="1"/>
    <cellStyle name="Hipervínculo" xfId="149" builtinId="8" hidden="1"/>
    <cellStyle name="Hipervínculo" xfId="153" builtinId="8" hidden="1"/>
    <cellStyle name="Hipervínculo" xfId="161" builtinId="8" hidden="1"/>
    <cellStyle name="Hipervínculo" xfId="165" builtinId="8" hidden="1"/>
    <cellStyle name="Hipervínculo" xfId="169" builtinId="8" hidden="1"/>
    <cellStyle name="Hipervínculo" xfId="177" builtinId="8" hidden="1"/>
    <cellStyle name="Hipervínculo" xfId="181" builtinId="8" hidden="1"/>
    <cellStyle name="Hipervínculo" xfId="185" builtinId="8" hidden="1"/>
    <cellStyle name="Hipervínculo" xfId="193" builtinId="8" hidden="1"/>
    <cellStyle name="Hipervínculo" xfId="189" builtinId="8" hidden="1"/>
    <cellStyle name="Hipervínculo" xfId="173" builtinId="8" hidden="1"/>
    <cellStyle name="Hipervínculo" xfId="157" builtinId="8" hidden="1"/>
    <cellStyle name="Hipervínculo" xfId="141" builtinId="8" hidden="1"/>
    <cellStyle name="Hipervínculo" xfId="123" builtinId="8" hidden="1"/>
    <cellStyle name="Hipervínculo" xfId="107" builtinId="8" hidden="1"/>
    <cellStyle name="Hipervínculo" xfId="83" builtinId="8" hidden="1"/>
    <cellStyle name="Hipervínculo" xfId="87" builtinId="8" hidden="1"/>
    <cellStyle name="Hipervínculo" xfId="95" builtinId="8" hidden="1"/>
    <cellStyle name="Hipervínculo" xfId="99" builtinId="8" hidden="1"/>
    <cellStyle name="Hipervínculo" xfId="103" builtinId="8" hidden="1"/>
    <cellStyle name="Hipervínculo" xfId="91" builtinId="8" hidden="1"/>
    <cellStyle name="Hipervínculo" xfId="75" builtinId="8" hidden="1"/>
    <cellStyle name="Hipervínculo" xfId="79" builtinId="8" hidden="1"/>
    <cellStyle name="Hipervínculo" xfId="71" builtinId="8" hidden="1"/>
    <cellStyle name="Hipervínculo" xfId="67" builtinId="8" hidden="1"/>
    <cellStyle name="Hipervínculo" xfId="733" builtinId="8" hidden="1"/>
    <cellStyle name="Hipervínculo visitado" xfId="620" builtinId="9" hidden="1"/>
    <cellStyle name="Hipervínculo visitado" xfId="626" builtinId="9" hidden="1"/>
    <cellStyle name="Hipervínculo visitado" xfId="628" builtinId="9" hidden="1"/>
    <cellStyle name="Hipervínculo visitado" xfId="632" builtinId="9" hidden="1"/>
    <cellStyle name="Hipervínculo visitado" xfId="636" builtinId="9" hidden="1"/>
    <cellStyle name="Hipervínculo visitado" xfId="640" builtinId="9" hidden="1"/>
    <cellStyle name="Hipervínculo visitado" xfId="642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8" builtinId="9" hidden="1"/>
    <cellStyle name="Hipervínculo visitado" xfId="660" builtinId="9" hidden="1"/>
    <cellStyle name="Hipervínculo visitado" xfId="664" builtinId="9" hidden="1"/>
    <cellStyle name="Hipervínculo visitado" xfId="668" builtinId="9" hidden="1"/>
    <cellStyle name="Hipervínculo visitado" xfId="672" builtinId="9" hidden="1"/>
    <cellStyle name="Hipervínculo visitado" xfId="674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90" builtinId="9" hidden="1"/>
    <cellStyle name="Hipervínculo visitado" xfId="692" builtinId="9" hidden="1"/>
    <cellStyle name="Hipervínculo visitado" xfId="696" builtinId="9" hidden="1"/>
    <cellStyle name="Hipervínculo visitado" xfId="700" builtinId="9" hidden="1"/>
    <cellStyle name="Hipervínculo visitado" xfId="704" builtinId="9" hidden="1"/>
    <cellStyle name="Hipervínculo visitado" xfId="706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22" builtinId="9" hidden="1"/>
    <cellStyle name="Hipervínculo visitado" xfId="724" builtinId="9" hidden="1"/>
    <cellStyle name="Hipervínculo visitado" xfId="728" builtinId="9" hidden="1"/>
    <cellStyle name="Hipervínculo visitado" xfId="732" builtinId="9" hidden="1"/>
    <cellStyle name="Hipervínculo visitado" xfId="726" builtinId="9" hidden="1"/>
    <cellStyle name="Hipervínculo visitado" xfId="718" builtinId="9" hidden="1"/>
    <cellStyle name="Hipervínculo visitado" xfId="702" builtinId="9" hidden="1"/>
    <cellStyle name="Hipervínculo visitado" xfId="694" builtinId="9" hidden="1"/>
    <cellStyle name="Hipervínculo visitado" xfId="686" builtinId="9" hidden="1"/>
    <cellStyle name="Hipervínculo visitado" xfId="670" builtinId="9" hidden="1"/>
    <cellStyle name="Hipervínculo visitado" xfId="662" builtinId="9" hidden="1"/>
    <cellStyle name="Hipervínculo visitado" xfId="654" builtinId="9" hidden="1"/>
    <cellStyle name="Hipervínculo visitado" xfId="638" builtinId="9" hidden="1"/>
    <cellStyle name="Hipervínculo visitado" xfId="630" builtinId="9" hidden="1"/>
    <cellStyle name="Hipervínculo visitado" xfId="622" builtinId="9" hidden="1"/>
    <cellStyle name="Hipervínculo visitado" xfId="606" builtinId="9" hidden="1"/>
    <cellStyle name="Hipervínculo visitado" xfId="598" builtinId="9" hidden="1"/>
    <cellStyle name="Hipervínculo visitado" xfId="590" builtinId="9" hidden="1"/>
    <cellStyle name="Hipervínculo visitado" xfId="574" builtinId="9" hidden="1"/>
    <cellStyle name="Hipervínculo visitado" xfId="566" builtinId="9" hidden="1"/>
    <cellStyle name="Hipervínculo visitado" xfId="558" builtinId="9" hidden="1"/>
    <cellStyle name="Hipervínculo visitado" xfId="542" builtinId="9" hidden="1"/>
    <cellStyle name="Hipervínculo visitado" xfId="534" builtinId="9" hidden="1"/>
    <cellStyle name="Hipervínculo visitado" xfId="526" builtinId="9" hidden="1"/>
    <cellStyle name="Hipervínculo visitado" xfId="510" builtinId="9" hidden="1"/>
    <cellStyle name="Hipervínculo visitado" xfId="502" builtinId="9" hidden="1"/>
    <cellStyle name="Hipervínculo visitado" xfId="494" builtinId="9" hidden="1"/>
    <cellStyle name="Hipervínculo visitado" xfId="478" builtinId="9" hidden="1"/>
    <cellStyle name="Hipervínculo visitado" xfId="470" builtinId="9" hidden="1"/>
    <cellStyle name="Hipervínculo visitado" xfId="462" builtinId="9" hidden="1"/>
    <cellStyle name="Hipervínculo visitado" xfId="446" builtinId="9" hidden="1"/>
    <cellStyle name="Hipervínculo visitado" xfId="438" builtinId="9" hidden="1"/>
    <cellStyle name="Hipervínculo visitado" xfId="430" builtinId="9" hidden="1"/>
    <cellStyle name="Hipervínculo visitado" xfId="414" builtinId="9" hidden="1"/>
    <cellStyle name="Hipervínculo visitado" xfId="406" builtinId="9" hidden="1"/>
    <cellStyle name="Hipervínculo visitado" xfId="398" builtinId="9" hidden="1"/>
    <cellStyle name="Hipervínculo visitado" xfId="382" builtinId="9" hidden="1"/>
    <cellStyle name="Hipervínculo visitado" xfId="374" builtinId="9" hidden="1"/>
    <cellStyle name="Hipervínculo visitado" xfId="366" builtinId="9" hidden="1"/>
    <cellStyle name="Hipervínculo visitado" xfId="350" builtinId="9" hidden="1"/>
    <cellStyle name="Hipervínculo visitado" xfId="342" builtinId="9" hidden="1"/>
    <cellStyle name="Hipervínculo visitado" xfId="334" builtinId="9" hidden="1"/>
    <cellStyle name="Hipervínculo visitado" xfId="318" builtinId="9" hidden="1"/>
    <cellStyle name="Hipervínculo visitado" xfId="310" builtinId="9" hidden="1"/>
    <cellStyle name="Hipervínculo visitado" xfId="302" builtinId="9" hidden="1"/>
    <cellStyle name="Hipervínculo visitado" xfId="286" builtinId="9" hidden="1"/>
    <cellStyle name="Hipervínculo visitado" xfId="278" builtinId="9" hidden="1"/>
    <cellStyle name="Hipervínculo visitado" xfId="270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6" builtinId="9" hidden="1"/>
    <cellStyle name="Hipervínculo visitado" xfId="148" builtinId="9" hidden="1"/>
    <cellStyle name="Hipervínculo visitado" xfId="152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4" builtinId="9" hidden="1"/>
    <cellStyle name="Hipervínculo visitado" xfId="168" builtinId="9" hidden="1"/>
    <cellStyle name="Hipervínculo visitado" xfId="170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10" builtinId="9" hidden="1"/>
    <cellStyle name="Hipervínculo visitado" xfId="212" builtinId="9" hidden="1"/>
    <cellStyle name="Hipervínculo visitado" xfId="216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8" builtinId="9" hidden="1"/>
    <cellStyle name="Hipervínculo visitado" xfId="232" builtinId="9" hidden="1"/>
    <cellStyle name="Hipervínculo visitado" xfId="234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6" builtinId="9" hidden="1"/>
    <cellStyle name="Hipervínculo visitado" xfId="262" builtinId="9" hidden="1"/>
    <cellStyle name="Hipervínculo visitado" xfId="246" builtinId="9" hidden="1"/>
    <cellStyle name="Hipervínculo visitado" xfId="214" builtinId="9" hidden="1"/>
    <cellStyle name="Hipervínculo visitado" xfId="198" builtinId="9" hidden="1"/>
    <cellStyle name="Hipervínculo visitado" xfId="182" builtinId="9" hidden="1"/>
    <cellStyle name="Hipervínculo visitado" xfId="150" builtinId="9" hidden="1"/>
    <cellStyle name="Hipervínculo visitado" xfId="134" builtinId="9" hidden="1"/>
    <cellStyle name="Hipervínculo visitado" xfId="116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4" builtinId="9" hidden="1"/>
    <cellStyle name="Hipervínculo visitado" xfId="66" builtinId="9" hidden="1"/>
    <cellStyle name="Hipervínculo visitado" xfId="70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8" builtinId="9" hidden="1"/>
    <cellStyle name="Hipervínculo visitado" xfId="102" builtinId="9" hidden="1"/>
    <cellStyle name="Hipervínculo visitado" xfId="104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68" builtinId="9" hidden="1"/>
    <cellStyle name="Hipervínculo visitado" xfId="26" builtinId="9" hidden="1"/>
    <cellStyle name="Hipervínculo visitado" xfId="28" builtinId="9" hidden="1"/>
    <cellStyle name="Hipervínculo visitado" xfId="32" builtinId="9" hidden="1"/>
    <cellStyle name="Hipervínculo visitado" xfId="34" builtinId="9" hidden="1"/>
    <cellStyle name="Hipervínculo visitado" xfId="38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50" builtinId="9" hidden="1"/>
    <cellStyle name="Hipervínculo visitado" xfId="52" builtinId="9" hidden="1"/>
    <cellStyle name="Hipervínculo visitado" xfId="36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4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6" builtinId="9" hidden="1"/>
    <cellStyle name="Hipervínculo visitado" xfId="2" builtinId="9" hidden="1"/>
    <cellStyle name="Hipervínculo visitado" xfId="12" builtinId="9" hidden="1"/>
    <cellStyle name="Hipervínculo visitado" xfId="22" builtinId="9" hidden="1"/>
    <cellStyle name="Hipervínculo visitado" xfId="14" builtinId="9" hidden="1"/>
    <cellStyle name="Hipervínculo visitado" xfId="48" builtinId="9" hidden="1"/>
    <cellStyle name="Hipervínculo visitado" xfId="40" builtinId="9" hidden="1"/>
    <cellStyle name="Hipervínculo visitado" xfId="30" builtinId="9" hidden="1"/>
    <cellStyle name="Hipervínculo visitado" xfId="100" builtinId="9" hidden="1"/>
    <cellStyle name="Hipervínculo visitado" xfId="106" builtinId="9" hidden="1"/>
    <cellStyle name="Hipervínculo visitado" xfId="96" builtinId="9" hidden="1"/>
    <cellStyle name="Hipervínculo visitado" xfId="88" builtinId="9" hidden="1"/>
    <cellStyle name="Hipervínculo visitado" xfId="80" builtinId="9" hidden="1"/>
    <cellStyle name="Hipervínculo visitado" xfId="72" builtinId="9" hidden="1"/>
    <cellStyle name="Hipervínculo visitado" xfId="62" builtinId="9" hidden="1"/>
    <cellStyle name="Hipervínculo visitado" xfId="54" builtinId="9" hidden="1"/>
    <cellStyle name="Hipervínculo visitado" xfId="166" builtinId="9" hidden="1"/>
    <cellStyle name="Hipervínculo visitado" xfId="230" builtinId="9" hidden="1"/>
    <cellStyle name="Hipervínculo visitado" xfId="264" builtinId="9" hidden="1"/>
    <cellStyle name="Hipervínculo visitado" xfId="254" builtinId="9" hidden="1"/>
    <cellStyle name="Hipervínculo visitado" xfId="244" builtinId="9" hidden="1"/>
    <cellStyle name="Hipervínculo visitado" xfId="236" builtinId="9" hidden="1"/>
    <cellStyle name="Hipervínculo visitado" xfId="226" builtinId="9" hidden="1"/>
    <cellStyle name="Hipervínculo visitado" xfId="218" builtinId="9" hidden="1"/>
    <cellStyle name="Hipervínculo visitado" xfId="208" builtinId="9" hidden="1"/>
    <cellStyle name="Hipervínculo visitado" xfId="200" builtinId="9" hidden="1"/>
    <cellStyle name="Hipervínculo visitado" xfId="190" builtinId="9" hidden="1"/>
    <cellStyle name="Hipervínculo visitado" xfId="180" builtinId="9" hidden="1"/>
    <cellStyle name="Hipervínculo visitado" xfId="172" builtinId="9" hidden="1"/>
    <cellStyle name="Hipervínculo visitado" xfId="162" builtinId="9" hidden="1"/>
    <cellStyle name="Hipervínculo visitado" xfId="154" builtinId="9" hidden="1"/>
    <cellStyle name="Hipervínculo visitado" xfId="144" builtinId="9" hidden="1"/>
    <cellStyle name="Hipervínculo visitado" xfId="136" builtinId="9" hidden="1"/>
    <cellStyle name="Hipervínculo visitado" xfId="124" builtinId="9" hidden="1"/>
    <cellStyle name="Hipervínculo visitado" xfId="114" builtinId="9" hidden="1"/>
    <cellStyle name="Hipervínculo visitado" xfId="294" builtinId="9" hidden="1"/>
    <cellStyle name="Hipervínculo visitado" xfId="326" builtinId="9" hidden="1"/>
    <cellStyle name="Hipervínculo visitado" xfId="358" builtinId="9" hidden="1"/>
    <cellStyle name="Hipervínculo visitado" xfId="390" builtinId="9" hidden="1"/>
    <cellStyle name="Hipervínculo visitado" xfId="422" builtinId="9" hidden="1"/>
    <cellStyle name="Hipervínculo visitado" xfId="454" builtinId="9" hidden="1"/>
    <cellStyle name="Hipervínculo visitado" xfId="486" builtinId="9" hidden="1"/>
    <cellStyle name="Hipervínculo visitado" xfId="518" builtinId="9" hidden="1"/>
    <cellStyle name="Hipervínculo visitado" xfId="550" builtinId="9" hidden="1"/>
    <cellStyle name="Hipervínculo visitado" xfId="582" builtinId="9" hidden="1"/>
    <cellStyle name="Hipervínculo visitado" xfId="614" builtinId="9" hidden="1"/>
    <cellStyle name="Hipervínculo visitado" xfId="646" builtinId="9" hidden="1"/>
    <cellStyle name="Hipervínculo visitado" xfId="678" builtinId="9" hidden="1"/>
    <cellStyle name="Hipervínculo visitado" xfId="710" builtinId="9" hidden="1"/>
    <cellStyle name="Hipervínculo visitado" xfId="730" builtinId="9" hidden="1"/>
    <cellStyle name="Hipervínculo visitado" xfId="720" builtinId="9" hidden="1"/>
    <cellStyle name="Hipervínculo visitado" xfId="708" builtinId="9" hidden="1"/>
    <cellStyle name="Hipervínculo visitado" xfId="698" builtinId="9" hidden="1"/>
    <cellStyle name="Hipervínculo visitado" xfId="688" builtinId="9" hidden="1"/>
    <cellStyle name="Hipervínculo visitado" xfId="676" builtinId="9" hidden="1"/>
    <cellStyle name="Hipervínculo visitado" xfId="666" builtinId="9" hidden="1"/>
    <cellStyle name="Hipervínculo visitado" xfId="656" builtinId="9" hidden="1"/>
    <cellStyle name="Hipervínculo visitado" xfId="644" builtinId="9" hidden="1"/>
    <cellStyle name="Hipervínculo visitado" xfId="634" builtinId="9" hidden="1"/>
    <cellStyle name="Hipervínculo visitado" xfId="624" builtinId="9" hidden="1"/>
    <cellStyle name="Hipervínculo visitado" xfId="418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40" builtinId="9" hidden="1"/>
    <cellStyle name="Hipervínculo visitado" xfId="444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6" builtinId="9" hidden="1"/>
    <cellStyle name="Hipervínculo visitado" xfId="468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80" builtinId="9" hidden="1"/>
    <cellStyle name="Hipervínculo visitado" xfId="482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4" builtinId="9" hidden="1"/>
    <cellStyle name="Hipervínculo visitado" xfId="508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30" builtinId="9" hidden="1"/>
    <cellStyle name="Hipervínculo visitado" xfId="532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4" builtinId="9" hidden="1"/>
    <cellStyle name="Hipervínculo visitado" xfId="546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8" builtinId="9" hidden="1"/>
    <cellStyle name="Hipervínculo visitado" xfId="572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4" builtinId="9" hidden="1"/>
    <cellStyle name="Hipervínculo visitado" xfId="596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8" builtinId="9" hidden="1"/>
    <cellStyle name="Hipervínculo visitado" xfId="610" builtinId="9" hidden="1"/>
    <cellStyle name="Hipervínculo visitado" xfId="616" builtinId="9" hidden="1"/>
    <cellStyle name="Hipervínculo visitado" xfId="618" builtinId="9" hidden="1"/>
    <cellStyle name="Hipervínculo visitado" xfId="612" builtinId="9" hidden="1"/>
    <cellStyle name="Hipervínculo visitado" xfId="592" builtinId="9" hidden="1"/>
    <cellStyle name="Hipervínculo visitado" xfId="570" builtinId="9" hidden="1"/>
    <cellStyle name="Hipervínculo visitado" xfId="548" builtinId="9" hidden="1"/>
    <cellStyle name="Hipervínculo visitado" xfId="528" builtinId="9" hidden="1"/>
    <cellStyle name="Hipervínculo visitado" xfId="506" builtinId="9" hidden="1"/>
    <cellStyle name="Hipervínculo visitado" xfId="484" builtinId="9" hidden="1"/>
    <cellStyle name="Hipervínculo visitado" xfId="464" builtinId="9" hidden="1"/>
    <cellStyle name="Hipervínculo visitado" xfId="442" builtinId="9" hidden="1"/>
    <cellStyle name="Hipervínculo visitado" xfId="420" builtinId="9" hidden="1"/>
    <cellStyle name="Hipervínculo visitado" xfId="338" builtinId="9" hidden="1"/>
    <cellStyle name="Hipervínculo visitado" xfId="340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2" builtinId="9" hidden="1"/>
    <cellStyle name="Hipervínculo visitado" xfId="354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402" builtinId="9" hidden="1"/>
    <cellStyle name="Hipervínculo visitado" xfId="404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6" builtinId="9" hidden="1"/>
    <cellStyle name="Hipervínculo visitado" xfId="400" builtinId="9" hidden="1"/>
    <cellStyle name="Hipervínculo visitado" xfId="356" builtinId="9" hidden="1"/>
    <cellStyle name="Hipervínculo visitado" xfId="300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2" builtinId="9" hidden="1"/>
    <cellStyle name="Hipervínculo visitado" xfId="316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6" builtinId="9" hidden="1"/>
    <cellStyle name="Hipervínculo visitado" xfId="314" builtinId="9" hidden="1"/>
    <cellStyle name="Hipervínculo visitado" xfId="284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6" builtinId="9" hidden="1"/>
    <cellStyle name="Hipervínculo visitado" xfId="298" builtinId="9" hidden="1"/>
    <cellStyle name="Hipervínculo visitado" xfId="276" builtinId="9" hidden="1"/>
    <cellStyle name="Hipervínculo visitado" xfId="280" builtinId="9" hidden="1"/>
    <cellStyle name="Hipervínculo visitado" xfId="282" builtinId="9" hidden="1"/>
    <cellStyle name="Hipervínculo visitado" xfId="272" builtinId="9" hidden="1"/>
    <cellStyle name="Hipervínculo visitado" xfId="274" builtinId="9" hidden="1"/>
    <cellStyle name="Hipervínculo visitado" xfId="268" builtinId="9" hidden="1"/>
    <cellStyle name="Hipervínculo visitado" xfId="734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3</xdr:col>
      <xdr:colOff>3175</xdr:colOff>
      <xdr:row>3</xdr:row>
      <xdr:rowOff>77524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2</xdr:col>
      <xdr:colOff>1333500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rrador_Plantilla_2018%20ESF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HECK_LIST"/>
      <sheetName val="FC-1_ORGANOS_GOBIERNO"/>
      <sheetName val="FC-2_ACCIONISTAS"/>
      <sheetName val="FC-3_CPyG "/>
      <sheetName val="FC-3_1_INF_ADIC_CPyG"/>
      <sheetName val="FC-4_ACTIVO"/>
      <sheetName val="FC-4_PASIVO"/>
      <sheetName val="FC-6_Inversiones"/>
      <sheetName val="FC-7_INF"/>
      <sheetName val="FC-8_INV_FINANCIERAS"/>
      <sheetName val="FC-9_TRANS_SUBV"/>
      <sheetName val="FC-10_DEUDAS"/>
      <sheetName val="FC-11_DEUDA_VIVA"/>
      <sheetName val="FC-12_PERFIL_VTO_DEUDA"/>
      <sheetName val="FC-13_PERSONAL"/>
      <sheetName val="FC-14_OPER_INTERNAS"/>
      <sheetName val="FC-15_ENCOMIENDAS"/>
      <sheetName val="FC-16_ESTAB_PRESUP"/>
      <sheetName val="FC-17_FINANCIACIÓN"/>
      <sheetName val="FC-90_COMPROBACIÓN"/>
      <sheetName val="FC-91_PRESUPUESTO"/>
      <sheetName val="FC-92_PRESUPUESTO_PYG"/>
    </sheetNames>
    <sheetDataSet>
      <sheetData sheetId="0" refreshError="1">
        <row r="15">
          <cell r="D15">
            <v>2018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zoomScale="108" workbookViewId="0">
      <selection activeCell="C14" sqref="C14"/>
    </sheetView>
  </sheetViews>
  <sheetFormatPr baseColWidth="10" defaultColWidth="10.6640625" defaultRowHeight="15"/>
  <cols>
    <col min="1" max="1" width="3.33203125" style="3" customWidth="1"/>
    <col min="2" max="2" width="3.44140625" style="2" customWidth="1"/>
    <col min="3" max="3" width="12.33203125" style="3" customWidth="1"/>
    <col min="4" max="13" width="10.6640625" style="3"/>
    <col min="14" max="14" width="3.33203125" style="2" customWidth="1"/>
    <col min="15" max="17" width="10.6640625" style="2"/>
    <col min="18" max="16384" width="10.6640625" style="3"/>
  </cols>
  <sheetData>
    <row r="1" spans="2:37" s="2" customFormat="1" ht="23.1" customHeight="1">
      <c r="B1" s="583"/>
      <c r="C1" s="583"/>
      <c r="D1" s="584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</row>
    <row r="2" spans="2:37" s="2" customFormat="1" ht="23.1" customHeight="1">
      <c r="B2" s="583"/>
      <c r="C2" s="583"/>
      <c r="D2" s="585" t="s">
        <v>0</v>
      </c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3"/>
      <c r="AA2" s="583"/>
      <c r="AB2" s="583"/>
      <c r="AC2" s="583"/>
      <c r="AD2" s="583"/>
      <c r="AE2" s="583"/>
      <c r="AF2" s="583"/>
      <c r="AG2" s="583"/>
      <c r="AH2" s="583"/>
      <c r="AI2" s="583"/>
      <c r="AJ2" s="583"/>
      <c r="AK2" s="583"/>
    </row>
    <row r="3" spans="2:37" s="2" customFormat="1" ht="23.1" customHeight="1">
      <c r="B3" s="583"/>
      <c r="C3" s="583"/>
      <c r="D3" s="586" t="s">
        <v>1</v>
      </c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  <c r="AC3" s="583"/>
      <c r="AD3" s="583"/>
      <c r="AE3" s="583"/>
      <c r="AF3" s="583"/>
      <c r="AG3" s="583"/>
      <c r="AH3" s="583"/>
      <c r="AI3" s="583"/>
      <c r="AJ3" s="583"/>
      <c r="AK3" s="583"/>
    </row>
    <row r="4" spans="2:37" s="2" customFormat="1" ht="23.1" customHeight="1" thickBot="1"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  <c r="X4" s="583"/>
      <c r="Y4" s="583"/>
      <c r="Z4" s="583"/>
      <c r="AA4" s="583"/>
      <c r="AB4" s="583"/>
      <c r="AC4" s="583"/>
      <c r="AD4" s="583"/>
      <c r="AE4" s="583"/>
      <c r="AF4" s="583"/>
      <c r="AG4" s="583"/>
      <c r="AH4" s="583"/>
      <c r="AI4" s="583"/>
      <c r="AJ4" s="583"/>
      <c r="AK4" s="583"/>
    </row>
    <row r="5" spans="2:37" s="2" customFormat="1" ht="9" customHeight="1">
      <c r="B5" s="587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9"/>
      <c r="O5" s="583"/>
      <c r="P5" s="583"/>
      <c r="Q5" s="583"/>
      <c r="R5" s="583"/>
      <c r="S5" s="583"/>
      <c r="T5" s="583"/>
      <c r="U5" s="583"/>
      <c r="V5" s="583"/>
      <c r="W5" s="583"/>
      <c r="X5" s="583"/>
      <c r="Y5" s="583"/>
      <c r="Z5" s="583"/>
      <c r="AA5" s="583"/>
      <c r="AB5" s="583"/>
      <c r="AC5" s="583"/>
      <c r="AD5" s="583"/>
      <c r="AE5" s="583"/>
      <c r="AF5" s="583"/>
      <c r="AG5" s="583"/>
      <c r="AH5" s="583"/>
      <c r="AI5" s="583"/>
      <c r="AJ5" s="583"/>
      <c r="AK5" s="583"/>
    </row>
    <row r="6" spans="2:37" s="2" customFormat="1" ht="30" customHeight="1">
      <c r="B6" s="590"/>
      <c r="C6" s="1" t="s">
        <v>2</v>
      </c>
      <c r="D6" s="584"/>
      <c r="E6" s="584"/>
      <c r="F6" s="584"/>
      <c r="G6" s="584"/>
      <c r="H6" s="584"/>
      <c r="I6" s="584"/>
      <c r="J6" s="584"/>
      <c r="K6" s="584"/>
      <c r="L6" s="584"/>
      <c r="M6" s="890">
        <f>ejercicio</f>
        <v>2018</v>
      </c>
      <c r="N6" s="591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</row>
    <row r="7" spans="2:37" s="2" customFormat="1" ht="30" customHeight="1">
      <c r="B7" s="590"/>
      <c r="C7" s="1" t="s">
        <v>3</v>
      </c>
      <c r="D7" s="584"/>
      <c r="E7" s="584"/>
      <c r="F7" s="584"/>
      <c r="G7" s="584"/>
      <c r="H7" s="584"/>
      <c r="I7" s="584"/>
      <c r="J7" s="584"/>
      <c r="K7" s="592"/>
      <c r="L7" s="584"/>
      <c r="M7" s="890"/>
      <c r="N7" s="591"/>
      <c r="O7" s="583"/>
      <c r="P7" s="583"/>
      <c r="Q7" s="583"/>
      <c r="R7" s="583"/>
      <c r="S7" s="583"/>
      <c r="T7" s="583"/>
      <c r="U7" s="583"/>
      <c r="V7" s="583"/>
      <c r="W7" s="583"/>
      <c r="X7" s="583"/>
      <c r="Y7" s="583"/>
      <c r="Z7" s="583"/>
      <c r="AA7" s="583"/>
      <c r="AB7" s="583"/>
      <c r="AC7" s="583"/>
      <c r="AD7" s="583"/>
      <c r="AE7" s="583"/>
      <c r="AF7" s="583"/>
      <c r="AG7" s="583"/>
      <c r="AH7" s="583"/>
      <c r="AI7" s="583"/>
      <c r="AJ7" s="583"/>
      <c r="AK7" s="583"/>
    </row>
    <row r="8" spans="2:37" s="2" customFormat="1" ht="30" customHeight="1">
      <c r="B8" s="590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91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</row>
    <row r="9" spans="2:37" s="2" customFormat="1" ht="30" customHeight="1">
      <c r="B9" s="590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91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3"/>
    </row>
    <row r="10" spans="2:37" s="2" customFormat="1" ht="7.35" customHeight="1">
      <c r="B10" s="590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91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</row>
    <row r="11" spans="2:37" ht="30" customHeight="1">
      <c r="B11" s="590"/>
      <c r="C11" s="4" t="s">
        <v>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591"/>
      <c r="O11" s="59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583"/>
      <c r="AK11" s="583"/>
    </row>
    <row r="12" spans="2:37" s="2" customFormat="1" ht="30" customHeight="1">
      <c r="B12" s="590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91"/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583"/>
      <c r="AF12" s="583"/>
      <c r="AG12" s="583"/>
      <c r="AH12" s="583"/>
      <c r="AI12" s="583"/>
      <c r="AJ12" s="583"/>
      <c r="AK12" s="583"/>
    </row>
    <row r="13" spans="2:37" s="7" customFormat="1" ht="30" customHeight="1">
      <c r="B13" s="590"/>
      <c r="C13" s="147" t="s">
        <v>5</v>
      </c>
      <c r="D13" s="891" t="s">
        <v>6</v>
      </c>
      <c r="E13" s="892"/>
      <c r="F13" s="892"/>
      <c r="G13" s="892"/>
      <c r="H13" s="892"/>
      <c r="I13" s="892"/>
      <c r="J13" s="892"/>
      <c r="K13" s="892"/>
      <c r="L13" s="892"/>
      <c r="M13" s="893"/>
      <c r="N13" s="591"/>
      <c r="O13" s="553"/>
      <c r="P13" s="553"/>
      <c r="Q13" s="553"/>
      <c r="R13" s="553"/>
      <c r="S13" s="553"/>
      <c r="T13" s="553"/>
      <c r="U13" s="553"/>
      <c r="V13" s="553"/>
      <c r="W13" s="553"/>
      <c r="X13" s="553"/>
      <c r="Y13" s="553"/>
      <c r="Z13" s="553"/>
      <c r="AA13" s="553"/>
      <c r="AB13" s="553"/>
      <c r="AC13" s="553"/>
      <c r="AD13" s="553"/>
      <c r="AE13" s="553"/>
      <c r="AF13" s="553"/>
      <c r="AG13" s="553"/>
      <c r="AH13" s="553"/>
      <c r="AI13" s="553"/>
      <c r="AJ13" s="553"/>
      <c r="AK13" s="553"/>
    </row>
    <row r="14" spans="2:37" s="7" customFormat="1" ht="30" customHeight="1">
      <c r="B14" s="590"/>
      <c r="C14" s="9"/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591"/>
      <c r="O14" s="553"/>
      <c r="P14" s="553"/>
      <c r="Q14" s="553"/>
      <c r="R14" s="553"/>
      <c r="S14" s="553"/>
      <c r="T14" s="553"/>
      <c r="U14" s="553"/>
      <c r="V14" s="553"/>
      <c r="W14" s="553"/>
      <c r="X14" s="553"/>
      <c r="Y14" s="553"/>
      <c r="Z14" s="553"/>
      <c r="AA14" s="553"/>
      <c r="AB14" s="553"/>
      <c r="AC14" s="553"/>
      <c r="AD14" s="553"/>
      <c r="AE14" s="553"/>
      <c r="AF14" s="553"/>
      <c r="AG14" s="553"/>
      <c r="AH14" s="553"/>
      <c r="AI14" s="553"/>
      <c r="AJ14" s="553"/>
      <c r="AK14" s="553"/>
    </row>
    <row r="15" spans="2:37" s="2" customFormat="1" ht="30" customHeight="1">
      <c r="B15" s="590"/>
      <c r="C15" s="147" t="s">
        <v>7</v>
      </c>
      <c r="D15" s="248">
        <v>2018</v>
      </c>
      <c r="E15" s="594"/>
      <c r="F15" s="594"/>
      <c r="G15" s="594"/>
      <c r="H15" s="594"/>
      <c r="I15" s="594"/>
      <c r="J15" s="594"/>
      <c r="K15" s="594"/>
      <c r="L15" s="594"/>
      <c r="M15" s="594"/>
      <c r="N15" s="591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</row>
    <row r="16" spans="2:37" s="2" customFormat="1" ht="30" customHeight="1">
      <c r="B16" s="590"/>
      <c r="C16" s="5"/>
      <c r="D16" s="894"/>
      <c r="E16" s="894"/>
      <c r="F16" s="894"/>
      <c r="G16" s="894"/>
      <c r="H16" s="894"/>
      <c r="I16" s="894"/>
      <c r="J16" s="894"/>
      <c r="K16" s="894"/>
      <c r="L16" s="894"/>
      <c r="M16" s="894"/>
      <c r="N16" s="591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</row>
    <row r="17" spans="2:14" s="2" customFormat="1" ht="30" customHeight="1">
      <c r="B17" s="590"/>
      <c r="C17" s="148" t="s">
        <v>8</v>
      </c>
      <c r="D17" s="595"/>
      <c r="E17" s="595"/>
      <c r="F17" s="595"/>
      <c r="G17" s="595"/>
      <c r="H17" s="595"/>
      <c r="I17" s="595"/>
      <c r="J17" s="595"/>
      <c r="K17" s="595"/>
      <c r="L17" s="595"/>
      <c r="M17" s="595"/>
      <c r="N17" s="591"/>
    </row>
    <row r="18" spans="2:14" s="2" customFormat="1" ht="9" customHeight="1">
      <c r="B18" s="590"/>
      <c r="C18" s="5"/>
      <c r="D18" s="596"/>
      <c r="E18" s="596"/>
      <c r="F18" s="596"/>
      <c r="G18" s="596"/>
      <c r="H18" s="596"/>
      <c r="I18" s="596"/>
      <c r="J18" s="596"/>
      <c r="K18" s="596"/>
      <c r="L18" s="596"/>
      <c r="M18" s="596"/>
      <c r="N18" s="591"/>
    </row>
    <row r="19" spans="2:14" s="2" customFormat="1" ht="25.35" customHeight="1">
      <c r="B19" s="590"/>
      <c r="C19" s="583" t="s">
        <v>9</v>
      </c>
      <c r="D19" s="583" t="s">
        <v>10</v>
      </c>
      <c r="E19" s="583"/>
      <c r="F19" s="583"/>
      <c r="G19" s="583"/>
      <c r="H19" s="583"/>
      <c r="I19" s="583"/>
      <c r="J19" s="583"/>
      <c r="K19" s="583"/>
      <c r="L19" s="583"/>
      <c r="M19" s="583"/>
      <c r="N19" s="591"/>
    </row>
    <row r="20" spans="2:14" s="2" customFormat="1" ht="25.35" customHeight="1">
      <c r="B20" s="590"/>
      <c r="C20" s="583" t="s">
        <v>11</v>
      </c>
      <c r="D20" s="583" t="s">
        <v>12</v>
      </c>
      <c r="E20" s="583"/>
      <c r="F20" s="583"/>
      <c r="G20" s="583"/>
      <c r="H20" s="583"/>
      <c r="I20" s="583"/>
      <c r="J20" s="583"/>
      <c r="K20" s="583"/>
      <c r="L20" s="583"/>
      <c r="M20" s="583"/>
      <c r="N20" s="591"/>
    </row>
    <row r="21" spans="2:14" s="2" customFormat="1" ht="25.35" customHeight="1">
      <c r="B21" s="590"/>
      <c r="C21" s="583" t="s">
        <v>13</v>
      </c>
      <c r="D21" s="583" t="s">
        <v>14</v>
      </c>
      <c r="E21" s="583"/>
      <c r="F21" s="583"/>
      <c r="G21" s="583"/>
      <c r="H21" s="583"/>
      <c r="I21" s="583"/>
      <c r="J21" s="583"/>
      <c r="K21" s="583"/>
      <c r="L21" s="583"/>
      <c r="M21" s="583"/>
      <c r="N21" s="591"/>
    </row>
    <row r="22" spans="2:14" s="2" customFormat="1" ht="25.35" customHeight="1">
      <c r="B22" s="590"/>
      <c r="C22" s="583" t="s">
        <v>15</v>
      </c>
      <c r="D22" s="583" t="s">
        <v>16</v>
      </c>
      <c r="E22" s="583"/>
      <c r="F22" s="583"/>
      <c r="G22" s="583"/>
      <c r="H22" s="583"/>
      <c r="I22" s="583"/>
      <c r="J22" s="583"/>
      <c r="K22" s="583"/>
      <c r="L22" s="583"/>
      <c r="M22" s="583"/>
      <c r="N22" s="591"/>
    </row>
    <row r="23" spans="2:14" s="2" customFormat="1" ht="25.35" customHeight="1">
      <c r="B23" s="590"/>
      <c r="C23" s="583" t="s">
        <v>17</v>
      </c>
      <c r="D23" s="583" t="s">
        <v>18</v>
      </c>
      <c r="E23" s="583"/>
      <c r="F23" s="583"/>
      <c r="G23" s="583"/>
      <c r="H23" s="583"/>
      <c r="I23" s="583"/>
      <c r="J23" s="583"/>
      <c r="K23" s="583"/>
      <c r="L23" s="583"/>
      <c r="M23" s="583"/>
      <c r="N23" s="591"/>
    </row>
    <row r="24" spans="2:14" s="2" customFormat="1" ht="25.35" customHeight="1">
      <c r="B24" s="590"/>
      <c r="C24" s="583" t="s">
        <v>19</v>
      </c>
      <c r="D24" s="583" t="s">
        <v>20</v>
      </c>
      <c r="E24" s="583"/>
      <c r="F24" s="583"/>
      <c r="G24" s="583"/>
      <c r="H24" s="583"/>
      <c r="I24" s="583"/>
      <c r="J24" s="583"/>
      <c r="K24" s="583"/>
      <c r="L24" s="583"/>
      <c r="M24" s="583"/>
      <c r="N24" s="591"/>
    </row>
    <row r="25" spans="2:14" s="2" customFormat="1" ht="25.35" customHeight="1">
      <c r="B25" s="590"/>
      <c r="C25" s="531" t="s">
        <v>21</v>
      </c>
      <c r="D25" s="583" t="s">
        <v>22</v>
      </c>
      <c r="E25" s="583"/>
      <c r="F25" s="583"/>
      <c r="G25" s="583"/>
      <c r="H25" s="583"/>
      <c r="I25" s="583"/>
      <c r="J25" s="583"/>
      <c r="K25" s="583"/>
      <c r="L25" s="583"/>
      <c r="M25" s="583"/>
      <c r="N25" s="591"/>
    </row>
    <row r="26" spans="2:14" s="2" customFormat="1" ht="25.35" customHeight="1">
      <c r="B26" s="590"/>
      <c r="C26" s="583" t="s">
        <v>23</v>
      </c>
      <c r="D26" s="583" t="s">
        <v>24</v>
      </c>
      <c r="E26" s="583"/>
      <c r="F26" s="583"/>
      <c r="G26" s="583"/>
      <c r="H26" s="583"/>
      <c r="I26" s="583"/>
      <c r="J26" s="583"/>
      <c r="K26" s="583"/>
      <c r="L26" s="583"/>
      <c r="M26" s="583"/>
      <c r="N26" s="591"/>
    </row>
    <row r="27" spans="2:14" s="2" customFormat="1" ht="25.35" customHeight="1">
      <c r="B27" s="590"/>
      <c r="C27" s="583" t="s">
        <v>25</v>
      </c>
      <c r="D27" s="583" t="s">
        <v>26</v>
      </c>
      <c r="E27" s="583"/>
      <c r="F27" s="583"/>
      <c r="G27" s="583"/>
      <c r="H27" s="583"/>
      <c r="I27" s="583"/>
      <c r="J27" s="583"/>
      <c r="K27" s="583"/>
      <c r="L27" s="583"/>
      <c r="M27" s="583"/>
      <c r="N27" s="591"/>
    </row>
    <row r="28" spans="2:14" s="2" customFormat="1" ht="25.35" customHeight="1">
      <c r="B28" s="590"/>
      <c r="C28" s="583" t="s">
        <v>27</v>
      </c>
      <c r="D28" s="583" t="s">
        <v>28</v>
      </c>
      <c r="E28" s="583"/>
      <c r="F28" s="583"/>
      <c r="G28" s="583"/>
      <c r="H28" s="583"/>
      <c r="I28" s="583"/>
      <c r="J28" s="583"/>
      <c r="K28" s="583"/>
      <c r="L28" s="583"/>
      <c r="M28" s="583"/>
      <c r="N28" s="591"/>
    </row>
    <row r="29" spans="2:14" s="2" customFormat="1" ht="25.35" customHeight="1">
      <c r="B29" s="590"/>
      <c r="C29" s="583" t="s">
        <v>29</v>
      </c>
      <c r="D29" s="583" t="s">
        <v>30</v>
      </c>
      <c r="E29" s="583"/>
      <c r="F29" s="583"/>
      <c r="G29" s="583"/>
      <c r="H29" s="583"/>
      <c r="I29" s="583"/>
      <c r="J29" s="583"/>
      <c r="K29" s="583"/>
      <c r="L29" s="583"/>
      <c r="M29" s="583"/>
      <c r="N29" s="591"/>
    </row>
    <row r="30" spans="2:14" s="2" customFormat="1" ht="25.35" customHeight="1">
      <c r="B30" s="590"/>
      <c r="C30" s="583" t="s">
        <v>31</v>
      </c>
      <c r="D30" s="583" t="s">
        <v>32</v>
      </c>
      <c r="E30" s="583"/>
      <c r="F30" s="583"/>
      <c r="G30" s="583"/>
      <c r="H30" s="583"/>
      <c r="I30" s="583"/>
      <c r="J30" s="583"/>
      <c r="K30" s="583"/>
      <c r="L30" s="583"/>
      <c r="M30" s="583"/>
      <c r="N30" s="591"/>
    </row>
    <row r="31" spans="2:14" s="2" customFormat="1" ht="25.35" customHeight="1">
      <c r="B31" s="590"/>
      <c r="C31" s="583" t="s">
        <v>33</v>
      </c>
      <c r="D31" s="583" t="s">
        <v>34</v>
      </c>
      <c r="E31" s="583"/>
      <c r="F31" s="583"/>
      <c r="G31" s="583"/>
      <c r="H31" s="583"/>
      <c r="I31" s="583"/>
      <c r="J31" s="583"/>
      <c r="K31" s="583"/>
      <c r="L31" s="583"/>
      <c r="M31" s="583"/>
      <c r="N31" s="591"/>
    </row>
    <row r="32" spans="2:14" s="2" customFormat="1" ht="25.35" customHeight="1">
      <c r="B32" s="590"/>
      <c r="C32" s="583" t="s">
        <v>35</v>
      </c>
      <c r="D32" s="583" t="s">
        <v>36</v>
      </c>
      <c r="E32" s="583"/>
      <c r="F32" s="583"/>
      <c r="G32" s="583"/>
      <c r="H32" s="583"/>
      <c r="I32" s="583"/>
      <c r="J32" s="583"/>
      <c r="K32" s="583"/>
      <c r="L32" s="583"/>
      <c r="M32" s="583"/>
      <c r="N32" s="591"/>
    </row>
    <row r="33" spans="2:14" s="2" customFormat="1" ht="25.35" customHeight="1">
      <c r="B33" s="590"/>
      <c r="C33" s="583" t="s">
        <v>37</v>
      </c>
      <c r="D33" s="583" t="s">
        <v>38</v>
      </c>
      <c r="E33" s="583"/>
      <c r="F33" s="583"/>
      <c r="G33" s="583"/>
      <c r="H33" s="583"/>
      <c r="I33" s="583"/>
      <c r="J33" s="583"/>
      <c r="K33" s="583"/>
      <c r="L33" s="583"/>
      <c r="M33" s="583"/>
      <c r="N33" s="591"/>
    </row>
    <row r="34" spans="2:14" s="2" customFormat="1" ht="25.35" customHeight="1">
      <c r="B34" s="590"/>
      <c r="C34" s="583" t="s">
        <v>39</v>
      </c>
      <c r="D34" s="583" t="s">
        <v>40</v>
      </c>
      <c r="E34" s="583"/>
      <c r="F34" s="583"/>
      <c r="G34" s="583"/>
      <c r="H34" s="583"/>
      <c r="I34" s="583"/>
      <c r="J34" s="583"/>
      <c r="K34" s="583"/>
      <c r="L34" s="583"/>
      <c r="M34" s="583"/>
      <c r="N34" s="591"/>
    </row>
    <row r="35" spans="2:14" s="2" customFormat="1" ht="25.35" customHeight="1">
      <c r="B35" s="590"/>
      <c r="C35" s="583" t="s">
        <v>41</v>
      </c>
      <c r="D35" s="583" t="s">
        <v>42</v>
      </c>
      <c r="E35" s="583"/>
      <c r="F35" s="583"/>
      <c r="G35" s="583"/>
      <c r="H35" s="583"/>
      <c r="I35" s="583"/>
      <c r="J35" s="583"/>
      <c r="K35" s="583"/>
      <c r="L35" s="583"/>
      <c r="M35" s="583"/>
      <c r="N35" s="591"/>
    </row>
    <row r="36" spans="2:14" s="2" customFormat="1" ht="25.35" customHeight="1">
      <c r="B36" s="590"/>
      <c r="C36" s="583" t="s">
        <v>43</v>
      </c>
      <c r="D36" s="583" t="s">
        <v>44</v>
      </c>
      <c r="E36" s="583"/>
      <c r="F36" s="583"/>
      <c r="G36" s="583"/>
      <c r="H36" s="583"/>
      <c r="I36" s="583"/>
      <c r="J36" s="583"/>
      <c r="K36" s="583"/>
      <c r="L36" s="583"/>
      <c r="M36" s="583"/>
      <c r="N36" s="591"/>
    </row>
    <row r="37" spans="2:14" s="2" customFormat="1" ht="25.35" customHeight="1">
      <c r="B37" s="590"/>
      <c r="C37" s="583" t="s">
        <v>45</v>
      </c>
      <c r="D37" s="583" t="s">
        <v>46</v>
      </c>
      <c r="E37" s="583"/>
      <c r="F37" s="583"/>
      <c r="G37" s="583"/>
      <c r="H37" s="583"/>
      <c r="I37" s="583"/>
      <c r="J37" s="583"/>
      <c r="K37" s="583"/>
      <c r="L37" s="583"/>
      <c r="M37" s="583"/>
      <c r="N37" s="591"/>
    </row>
    <row r="38" spans="2:14" s="2" customFormat="1" ht="25.35" customHeight="1">
      <c r="B38" s="590"/>
      <c r="C38" s="583"/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91"/>
    </row>
    <row r="39" spans="2:14" s="2" customFormat="1" ht="25.35" customHeight="1">
      <c r="B39" s="590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91"/>
    </row>
    <row r="40" spans="2:14" s="2" customFormat="1" ht="25.35" customHeight="1">
      <c r="B40" s="590"/>
      <c r="C40" s="583" t="s">
        <v>47</v>
      </c>
      <c r="D40" s="583" t="s">
        <v>48</v>
      </c>
      <c r="E40" s="583"/>
      <c r="F40" s="583"/>
      <c r="G40" s="583"/>
      <c r="H40" s="583"/>
      <c r="I40" s="583"/>
      <c r="J40" s="583"/>
      <c r="K40" s="583"/>
      <c r="L40" s="583"/>
      <c r="M40" s="583"/>
      <c r="N40" s="591"/>
    </row>
    <row r="41" spans="2:14" s="2" customFormat="1" ht="25.35" customHeight="1">
      <c r="B41" s="590"/>
      <c r="C41" s="583" t="s">
        <v>49</v>
      </c>
      <c r="D41" s="583" t="s">
        <v>50</v>
      </c>
      <c r="E41" s="583"/>
      <c r="F41" s="583"/>
      <c r="G41" s="583"/>
      <c r="H41" s="583"/>
      <c r="I41" s="583"/>
      <c r="J41" s="583"/>
      <c r="K41" s="583"/>
      <c r="L41" s="583"/>
      <c r="M41" s="583"/>
      <c r="N41" s="591"/>
    </row>
    <row r="42" spans="2:14" s="2" customFormat="1" ht="25.35" customHeight="1">
      <c r="B42" s="590"/>
      <c r="C42" s="583" t="s">
        <v>51</v>
      </c>
      <c r="D42" s="583" t="s">
        <v>52</v>
      </c>
      <c r="E42" s="583"/>
      <c r="F42" s="583"/>
      <c r="G42" s="583"/>
      <c r="H42" s="583"/>
      <c r="I42" s="583"/>
      <c r="J42" s="583"/>
      <c r="K42" s="583"/>
      <c r="L42" s="583"/>
      <c r="M42" s="583"/>
      <c r="N42" s="591"/>
    </row>
    <row r="43" spans="2:14" s="2" customFormat="1" ht="25.35" customHeight="1">
      <c r="B43" s="590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91"/>
    </row>
    <row r="44" spans="2:14" s="2" customFormat="1" ht="25.35" customHeight="1">
      <c r="B44" s="590"/>
      <c r="C44" s="148" t="s">
        <v>53</v>
      </c>
      <c r="D44" s="595"/>
      <c r="E44" s="595"/>
      <c r="F44" s="595"/>
      <c r="G44" s="595"/>
      <c r="H44" s="595"/>
      <c r="I44" s="595"/>
      <c r="J44" s="595"/>
      <c r="K44" s="595"/>
      <c r="L44" s="595"/>
      <c r="M44" s="595"/>
      <c r="N44" s="591"/>
    </row>
    <row r="45" spans="2:14" s="2" customFormat="1" ht="25.35" customHeight="1">
      <c r="B45" s="590"/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91"/>
    </row>
    <row r="46" spans="2:14" s="2" customFormat="1" ht="25.35" customHeight="1">
      <c r="B46" s="590"/>
      <c r="C46" s="583" t="s">
        <v>54</v>
      </c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91"/>
    </row>
    <row r="47" spans="2:14" s="2" customFormat="1" ht="30" customHeight="1" thickBot="1">
      <c r="B47" s="597"/>
      <c r="C47" s="598"/>
      <c r="D47" s="598"/>
      <c r="E47" s="598"/>
      <c r="F47" s="598"/>
      <c r="G47" s="598"/>
      <c r="H47" s="598"/>
      <c r="I47" s="598"/>
      <c r="J47" s="598"/>
      <c r="K47" s="598"/>
      <c r="L47" s="598"/>
      <c r="M47" s="598"/>
      <c r="N47" s="599"/>
    </row>
    <row r="48" spans="2:14" s="2" customFormat="1" ht="30" customHeight="1"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</row>
    <row r="49" spans="3:13" s="25" customFormat="1" ht="12.75">
      <c r="C49" s="21" t="s">
        <v>55</v>
      </c>
      <c r="G49" s="26"/>
      <c r="M49" s="24" t="s">
        <v>56</v>
      </c>
    </row>
    <row r="50" spans="3:13" s="25" customFormat="1" ht="12.75">
      <c r="C50" s="22" t="s">
        <v>57</v>
      </c>
      <c r="G50" s="26"/>
    </row>
    <row r="51" spans="3:13" s="25" customFormat="1" ht="12.75">
      <c r="C51" s="22" t="s">
        <v>58</v>
      </c>
      <c r="G51" s="26"/>
    </row>
    <row r="52" spans="3:13" s="25" customFormat="1" ht="12.75">
      <c r="C52" s="22" t="s">
        <v>59</v>
      </c>
      <c r="G52" s="26"/>
    </row>
    <row r="53" spans="3:13" s="25" customFormat="1" ht="12.75">
      <c r="C53" s="22" t="s">
        <v>60</v>
      </c>
      <c r="G53" s="26"/>
    </row>
    <row r="54" spans="3:13" s="2" customFormat="1" ht="30" customHeight="1"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</row>
    <row r="55" spans="3:13" s="2" customFormat="1" ht="30" customHeight="1">
      <c r="C55" s="583"/>
      <c r="D55" s="583"/>
      <c r="E55" s="583"/>
      <c r="F55" s="583"/>
      <c r="G55" s="583"/>
      <c r="H55" s="583"/>
      <c r="I55" s="583"/>
      <c r="J55" s="583"/>
      <c r="K55" s="583"/>
      <c r="L55" s="583"/>
      <c r="M55" s="583"/>
    </row>
    <row r="56" spans="3:13" s="2" customFormat="1" ht="30" customHeight="1"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</row>
    <row r="57" spans="3:13" s="2" customFormat="1" ht="30" customHeight="1"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</row>
    <row r="58" spans="3:13" s="2" customFormat="1" ht="30" customHeight="1"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</row>
    <row r="59" spans="3:13" s="2" customFormat="1" ht="30" customHeight="1">
      <c r="C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</row>
    <row r="60" spans="3:13" s="2" customFormat="1" ht="30" customHeight="1"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</row>
    <row r="61" spans="3:13" s="2" customFormat="1" ht="30" customHeight="1">
      <c r="C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</row>
    <row r="62" spans="3:13" s="2" customFormat="1" ht="30" customHeight="1">
      <c r="C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</row>
    <row r="63" spans="3:13" s="2" customFormat="1" ht="30" customHeight="1">
      <c r="C63" s="583"/>
      <c r="D63" s="583"/>
      <c r="E63" s="583"/>
      <c r="F63" s="583"/>
      <c r="G63" s="583"/>
      <c r="H63" s="583"/>
      <c r="I63" s="583"/>
      <c r="J63" s="583"/>
      <c r="K63" s="583"/>
      <c r="L63" s="583"/>
      <c r="M63" s="583"/>
    </row>
    <row r="64" spans="3:13" s="2" customFormat="1" ht="30" customHeight="1">
      <c r="C64" s="583"/>
      <c r="D64" s="583"/>
      <c r="E64" s="583"/>
      <c r="F64" s="583"/>
      <c r="G64" s="583"/>
      <c r="H64" s="583"/>
      <c r="I64" s="583"/>
      <c r="J64" s="583"/>
      <c r="K64" s="583"/>
      <c r="L64" s="583"/>
      <c r="M64" s="583"/>
    </row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17" type="noConversion"/>
  <pageMargins left="0.75000000000000011" right="0.75000000000000011" top="1" bottom="1" header="0.5" footer="0.5"/>
  <pageSetup paperSize="9" scale="5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topLeftCell="A35" zoomScale="55" zoomScaleNormal="55" workbookViewId="0">
      <selection activeCell="I69" sqref="I69"/>
    </sheetView>
  </sheetViews>
  <sheetFormatPr baseColWidth="10" defaultColWidth="10.6640625" defaultRowHeight="23.1" customHeight="1"/>
  <cols>
    <col min="1" max="2" width="3.33203125" style="32" customWidth="1"/>
    <col min="3" max="3" width="13.5546875" style="32" customWidth="1"/>
    <col min="4" max="4" width="42.6640625" style="32" customWidth="1"/>
    <col min="5" max="6" width="12.6640625" style="33" customWidth="1"/>
    <col min="7" max="8" width="15.6640625" style="33" customWidth="1"/>
    <col min="9" max="18" width="12.6640625" style="33" customWidth="1"/>
    <col min="19" max="19" width="3.33203125" style="32" customWidth="1"/>
    <col min="20" max="16384" width="10.6640625" style="32"/>
  </cols>
  <sheetData>
    <row r="2" spans="2:34" ht="23.1" customHeight="1">
      <c r="D2" s="585" t="s">
        <v>233</v>
      </c>
    </row>
    <row r="3" spans="2:34" ht="23.1" customHeight="1">
      <c r="D3" s="585" t="s">
        <v>234</v>
      </c>
    </row>
    <row r="4" spans="2:34" ht="23.1" customHeight="1" thickBot="1"/>
    <row r="5" spans="2:34" ht="9" customHeight="1">
      <c r="B5" s="34"/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  <c r="U5" s="191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3"/>
    </row>
    <row r="6" spans="2:34" ht="30" customHeight="1">
      <c r="B6" s="38"/>
      <c r="C6" s="29" t="s">
        <v>2</v>
      </c>
      <c r="D6" s="39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890">
        <f>ejercicio</f>
        <v>2018</v>
      </c>
      <c r="S6" s="41"/>
      <c r="U6" s="194"/>
      <c r="V6" s="195" t="s">
        <v>87</v>
      </c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7"/>
    </row>
    <row r="7" spans="2:34" ht="30" customHeight="1">
      <c r="B7" s="38"/>
      <c r="C7" s="29" t="s">
        <v>3</v>
      </c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890"/>
      <c r="S7" s="41"/>
      <c r="U7" s="194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7"/>
    </row>
    <row r="8" spans="2:34" ht="30" customHeight="1">
      <c r="B8" s="38"/>
      <c r="C8" s="42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3"/>
      <c r="S8" s="41"/>
      <c r="U8" s="194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7"/>
    </row>
    <row r="9" spans="2:34" s="27" customFormat="1" ht="30" customHeight="1">
      <c r="B9" s="736"/>
      <c r="C9" s="562" t="s">
        <v>62</v>
      </c>
      <c r="D9" s="934" t="str">
        <f>Entidad</f>
        <v>FIT CANARIAS</v>
      </c>
      <c r="E9" s="934"/>
      <c r="F9" s="934"/>
      <c r="G9" s="934"/>
      <c r="H9" s="934"/>
      <c r="I9" s="934"/>
      <c r="J9" s="934"/>
      <c r="K9" s="934"/>
      <c r="L9" s="934"/>
      <c r="M9" s="934"/>
      <c r="N9" s="934"/>
      <c r="O9" s="934"/>
      <c r="P9" s="934"/>
      <c r="Q9" s="934"/>
      <c r="R9" s="934"/>
      <c r="S9" s="737"/>
      <c r="T9" s="596"/>
      <c r="U9" s="611"/>
      <c r="V9" s="612"/>
      <c r="W9" s="612"/>
      <c r="X9" s="612"/>
      <c r="Y9" s="612"/>
      <c r="Z9" s="612"/>
      <c r="AA9" s="612"/>
      <c r="AB9" s="612"/>
      <c r="AC9" s="612"/>
      <c r="AD9" s="612"/>
      <c r="AE9" s="612"/>
      <c r="AF9" s="612"/>
      <c r="AG9" s="612"/>
      <c r="AH9" s="613"/>
    </row>
    <row r="10" spans="2:34" ht="7.35" customHeight="1">
      <c r="B10" s="38"/>
      <c r="C10" s="39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U10" s="194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7"/>
    </row>
    <row r="11" spans="2:34" s="48" customFormat="1" ht="30" customHeight="1">
      <c r="B11" s="44"/>
      <c r="C11" s="45" t="s">
        <v>345</v>
      </c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7"/>
      <c r="U11" s="198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200"/>
    </row>
    <row r="12" spans="2:34" s="48" customFormat="1" ht="30" customHeight="1">
      <c r="B12" s="44"/>
      <c r="C12" s="49"/>
      <c r="D12" s="49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47"/>
      <c r="U12" s="198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200"/>
    </row>
    <row r="13" spans="2:34" s="52" customFormat="1" ht="19.350000000000001" customHeight="1">
      <c r="B13" s="50"/>
      <c r="C13" s="177"/>
      <c r="D13" s="177"/>
      <c r="E13" s="177"/>
      <c r="F13" s="177"/>
      <c r="G13" s="177"/>
      <c r="H13" s="178" t="s">
        <v>346</v>
      </c>
      <c r="I13" s="936" t="s">
        <v>347</v>
      </c>
      <c r="J13" s="937"/>
      <c r="K13" s="937"/>
      <c r="L13" s="937"/>
      <c r="M13" s="938"/>
      <c r="N13" s="179"/>
      <c r="O13" s="738"/>
      <c r="P13" s="180" t="s">
        <v>348</v>
      </c>
      <c r="Q13" s="181">
        <f>ejercicio-1</f>
        <v>2017</v>
      </c>
      <c r="R13" s="416" t="s">
        <v>349</v>
      </c>
      <c r="S13" s="51"/>
      <c r="U13" s="194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7"/>
    </row>
    <row r="14" spans="2:34" s="53" customFormat="1" ht="19.350000000000001" customHeight="1">
      <c r="B14" s="50"/>
      <c r="C14" s="182"/>
      <c r="D14" s="182"/>
      <c r="E14" s="182"/>
      <c r="F14" s="182"/>
      <c r="G14" s="182"/>
      <c r="H14" s="183" t="s">
        <v>350</v>
      </c>
      <c r="I14" s="184"/>
      <c r="J14" s="185"/>
      <c r="K14" s="185"/>
      <c r="L14" s="185"/>
      <c r="M14" s="186"/>
      <c r="N14" s="184"/>
      <c r="O14" s="185"/>
      <c r="P14" s="185"/>
      <c r="Q14" s="185"/>
      <c r="R14" s="186"/>
      <c r="S14" s="51"/>
      <c r="U14" s="194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7"/>
    </row>
    <row r="15" spans="2:34" s="53" customFormat="1" ht="19.350000000000001" customHeight="1">
      <c r="B15" s="50"/>
      <c r="C15" s="187" t="s">
        <v>351</v>
      </c>
      <c r="D15" s="187" t="s">
        <v>352</v>
      </c>
      <c r="E15" s="187" t="s">
        <v>353</v>
      </c>
      <c r="F15" s="187" t="s">
        <v>354</v>
      </c>
      <c r="G15" s="187" t="s">
        <v>355</v>
      </c>
      <c r="H15" s="187">
        <f>ejercicio-1</f>
        <v>2017</v>
      </c>
      <c r="I15" s="187">
        <f>+ejercicio</f>
        <v>2018</v>
      </c>
      <c r="J15" s="187">
        <f>ejercicio+1</f>
        <v>2019</v>
      </c>
      <c r="K15" s="187">
        <f>ejercicio+2</f>
        <v>2020</v>
      </c>
      <c r="L15" s="187">
        <f>ejercicio+3</f>
        <v>2021</v>
      </c>
      <c r="M15" s="187" t="s">
        <v>356</v>
      </c>
      <c r="N15" s="187">
        <f>+ejercicio</f>
        <v>2018</v>
      </c>
      <c r="O15" s="187">
        <f>ejercicio+1</f>
        <v>2019</v>
      </c>
      <c r="P15" s="187">
        <f>ejercicio+2</f>
        <v>2020</v>
      </c>
      <c r="Q15" s="187">
        <f>ejercicio+3</f>
        <v>2021</v>
      </c>
      <c r="R15" s="187" t="s">
        <v>356</v>
      </c>
      <c r="S15" s="51"/>
      <c r="U15" s="194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7"/>
    </row>
    <row r="16" spans="2:34" ht="23.1" customHeight="1">
      <c r="B16" s="50"/>
      <c r="C16" s="739"/>
      <c r="D16" s="740"/>
      <c r="E16" s="741"/>
      <c r="F16" s="741"/>
      <c r="G16" s="742"/>
      <c r="H16" s="742"/>
      <c r="I16" s="742"/>
      <c r="J16" s="742"/>
      <c r="K16" s="742"/>
      <c r="L16" s="742"/>
      <c r="M16" s="742"/>
      <c r="N16" s="742"/>
      <c r="O16" s="742"/>
      <c r="P16" s="742"/>
      <c r="Q16" s="742"/>
      <c r="R16" s="742"/>
      <c r="S16" s="41"/>
      <c r="U16" s="194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7"/>
    </row>
    <row r="17" spans="2:34" ht="23.1" customHeight="1">
      <c r="B17" s="50"/>
      <c r="C17" s="743"/>
      <c r="D17" s="744"/>
      <c r="E17" s="745"/>
      <c r="F17" s="745"/>
      <c r="G17" s="746"/>
      <c r="H17" s="746"/>
      <c r="I17" s="746"/>
      <c r="J17" s="746"/>
      <c r="K17" s="746"/>
      <c r="L17" s="746"/>
      <c r="M17" s="746"/>
      <c r="N17" s="746"/>
      <c r="O17" s="746"/>
      <c r="P17" s="746"/>
      <c r="Q17" s="746"/>
      <c r="R17" s="746"/>
      <c r="S17" s="41"/>
      <c r="U17" s="194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7"/>
    </row>
    <row r="18" spans="2:34" ht="23.1" customHeight="1">
      <c r="B18" s="50"/>
      <c r="C18" s="743"/>
      <c r="D18" s="744"/>
      <c r="E18" s="745"/>
      <c r="F18" s="745"/>
      <c r="G18" s="746"/>
      <c r="H18" s="746"/>
      <c r="I18" s="746"/>
      <c r="J18" s="746"/>
      <c r="K18" s="746"/>
      <c r="L18" s="746"/>
      <c r="M18" s="746"/>
      <c r="N18" s="746"/>
      <c r="O18" s="746"/>
      <c r="P18" s="746"/>
      <c r="Q18" s="746"/>
      <c r="R18" s="746"/>
      <c r="S18" s="41"/>
      <c r="U18" s="194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7"/>
    </row>
    <row r="19" spans="2:34" ht="23.1" customHeight="1">
      <c r="B19" s="50"/>
      <c r="C19" s="743"/>
      <c r="D19" s="744"/>
      <c r="E19" s="745"/>
      <c r="F19" s="745"/>
      <c r="G19" s="746"/>
      <c r="H19" s="746"/>
      <c r="I19" s="746"/>
      <c r="J19" s="746"/>
      <c r="K19" s="746"/>
      <c r="L19" s="746"/>
      <c r="M19" s="746"/>
      <c r="N19" s="746"/>
      <c r="O19" s="746"/>
      <c r="P19" s="746"/>
      <c r="Q19" s="746"/>
      <c r="R19" s="746"/>
      <c r="S19" s="41"/>
      <c r="U19" s="194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7"/>
    </row>
    <row r="20" spans="2:34" ht="23.1" customHeight="1">
      <c r="B20" s="50"/>
      <c r="C20" s="743"/>
      <c r="D20" s="744"/>
      <c r="E20" s="745"/>
      <c r="F20" s="745"/>
      <c r="G20" s="746"/>
      <c r="H20" s="746"/>
      <c r="I20" s="746"/>
      <c r="J20" s="746"/>
      <c r="K20" s="746"/>
      <c r="L20" s="746"/>
      <c r="M20" s="746"/>
      <c r="N20" s="746"/>
      <c r="O20" s="746"/>
      <c r="P20" s="746"/>
      <c r="Q20" s="746"/>
      <c r="R20" s="746"/>
      <c r="S20" s="41"/>
      <c r="U20" s="194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7"/>
    </row>
    <row r="21" spans="2:34" ht="23.1" customHeight="1">
      <c r="B21" s="50"/>
      <c r="C21" s="743"/>
      <c r="D21" s="744"/>
      <c r="E21" s="745"/>
      <c r="F21" s="745"/>
      <c r="G21" s="746"/>
      <c r="H21" s="746"/>
      <c r="I21" s="746"/>
      <c r="J21" s="746"/>
      <c r="K21" s="746"/>
      <c r="L21" s="746"/>
      <c r="M21" s="746"/>
      <c r="N21" s="746"/>
      <c r="O21" s="746"/>
      <c r="P21" s="746"/>
      <c r="Q21" s="746"/>
      <c r="R21" s="746"/>
      <c r="S21" s="41"/>
      <c r="U21" s="194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7"/>
    </row>
    <row r="22" spans="2:34" ht="23.1" customHeight="1">
      <c r="B22" s="50"/>
      <c r="C22" s="743"/>
      <c r="D22" s="744"/>
      <c r="E22" s="745"/>
      <c r="F22" s="745"/>
      <c r="G22" s="746"/>
      <c r="H22" s="746"/>
      <c r="I22" s="746"/>
      <c r="J22" s="746"/>
      <c r="K22" s="746"/>
      <c r="L22" s="746"/>
      <c r="M22" s="746"/>
      <c r="N22" s="746"/>
      <c r="O22" s="746"/>
      <c r="P22" s="746"/>
      <c r="Q22" s="746"/>
      <c r="R22" s="746"/>
      <c r="S22" s="41"/>
      <c r="U22" s="194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7"/>
    </row>
    <row r="23" spans="2:34" ht="23.1" customHeight="1">
      <c r="B23" s="50"/>
      <c r="C23" s="743"/>
      <c r="D23" s="744"/>
      <c r="E23" s="745"/>
      <c r="F23" s="745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41"/>
      <c r="U23" s="194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7"/>
    </row>
    <row r="24" spans="2:34" ht="23.1" customHeight="1">
      <c r="B24" s="50"/>
      <c r="C24" s="743"/>
      <c r="D24" s="744"/>
      <c r="E24" s="745"/>
      <c r="F24" s="745"/>
      <c r="G24" s="746"/>
      <c r="H24" s="746"/>
      <c r="I24" s="746"/>
      <c r="J24" s="746"/>
      <c r="K24" s="746"/>
      <c r="L24" s="746"/>
      <c r="M24" s="746"/>
      <c r="N24" s="746"/>
      <c r="O24" s="746"/>
      <c r="P24" s="746"/>
      <c r="Q24" s="746"/>
      <c r="R24" s="746"/>
      <c r="S24" s="41"/>
      <c r="U24" s="194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7"/>
    </row>
    <row r="25" spans="2:34" ht="23.1" customHeight="1">
      <c r="B25" s="50"/>
      <c r="C25" s="743"/>
      <c r="D25" s="744"/>
      <c r="E25" s="745"/>
      <c r="F25" s="745"/>
      <c r="G25" s="746"/>
      <c r="H25" s="746"/>
      <c r="I25" s="746"/>
      <c r="J25" s="746"/>
      <c r="K25" s="746"/>
      <c r="L25" s="746"/>
      <c r="M25" s="746"/>
      <c r="N25" s="746"/>
      <c r="O25" s="746"/>
      <c r="P25" s="746"/>
      <c r="Q25" s="746"/>
      <c r="R25" s="746"/>
      <c r="S25" s="41"/>
      <c r="U25" s="194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7"/>
    </row>
    <row r="26" spans="2:34" ht="23.1" customHeight="1">
      <c r="B26" s="50"/>
      <c r="C26" s="743"/>
      <c r="D26" s="744"/>
      <c r="E26" s="745"/>
      <c r="F26" s="745"/>
      <c r="G26" s="746"/>
      <c r="H26" s="746"/>
      <c r="I26" s="746"/>
      <c r="J26" s="746"/>
      <c r="K26" s="746"/>
      <c r="L26" s="746"/>
      <c r="M26" s="746"/>
      <c r="N26" s="746"/>
      <c r="O26" s="746"/>
      <c r="P26" s="746"/>
      <c r="Q26" s="746"/>
      <c r="R26" s="746"/>
      <c r="S26" s="41"/>
      <c r="U26" s="194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7"/>
    </row>
    <row r="27" spans="2:34" ht="23.1" customHeight="1">
      <c r="B27" s="50"/>
      <c r="C27" s="743"/>
      <c r="D27" s="744"/>
      <c r="E27" s="745"/>
      <c r="F27" s="745"/>
      <c r="G27" s="746"/>
      <c r="H27" s="746"/>
      <c r="I27" s="746"/>
      <c r="J27" s="746"/>
      <c r="K27" s="746"/>
      <c r="L27" s="746"/>
      <c r="M27" s="746"/>
      <c r="N27" s="746"/>
      <c r="O27" s="746"/>
      <c r="P27" s="746"/>
      <c r="Q27" s="746"/>
      <c r="R27" s="746"/>
      <c r="S27" s="41"/>
      <c r="U27" s="194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7"/>
    </row>
    <row r="28" spans="2:34" ht="23.1" customHeight="1">
      <c r="B28" s="50"/>
      <c r="C28" s="743"/>
      <c r="D28" s="744"/>
      <c r="E28" s="745"/>
      <c r="F28" s="745"/>
      <c r="G28" s="746"/>
      <c r="H28" s="746"/>
      <c r="I28" s="746"/>
      <c r="J28" s="746"/>
      <c r="K28" s="746"/>
      <c r="L28" s="746"/>
      <c r="M28" s="746"/>
      <c r="N28" s="746"/>
      <c r="O28" s="746"/>
      <c r="P28" s="746"/>
      <c r="Q28" s="746"/>
      <c r="R28" s="746"/>
      <c r="S28" s="41"/>
      <c r="U28" s="194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7"/>
    </row>
    <row r="29" spans="2:34" ht="23.1" customHeight="1">
      <c r="B29" s="50"/>
      <c r="C29" s="743"/>
      <c r="D29" s="744"/>
      <c r="E29" s="745"/>
      <c r="F29" s="745"/>
      <c r="G29" s="746"/>
      <c r="H29" s="746"/>
      <c r="I29" s="746"/>
      <c r="J29" s="746"/>
      <c r="K29" s="746"/>
      <c r="L29" s="746"/>
      <c r="M29" s="746"/>
      <c r="N29" s="746"/>
      <c r="O29" s="746"/>
      <c r="P29" s="746"/>
      <c r="Q29" s="746"/>
      <c r="R29" s="746"/>
      <c r="S29" s="41"/>
      <c r="U29" s="194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7"/>
    </row>
    <row r="30" spans="2:34" ht="23.1" customHeight="1">
      <c r="B30" s="50"/>
      <c r="C30" s="743"/>
      <c r="D30" s="744"/>
      <c r="E30" s="745"/>
      <c r="F30" s="745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6"/>
      <c r="R30" s="746"/>
      <c r="S30" s="41"/>
      <c r="U30" s="201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3"/>
    </row>
    <row r="31" spans="2:34" ht="23.1" customHeight="1">
      <c r="B31" s="50"/>
      <c r="C31" s="743"/>
      <c r="D31" s="744"/>
      <c r="E31" s="745"/>
      <c r="F31" s="745"/>
      <c r="G31" s="746"/>
      <c r="H31" s="746"/>
      <c r="I31" s="746"/>
      <c r="J31" s="746"/>
      <c r="K31" s="746"/>
      <c r="L31" s="746"/>
      <c r="M31" s="746"/>
      <c r="N31" s="746"/>
      <c r="O31" s="746"/>
      <c r="P31" s="746"/>
      <c r="Q31" s="746"/>
      <c r="R31" s="746"/>
      <c r="S31" s="41"/>
      <c r="U31" s="201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3"/>
    </row>
    <row r="32" spans="2:34" ht="23.1" customHeight="1">
      <c r="B32" s="50"/>
      <c r="C32" s="743"/>
      <c r="D32" s="744"/>
      <c r="E32" s="745"/>
      <c r="F32" s="745"/>
      <c r="G32" s="746"/>
      <c r="H32" s="746"/>
      <c r="I32" s="746"/>
      <c r="J32" s="746"/>
      <c r="K32" s="746"/>
      <c r="L32" s="746"/>
      <c r="M32" s="746"/>
      <c r="N32" s="746"/>
      <c r="O32" s="746"/>
      <c r="P32" s="746"/>
      <c r="Q32" s="746"/>
      <c r="R32" s="746"/>
      <c r="S32" s="41"/>
      <c r="U32" s="194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7"/>
    </row>
    <row r="33" spans="2:34" ht="23.1" customHeight="1">
      <c r="B33" s="50"/>
      <c r="C33" s="743"/>
      <c r="D33" s="744"/>
      <c r="E33" s="745"/>
      <c r="F33" s="745"/>
      <c r="G33" s="746"/>
      <c r="H33" s="746"/>
      <c r="I33" s="746"/>
      <c r="J33" s="746"/>
      <c r="K33" s="746"/>
      <c r="L33" s="746"/>
      <c r="M33" s="746"/>
      <c r="N33" s="746"/>
      <c r="O33" s="746"/>
      <c r="P33" s="746"/>
      <c r="Q33" s="746"/>
      <c r="R33" s="746"/>
      <c r="S33" s="41"/>
      <c r="U33" s="194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7"/>
    </row>
    <row r="34" spans="2:34" ht="23.1" customHeight="1">
      <c r="B34" s="50"/>
      <c r="C34" s="743"/>
      <c r="D34" s="744"/>
      <c r="E34" s="745"/>
      <c r="F34" s="745"/>
      <c r="G34" s="746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41"/>
      <c r="U34" s="194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7"/>
    </row>
    <row r="35" spans="2:34" ht="23.1" customHeight="1">
      <c r="B35" s="50"/>
      <c r="C35" s="743"/>
      <c r="D35" s="744"/>
      <c r="E35" s="745"/>
      <c r="F35" s="745"/>
      <c r="G35" s="746"/>
      <c r="H35" s="746"/>
      <c r="I35" s="746"/>
      <c r="J35" s="746"/>
      <c r="K35" s="746"/>
      <c r="L35" s="746"/>
      <c r="M35" s="746"/>
      <c r="N35" s="746"/>
      <c r="O35" s="746"/>
      <c r="P35" s="746"/>
      <c r="Q35" s="746"/>
      <c r="R35" s="746"/>
      <c r="S35" s="41"/>
      <c r="U35" s="194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7"/>
    </row>
    <row r="36" spans="2:34" ht="23.1" customHeight="1">
      <c r="B36" s="50"/>
      <c r="C36" s="743"/>
      <c r="D36" s="744"/>
      <c r="E36" s="745"/>
      <c r="F36" s="745"/>
      <c r="G36" s="746"/>
      <c r="H36" s="746"/>
      <c r="I36" s="746"/>
      <c r="J36" s="746"/>
      <c r="K36" s="746"/>
      <c r="L36" s="746"/>
      <c r="M36" s="746"/>
      <c r="N36" s="746"/>
      <c r="O36" s="746"/>
      <c r="P36" s="746"/>
      <c r="Q36" s="746"/>
      <c r="R36" s="746"/>
      <c r="S36" s="41"/>
      <c r="U36" s="204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6"/>
    </row>
    <row r="37" spans="2:34" ht="23.1" customHeight="1">
      <c r="B37" s="50"/>
      <c r="C37" s="743"/>
      <c r="D37" s="744"/>
      <c r="E37" s="745"/>
      <c r="F37" s="745"/>
      <c r="G37" s="746"/>
      <c r="H37" s="746"/>
      <c r="I37" s="746"/>
      <c r="J37" s="746"/>
      <c r="K37" s="746"/>
      <c r="L37" s="746"/>
      <c r="M37" s="746"/>
      <c r="N37" s="746"/>
      <c r="O37" s="746"/>
      <c r="P37" s="746"/>
      <c r="Q37" s="746"/>
      <c r="R37" s="746"/>
      <c r="S37" s="41"/>
      <c r="U37" s="204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6"/>
    </row>
    <row r="38" spans="2:34" ht="23.1" customHeight="1">
      <c r="B38" s="50"/>
      <c r="C38" s="743"/>
      <c r="D38" s="744"/>
      <c r="E38" s="745"/>
      <c r="F38" s="745"/>
      <c r="G38" s="746"/>
      <c r="H38" s="746"/>
      <c r="I38" s="746"/>
      <c r="J38" s="746"/>
      <c r="K38" s="746"/>
      <c r="L38" s="746"/>
      <c r="M38" s="746"/>
      <c r="N38" s="746"/>
      <c r="O38" s="746"/>
      <c r="P38" s="746"/>
      <c r="Q38" s="746"/>
      <c r="R38" s="746"/>
      <c r="S38" s="41"/>
      <c r="U38" s="204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6"/>
    </row>
    <row r="39" spans="2:34" ht="23.1" customHeight="1">
      <c r="B39" s="50"/>
      <c r="C39" s="743"/>
      <c r="D39" s="744"/>
      <c r="E39" s="745"/>
      <c r="F39" s="745"/>
      <c r="G39" s="746"/>
      <c r="H39" s="746"/>
      <c r="I39" s="746"/>
      <c r="J39" s="746"/>
      <c r="K39" s="746"/>
      <c r="L39" s="746"/>
      <c r="M39" s="746"/>
      <c r="N39" s="746"/>
      <c r="O39" s="746"/>
      <c r="P39" s="746"/>
      <c r="Q39" s="746"/>
      <c r="R39" s="746"/>
      <c r="S39" s="41"/>
      <c r="U39" s="204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6"/>
    </row>
    <row r="40" spans="2:34" ht="23.1" customHeight="1">
      <c r="B40" s="50"/>
      <c r="C40" s="743"/>
      <c r="D40" s="744"/>
      <c r="E40" s="745"/>
      <c r="F40" s="745"/>
      <c r="G40" s="746"/>
      <c r="H40" s="746"/>
      <c r="I40" s="746"/>
      <c r="J40" s="746"/>
      <c r="K40" s="746"/>
      <c r="L40" s="746"/>
      <c r="M40" s="746"/>
      <c r="N40" s="746"/>
      <c r="O40" s="746"/>
      <c r="P40" s="746"/>
      <c r="Q40" s="746"/>
      <c r="R40" s="746"/>
      <c r="S40" s="41"/>
      <c r="U40" s="204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6"/>
    </row>
    <row r="41" spans="2:34" ht="23.1" customHeight="1">
      <c r="B41" s="50"/>
      <c r="C41" s="743"/>
      <c r="D41" s="744"/>
      <c r="E41" s="745"/>
      <c r="F41" s="745"/>
      <c r="G41" s="746"/>
      <c r="H41" s="746"/>
      <c r="I41" s="746"/>
      <c r="J41" s="746"/>
      <c r="K41" s="746"/>
      <c r="L41" s="746"/>
      <c r="M41" s="746"/>
      <c r="N41" s="746"/>
      <c r="O41" s="746"/>
      <c r="P41" s="746"/>
      <c r="Q41" s="746"/>
      <c r="R41" s="746"/>
      <c r="S41" s="41"/>
      <c r="U41" s="204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6"/>
    </row>
    <row r="42" spans="2:34" ht="23.1" customHeight="1">
      <c r="B42" s="50"/>
      <c r="C42" s="743"/>
      <c r="D42" s="744"/>
      <c r="E42" s="745"/>
      <c r="F42" s="745"/>
      <c r="G42" s="746"/>
      <c r="H42" s="746"/>
      <c r="I42" s="746"/>
      <c r="J42" s="746"/>
      <c r="K42" s="746"/>
      <c r="L42" s="746"/>
      <c r="M42" s="746"/>
      <c r="N42" s="746"/>
      <c r="O42" s="746"/>
      <c r="P42" s="746"/>
      <c r="Q42" s="746"/>
      <c r="R42" s="746"/>
      <c r="S42" s="41"/>
      <c r="U42" s="204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6"/>
    </row>
    <row r="43" spans="2:34" ht="23.1" customHeight="1">
      <c r="B43" s="50"/>
      <c r="C43" s="743"/>
      <c r="D43" s="744"/>
      <c r="E43" s="745"/>
      <c r="F43" s="745"/>
      <c r="G43" s="746"/>
      <c r="H43" s="746"/>
      <c r="I43" s="746"/>
      <c r="J43" s="746"/>
      <c r="K43" s="746"/>
      <c r="L43" s="746"/>
      <c r="M43" s="746"/>
      <c r="N43" s="746"/>
      <c r="O43" s="746"/>
      <c r="P43" s="746"/>
      <c r="Q43" s="746"/>
      <c r="R43" s="746"/>
      <c r="S43" s="41"/>
      <c r="U43" s="204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6"/>
    </row>
    <row r="44" spans="2:34" ht="23.1" customHeight="1">
      <c r="B44" s="50"/>
      <c r="C44" s="743"/>
      <c r="D44" s="744"/>
      <c r="E44" s="745"/>
      <c r="F44" s="745"/>
      <c r="G44" s="746"/>
      <c r="H44" s="746"/>
      <c r="I44" s="746"/>
      <c r="J44" s="746"/>
      <c r="K44" s="746"/>
      <c r="L44" s="746"/>
      <c r="M44" s="746"/>
      <c r="N44" s="746"/>
      <c r="O44" s="746"/>
      <c r="P44" s="746"/>
      <c r="Q44" s="746"/>
      <c r="R44" s="746"/>
      <c r="S44" s="41"/>
      <c r="U44" s="204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6"/>
    </row>
    <row r="45" spans="2:34" ht="23.1" customHeight="1">
      <c r="B45" s="50"/>
      <c r="C45" s="743"/>
      <c r="D45" s="744"/>
      <c r="E45" s="745"/>
      <c r="F45" s="745"/>
      <c r="G45" s="746"/>
      <c r="H45" s="746"/>
      <c r="I45" s="746"/>
      <c r="J45" s="746"/>
      <c r="K45" s="746"/>
      <c r="L45" s="746"/>
      <c r="M45" s="746"/>
      <c r="N45" s="746"/>
      <c r="O45" s="746"/>
      <c r="P45" s="746"/>
      <c r="Q45" s="746"/>
      <c r="R45" s="746"/>
      <c r="S45" s="41"/>
      <c r="U45" s="204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6"/>
    </row>
    <row r="46" spans="2:34" s="62" customFormat="1" ht="23.1" customHeight="1" thickBot="1">
      <c r="B46" s="50"/>
      <c r="C46" s="939" t="s">
        <v>163</v>
      </c>
      <c r="D46" s="940"/>
      <c r="E46" s="59">
        <f>MIN(E16:E45)</f>
        <v>0</v>
      </c>
      <c r="F46" s="59">
        <f>MAX(F16:F45)</f>
        <v>0</v>
      </c>
      <c r="G46" s="60">
        <f t="shared" ref="G46:R46" si="0">SUM(G16:G45)</f>
        <v>0</v>
      </c>
      <c r="H46" s="60">
        <f t="shared" si="0"/>
        <v>0</v>
      </c>
      <c r="I46" s="60">
        <f t="shared" si="0"/>
        <v>0</v>
      </c>
      <c r="J46" s="60">
        <f t="shared" si="0"/>
        <v>0</v>
      </c>
      <c r="K46" s="60">
        <f t="shared" si="0"/>
        <v>0</v>
      </c>
      <c r="L46" s="60">
        <f t="shared" si="0"/>
        <v>0</v>
      </c>
      <c r="M46" s="60">
        <f t="shared" si="0"/>
        <v>0</v>
      </c>
      <c r="N46" s="60">
        <f t="shared" si="0"/>
        <v>0</v>
      </c>
      <c r="O46" s="60">
        <f t="shared" si="0"/>
        <v>0</v>
      </c>
      <c r="P46" s="60">
        <f t="shared" si="0"/>
        <v>0</v>
      </c>
      <c r="Q46" s="60">
        <f t="shared" si="0"/>
        <v>0</v>
      </c>
      <c r="R46" s="60">
        <f t="shared" si="0"/>
        <v>0</v>
      </c>
      <c r="S46" s="61"/>
      <c r="U46" s="204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6"/>
    </row>
    <row r="47" spans="2:34" s="62" customFormat="1" ht="23.1" customHeight="1">
      <c r="B47" s="50"/>
      <c r="C47" s="413"/>
      <c r="D47" s="413"/>
      <c r="E47" s="414"/>
      <c r="F47" s="41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61"/>
      <c r="U47" s="204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6"/>
    </row>
    <row r="48" spans="2:34" s="62" customFormat="1" ht="23.1" customHeight="1">
      <c r="B48" s="50"/>
      <c r="C48" s="415" t="s">
        <v>357</v>
      </c>
      <c r="D48" s="413"/>
      <c r="E48" s="414"/>
      <c r="F48" s="41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61"/>
      <c r="U48" s="204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6"/>
    </row>
    <row r="49" spans="2:34" s="62" customFormat="1" ht="23.1" customHeight="1">
      <c r="B49" s="50"/>
      <c r="C49" s="747" t="s">
        <v>358</v>
      </c>
      <c r="D49" s="413"/>
      <c r="E49" s="414"/>
      <c r="F49" s="748">
        <f>ejercicio-1</f>
        <v>2017</v>
      </c>
      <c r="G49" s="749" t="s">
        <v>359</v>
      </c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61"/>
      <c r="U49" s="204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6"/>
    </row>
    <row r="50" spans="2:34" s="62" customFormat="1" ht="23.1" customHeight="1">
      <c r="B50" s="50"/>
      <c r="C50" s="585" t="s">
        <v>360</v>
      </c>
      <c r="D50" s="413"/>
      <c r="E50" s="414"/>
      <c r="F50" s="41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61"/>
      <c r="U50" s="204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6"/>
    </row>
    <row r="51" spans="2:34" s="62" customFormat="1" ht="23.1" customHeight="1">
      <c r="B51" s="50"/>
      <c r="C51" s="747" t="s">
        <v>361</v>
      </c>
      <c r="D51" s="413"/>
      <c r="E51" s="414"/>
      <c r="F51" s="414"/>
      <c r="G51" s="748">
        <f>ejercicio-1</f>
        <v>2017</v>
      </c>
      <c r="H51" s="749" t="s">
        <v>362</v>
      </c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61"/>
      <c r="U51" s="204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6"/>
    </row>
    <row r="52" spans="2:34" s="62" customFormat="1" ht="23.1" customHeight="1">
      <c r="B52" s="50"/>
      <c r="C52" s="747" t="s">
        <v>363</v>
      </c>
      <c r="D52" s="413"/>
      <c r="E52" s="414"/>
      <c r="F52" s="41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61"/>
      <c r="U52" s="204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6"/>
    </row>
    <row r="53" spans="2:34" s="62" customFormat="1" ht="23.1" customHeight="1">
      <c r="B53" s="50"/>
      <c r="C53" s="747" t="s">
        <v>364</v>
      </c>
      <c r="D53" s="413"/>
      <c r="E53" s="414"/>
      <c r="F53" s="414"/>
      <c r="G53" s="748">
        <f>ejercicio-1</f>
        <v>2017</v>
      </c>
      <c r="H53" s="749" t="s">
        <v>365</v>
      </c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61"/>
      <c r="U53" s="204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6"/>
    </row>
    <row r="54" spans="2:34" s="62" customFormat="1" ht="23.1" customHeight="1">
      <c r="B54" s="50"/>
      <c r="C54" s="413"/>
      <c r="D54" s="413"/>
      <c r="E54" s="414"/>
      <c r="F54" s="41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61"/>
      <c r="U54" s="204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5"/>
      <c r="AH54" s="206"/>
    </row>
    <row r="55" spans="2:34" ht="23.1" customHeight="1" thickBot="1">
      <c r="B55" s="54"/>
      <c r="C55" s="935"/>
      <c r="D55" s="935"/>
      <c r="E55" s="935"/>
      <c r="F55" s="935"/>
      <c r="G55" s="566"/>
      <c r="H55" s="566"/>
      <c r="I55" s="566"/>
      <c r="J55" s="566"/>
      <c r="K55" s="566"/>
      <c r="L55" s="566"/>
      <c r="M55" s="566"/>
      <c r="N55" s="566"/>
      <c r="O55" s="566"/>
      <c r="P55" s="566"/>
      <c r="Q55" s="566"/>
      <c r="R55" s="55"/>
      <c r="S55" s="56"/>
      <c r="U55" s="207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9"/>
    </row>
    <row r="56" spans="2:34" ht="23.1" customHeight="1">
      <c r="C56" s="39"/>
      <c r="D56" s="39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2:34" ht="12.75">
      <c r="C57" s="57" t="s">
        <v>55</v>
      </c>
      <c r="D57" s="39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30" t="s">
        <v>23</v>
      </c>
    </row>
    <row r="58" spans="2:34" ht="12.75">
      <c r="C58" s="58" t="s">
        <v>57</v>
      </c>
      <c r="D58" s="39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2:34" ht="12.75">
      <c r="C59" s="58" t="s">
        <v>58</v>
      </c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2:34" ht="12.75">
      <c r="C60" s="58" t="s">
        <v>59</v>
      </c>
      <c r="D60" s="39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2:34" ht="12.75">
      <c r="C61" s="58" t="s">
        <v>60</v>
      </c>
      <c r="D61" s="39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2:34" ht="23.1" customHeight="1">
      <c r="C62" s="39"/>
      <c r="D62" s="39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</row>
    <row r="63" spans="2:34" ht="23.1" customHeight="1">
      <c r="C63" s="39"/>
      <c r="D63" s="39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</row>
    <row r="64" spans="2:34" ht="23.1" customHeight="1">
      <c r="C64" s="39"/>
      <c r="D64" s="39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</row>
    <row r="65" spans="3:18" ht="23.1" customHeight="1">
      <c r="C65" s="39"/>
      <c r="D65" s="39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</row>
    <row r="66" spans="3:18" ht="23.1" customHeight="1"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17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topLeftCell="A29" zoomScale="70" zoomScaleNormal="70" zoomScalePageLayoutView="125" workbookViewId="0">
      <selection activeCell="H52" sqref="H52"/>
    </sheetView>
  </sheetViews>
  <sheetFormatPr baseColWidth="10" defaultColWidth="10.6640625" defaultRowHeight="23.1" customHeight="1"/>
  <cols>
    <col min="1" max="2" width="3.33203125" style="32" customWidth="1"/>
    <col min="3" max="3" width="13.5546875" style="32" customWidth="1"/>
    <col min="4" max="4" width="23.33203125" style="32" customWidth="1"/>
    <col min="5" max="13" width="13.44140625" style="33" customWidth="1"/>
    <col min="14" max="14" width="40.6640625" style="33" customWidth="1"/>
    <col min="15" max="15" width="3.33203125" style="32" customWidth="1"/>
    <col min="16" max="16384" width="10.6640625" style="32"/>
  </cols>
  <sheetData>
    <row r="2" spans="2:30" ht="23.1" customHeight="1">
      <c r="D2" s="585" t="s">
        <v>233</v>
      </c>
    </row>
    <row r="3" spans="2:30" ht="23.1" customHeight="1">
      <c r="D3" s="585" t="s">
        <v>234</v>
      </c>
    </row>
    <row r="4" spans="2:30" ht="23.1" customHeight="1" thickBot="1"/>
    <row r="5" spans="2:30" ht="9" customHeight="1">
      <c r="B5" s="34"/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Q5" s="191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3"/>
    </row>
    <row r="6" spans="2:30" ht="30" customHeight="1">
      <c r="B6" s="38"/>
      <c r="C6" s="29" t="s">
        <v>2</v>
      </c>
      <c r="D6" s="39"/>
      <c r="E6" s="40"/>
      <c r="F6" s="40"/>
      <c r="G6" s="40"/>
      <c r="H6" s="40"/>
      <c r="I6" s="40"/>
      <c r="J6" s="40"/>
      <c r="K6" s="40"/>
      <c r="L6" s="40"/>
      <c r="M6" s="40"/>
      <c r="N6" s="890">
        <f>ejercicio</f>
        <v>2018</v>
      </c>
      <c r="O6" s="41"/>
      <c r="Q6" s="194"/>
      <c r="R6" s="195" t="s">
        <v>87</v>
      </c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7"/>
    </row>
    <row r="7" spans="2:30" ht="30" customHeight="1">
      <c r="B7" s="38"/>
      <c r="C7" s="29" t="s">
        <v>3</v>
      </c>
      <c r="D7" s="39"/>
      <c r="E7" s="40"/>
      <c r="F7" s="40"/>
      <c r="G7" s="40"/>
      <c r="H7" s="40"/>
      <c r="I7" s="40"/>
      <c r="J7" s="40"/>
      <c r="K7" s="40"/>
      <c r="L7" s="40"/>
      <c r="M7" s="40"/>
      <c r="N7" s="890"/>
      <c r="O7" s="41"/>
      <c r="Q7" s="194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7"/>
    </row>
    <row r="8" spans="2:30" ht="30" customHeight="1">
      <c r="B8" s="38"/>
      <c r="C8" s="42"/>
      <c r="D8" s="39"/>
      <c r="E8" s="40"/>
      <c r="F8" s="40"/>
      <c r="G8" s="40"/>
      <c r="H8" s="40"/>
      <c r="I8" s="40"/>
      <c r="J8" s="40"/>
      <c r="K8" s="40"/>
      <c r="L8" s="40"/>
      <c r="M8" s="40"/>
      <c r="N8" s="43"/>
      <c r="O8" s="41"/>
      <c r="Q8" s="194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7"/>
    </row>
    <row r="9" spans="2:30" s="27" customFormat="1" ht="30" customHeight="1">
      <c r="B9" s="736"/>
      <c r="C9" s="562" t="s">
        <v>62</v>
      </c>
      <c r="D9" s="934" t="str">
        <f>Entidad</f>
        <v>FIT CANARIAS</v>
      </c>
      <c r="E9" s="934"/>
      <c r="F9" s="934"/>
      <c r="G9" s="934"/>
      <c r="H9" s="934"/>
      <c r="I9" s="934"/>
      <c r="J9" s="934"/>
      <c r="K9" s="934"/>
      <c r="L9" s="934"/>
      <c r="M9" s="934"/>
      <c r="N9" s="934"/>
      <c r="O9" s="737"/>
      <c r="P9" s="596"/>
      <c r="Q9" s="611"/>
      <c r="R9" s="612"/>
      <c r="S9" s="612"/>
      <c r="T9" s="612"/>
      <c r="U9" s="612"/>
      <c r="V9" s="612"/>
      <c r="W9" s="612"/>
      <c r="X9" s="612"/>
      <c r="Y9" s="612"/>
      <c r="Z9" s="612"/>
      <c r="AA9" s="612"/>
      <c r="AB9" s="612"/>
      <c r="AC9" s="612"/>
      <c r="AD9" s="613"/>
    </row>
    <row r="10" spans="2:30" ht="7.35" customHeight="1">
      <c r="B10" s="38"/>
      <c r="C10" s="39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Q10" s="194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7"/>
    </row>
    <row r="11" spans="2:30" s="48" customFormat="1" ht="30" customHeight="1">
      <c r="B11" s="44"/>
      <c r="C11" s="45" t="s">
        <v>366</v>
      </c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  <c r="Q11" s="198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200"/>
    </row>
    <row r="12" spans="2:30" s="48" customFormat="1" ht="30" customHeight="1">
      <c r="B12" s="44"/>
      <c r="C12" s="49"/>
      <c r="D12" s="49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47"/>
      <c r="Q12" s="198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200"/>
    </row>
    <row r="13" spans="2:30" s="52" customFormat="1" ht="23.1" customHeight="1">
      <c r="B13" s="50"/>
      <c r="C13" s="941"/>
      <c r="D13" s="942"/>
      <c r="E13" s="92" t="s">
        <v>367</v>
      </c>
      <c r="F13" s="945" t="s">
        <v>368</v>
      </c>
      <c r="G13" s="946"/>
      <c r="H13" s="946"/>
      <c r="I13" s="946"/>
      <c r="J13" s="946"/>
      <c r="K13" s="946"/>
      <c r="L13" s="947"/>
      <c r="M13" s="92" t="s">
        <v>369</v>
      </c>
      <c r="N13" s="943" t="s">
        <v>370</v>
      </c>
      <c r="O13" s="51"/>
      <c r="Q13" s="194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7"/>
    </row>
    <row r="14" spans="2:30" ht="49.35" customHeight="1">
      <c r="B14" s="38"/>
      <c r="C14" s="101" t="s">
        <v>371</v>
      </c>
      <c r="D14" s="99">
        <f>ejercicio-1</f>
        <v>2017</v>
      </c>
      <c r="E14" s="100">
        <f>ejercicio-1</f>
        <v>2017</v>
      </c>
      <c r="F14" s="96" t="s">
        <v>372</v>
      </c>
      <c r="G14" s="97" t="s">
        <v>373</v>
      </c>
      <c r="H14" s="97" t="s">
        <v>374</v>
      </c>
      <c r="I14" s="97" t="s">
        <v>375</v>
      </c>
      <c r="J14" s="97" t="s">
        <v>376</v>
      </c>
      <c r="K14" s="97" t="s">
        <v>377</v>
      </c>
      <c r="L14" s="98" t="s">
        <v>378</v>
      </c>
      <c r="M14" s="100">
        <f>ejercicio-1</f>
        <v>2017</v>
      </c>
      <c r="N14" s="944"/>
      <c r="O14" s="41"/>
      <c r="Q14" s="194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7"/>
    </row>
    <row r="15" spans="2:30" s="53" customFormat="1" ht="23.1" customHeight="1">
      <c r="B15" s="50"/>
      <c r="C15" s="800" t="s">
        <v>379</v>
      </c>
      <c r="D15" s="801"/>
      <c r="E15" s="234">
        <v>7632.18</v>
      </c>
      <c r="F15" s="750"/>
      <c r="G15" s="751"/>
      <c r="H15" s="751"/>
      <c r="I15" s="751">
        <v>-2660.03</v>
      </c>
      <c r="J15" s="751"/>
      <c r="K15" s="751"/>
      <c r="L15" s="752"/>
      <c r="M15" s="73">
        <f>SUM(E15:L15)</f>
        <v>4972.1499999999996</v>
      </c>
      <c r="N15" s="709"/>
      <c r="O15" s="51"/>
      <c r="Q15" s="194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7"/>
    </row>
    <row r="16" spans="2:30" ht="23.1" customHeight="1">
      <c r="B16" s="50"/>
      <c r="C16" s="803" t="s">
        <v>380</v>
      </c>
      <c r="D16" s="804"/>
      <c r="E16" s="235"/>
      <c r="F16" s="753"/>
      <c r="G16" s="754"/>
      <c r="H16" s="754"/>
      <c r="I16" s="754"/>
      <c r="J16" s="754"/>
      <c r="K16" s="754"/>
      <c r="L16" s="755"/>
      <c r="M16" s="75">
        <f t="shared" ref="M16:M19" si="0">SUM(E16:L16)</f>
        <v>0</v>
      </c>
      <c r="N16" s="864"/>
      <c r="O16" s="41"/>
      <c r="Q16" s="194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7"/>
    </row>
    <row r="17" spans="2:30" ht="23.1" customHeight="1">
      <c r="B17" s="50"/>
      <c r="C17" s="803" t="s">
        <v>381</v>
      </c>
      <c r="D17" s="804"/>
      <c r="E17" s="235">
        <v>676655.29</v>
      </c>
      <c r="F17" s="753"/>
      <c r="G17" s="754"/>
      <c r="H17" s="754"/>
      <c r="I17" s="754">
        <v>-19551.23</v>
      </c>
      <c r="J17" s="754"/>
      <c r="K17" s="754"/>
      <c r="L17" s="755"/>
      <c r="M17" s="75">
        <f t="shared" si="0"/>
        <v>657104.06000000006</v>
      </c>
      <c r="N17" s="864"/>
      <c r="O17" s="41"/>
      <c r="Q17" s="194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7"/>
    </row>
    <row r="18" spans="2:30" ht="23.1" customHeight="1">
      <c r="B18" s="50"/>
      <c r="C18" s="803" t="s">
        <v>382</v>
      </c>
      <c r="D18" s="804"/>
      <c r="E18" s="235"/>
      <c r="F18" s="753"/>
      <c r="G18" s="754"/>
      <c r="H18" s="754"/>
      <c r="I18" s="754"/>
      <c r="J18" s="754"/>
      <c r="K18" s="754"/>
      <c r="L18" s="755"/>
      <c r="M18" s="75">
        <f t="shared" si="0"/>
        <v>0</v>
      </c>
      <c r="N18" s="864"/>
      <c r="O18" s="41"/>
      <c r="Q18" s="194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7"/>
    </row>
    <row r="19" spans="2:30" ht="23.1" customHeight="1">
      <c r="B19" s="50"/>
      <c r="C19" s="756" t="s">
        <v>383</v>
      </c>
      <c r="D19" s="757"/>
      <c r="E19" s="236"/>
      <c r="F19" s="758"/>
      <c r="G19" s="759"/>
      <c r="H19" s="759"/>
      <c r="I19" s="759"/>
      <c r="J19" s="759"/>
      <c r="K19" s="759"/>
      <c r="L19" s="760"/>
      <c r="M19" s="76">
        <f t="shared" si="0"/>
        <v>0</v>
      </c>
      <c r="N19" s="868"/>
      <c r="O19" s="41"/>
      <c r="Q19" s="194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7"/>
    </row>
    <row r="20" spans="2:30" ht="23.1" customHeight="1" thickBot="1">
      <c r="B20" s="50"/>
      <c r="C20" s="569" t="s">
        <v>384</v>
      </c>
      <c r="D20" s="570"/>
      <c r="E20" s="74">
        <f>SUM(E15:E19)</f>
        <v>684287.47000000009</v>
      </c>
      <c r="F20" s="74">
        <f t="shared" ref="F20:M20" si="1">SUM(F15:F19)</f>
        <v>0</v>
      </c>
      <c r="G20" s="74">
        <f t="shared" si="1"/>
        <v>0</v>
      </c>
      <c r="H20" s="74">
        <f t="shared" si="1"/>
        <v>0</v>
      </c>
      <c r="I20" s="74">
        <f t="shared" si="1"/>
        <v>-22211.26</v>
      </c>
      <c r="J20" s="74">
        <f t="shared" si="1"/>
        <v>0</v>
      </c>
      <c r="K20" s="74">
        <f t="shared" si="1"/>
        <v>0</v>
      </c>
      <c r="L20" s="74">
        <f t="shared" si="1"/>
        <v>0</v>
      </c>
      <c r="M20" s="74">
        <f t="shared" si="1"/>
        <v>662076.21000000008</v>
      </c>
      <c r="N20" s="67"/>
      <c r="O20" s="41"/>
      <c r="Q20" s="194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7"/>
    </row>
    <row r="21" spans="2:30" ht="8.1" customHeight="1">
      <c r="B21" s="50"/>
      <c r="C21" s="64"/>
      <c r="D21" s="64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41"/>
      <c r="Q21" s="194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7"/>
    </row>
    <row r="22" spans="2:30" ht="23.1" customHeight="1" thickBot="1">
      <c r="B22" s="50"/>
      <c r="C22" s="761" t="s">
        <v>385</v>
      </c>
      <c r="D22" s="762"/>
      <c r="E22" s="763"/>
      <c r="F22" s="764"/>
      <c r="G22" s="765"/>
      <c r="H22" s="765"/>
      <c r="I22" s="765"/>
      <c r="J22" s="765"/>
      <c r="K22" s="765"/>
      <c r="L22" s="766"/>
      <c r="M22" s="74">
        <f>SUM(E22:L22)</f>
        <v>0</v>
      </c>
      <c r="N22" s="767"/>
      <c r="O22" s="41"/>
      <c r="Q22" s="194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7"/>
    </row>
    <row r="23" spans="2:30" ht="23.1" customHeight="1">
      <c r="B23" s="50"/>
      <c r="C23" s="49"/>
      <c r="D23" s="49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41"/>
      <c r="Q23" s="194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7"/>
    </row>
    <row r="24" spans="2:30" ht="23.1" customHeight="1">
      <c r="B24" s="50"/>
      <c r="C24" s="941"/>
      <c r="D24" s="942"/>
      <c r="E24" s="92" t="s">
        <v>367</v>
      </c>
      <c r="F24" s="945" t="s">
        <v>368</v>
      </c>
      <c r="G24" s="946"/>
      <c r="H24" s="946"/>
      <c r="I24" s="946"/>
      <c r="J24" s="946"/>
      <c r="K24" s="946"/>
      <c r="L24" s="947"/>
      <c r="M24" s="92" t="s">
        <v>369</v>
      </c>
      <c r="N24" s="943" t="s">
        <v>370</v>
      </c>
      <c r="O24" s="41"/>
      <c r="Q24" s="194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7"/>
    </row>
    <row r="25" spans="2:30" ht="49.35" customHeight="1">
      <c r="B25" s="50"/>
      <c r="C25" s="101" t="s">
        <v>386</v>
      </c>
      <c r="D25" s="99">
        <f>ejercicio</f>
        <v>2018</v>
      </c>
      <c r="E25" s="100">
        <f>ejercicio</f>
        <v>2018</v>
      </c>
      <c r="F25" s="96" t="s">
        <v>372</v>
      </c>
      <c r="G25" s="97" t="s">
        <v>373</v>
      </c>
      <c r="H25" s="97" t="s">
        <v>374</v>
      </c>
      <c r="I25" s="97" t="s">
        <v>375</v>
      </c>
      <c r="J25" s="97" t="s">
        <v>376</v>
      </c>
      <c r="K25" s="97" t="s">
        <v>377</v>
      </c>
      <c r="L25" s="98" t="s">
        <v>378</v>
      </c>
      <c r="M25" s="100">
        <f>ejercicio</f>
        <v>2018</v>
      </c>
      <c r="N25" s="944"/>
      <c r="O25" s="41"/>
      <c r="Q25" s="194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7"/>
    </row>
    <row r="26" spans="2:30" ht="23.1" customHeight="1">
      <c r="B26" s="50"/>
      <c r="C26" s="800" t="s">
        <v>379</v>
      </c>
      <c r="D26" s="801"/>
      <c r="E26" s="73">
        <f>+M15</f>
        <v>4972.1499999999996</v>
      </c>
      <c r="F26" s="750"/>
      <c r="G26" s="751"/>
      <c r="H26" s="751"/>
      <c r="I26" s="751">
        <v>-2660.03</v>
      </c>
      <c r="J26" s="751"/>
      <c r="K26" s="751"/>
      <c r="L26" s="752"/>
      <c r="M26" s="73">
        <f>SUM(E26:L26)</f>
        <v>2312.1199999999994</v>
      </c>
      <c r="N26" s="709"/>
      <c r="O26" s="41"/>
      <c r="Q26" s="194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7"/>
    </row>
    <row r="27" spans="2:30" ht="23.1" customHeight="1">
      <c r="B27" s="50"/>
      <c r="C27" s="803" t="s">
        <v>380</v>
      </c>
      <c r="D27" s="804"/>
      <c r="E27" s="75">
        <f>+M16</f>
        <v>0</v>
      </c>
      <c r="F27" s="753"/>
      <c r="G27" s="754"/>
      <c r="H27" s="754"/>
      <c r="I27" s="754"/>
      <c r="J27" s="754"/>
      <c r="K27" s="754"/>
      <c r="L27" s="755"/>
      <c r="M27" s="75">
        <f t="shared" ref="M27:M30" si="2">SUM(E27:L27)</f>
        <v>0</v>
      </c>
      <c r="N27" s="864"/>
      <c r="O27" s="41"/>
      <c r="Q27" s="194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7"/>
    </row>
    <row r="28" spans="2:30" ht="23.1" customHeight="1">
      <c r="B28" s="50"/>
      <c r="C28" s="803" t="s">
        <v>381</v>
      </c>
      <c r="D28" s="804"/>
      <c r="E28" s="75">
        <f>+M17</f>
        <v>657104.06000000006</v>
      </c>
      <c r="F28" s="753"/>
      <c r="G28" s="754"/>
      <c r="H28" s="754"/>
      <c r="I28" s="754">
        <v>-19551.23</v>
      </c>
      <c r="J28" s="754"/>
      <c r="K28" s="754"/>
      <c r="L28" s="755"/>
      <c r="M28" s="75">
        <f t="shared" si="2"/>
        <v>637552.83000000007</v>
      </c>
      <c r="N28" s="864"/>
      <c r="O28" s="41"/>
      <c r="Q28" s="194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7"/>
    </row>
    <row r="29" spans="2:30" ht="23.1" customHeight="1">
      <c r="B29" s="50"/>
      <c r="C29" s="803" t="s">
        <v>382</v>
      </c>
      <c r="D29" s="804"/>
      <c r="E29" s="75">
        <f>+M18</f>
        <v>0</v>
      </c>
      <c r="F29" s="753"/>
      <c r="G29" s="754"/>
      <c r="H29" s="754"/>
      <c r="I29" s="754"/>
      <c r="J29" s="754"/>
      <c r="K29" s="754"/>
      <c r="L29" s="755"/>
      <c r="M29" s="75">
        <f t="shared" si="2"/>
        <v>0</v>
      </c>
      <c r="N29" s="864"/>
      <c r="O29" s="41"/>
      <c r="Q29" s="194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7"/>
    </row>
    <row r="30" spans="2:30" ht="23.1" customHeight="1">
      <c r="B30" s="50"/>
      <c r="C30" s="756" t="s">
        <v>383</v>
      </c>
      <c r="D30" s="757"/>
      <c r="E30" s="76">
        <f>+M19</f>
        <v>0</v>
      </c>
      <c r="F30" s="758"/>
      <c r="G30" s="759"/>
      <c r="H30" s="759"/>
      <c r="I30" s="759"/>
      <c r="J30" s="759"/>
      <c r="K30" s="759"/>
      <c r="L30" s="760"/>
      <c r="M30" s="76">
        <f t="shared" si="2"/>
        <v>0</v>
      </c>
      <c r="N30" s="868"/>
      <c r="O30" s="41"/>
      <c r="Q30" s="201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3"/>
    </row>
    <row r="31" spans="2:30" ht="23.1" customHeight="1" thickBot="1">
      <c r="B31" s="50"/>
      <c r="C31" s="569" t="s">
        <v>384</v>
      </c>
      <c r="D31" s="570"/>
      <c r="E31" s="74">
        <f>SUM(E26:E30)</f>
        <v>662076.21000000008</v>
      </c>
      <c r="F31" s="74">
        <f t="shared" ref="F31" si="3">SUM(F26:F30)</f>
        <v>0</v>
      </c>
      <c r="G31" s="74">
        <f t="shared" ref="G31" si="4">SUM(G26:G30)</f>
        <v>0</v>
      </c>
      <c r="H31" s="74">
        <f t="shared" ref="H31" si="5">SUM(H26:H30)</f>
        <v>0</v>
      </c>
      <c r="I31" s="74">
        <f t="shared" ref="I31" si="6">SUM(I26:I30)</f>
        <v>-22211.26</v>
      </c>
      <c r="J31" s="74">
        <f t="shared" ref="J31" si="7">SUM(J26:J30)</f>
        <v>0</v>
      </c>
      <c r="K31" s="74">
        <f t="shared" ref="K31" si="8">SUM(K26:K30)</f>
        <v>0</v>
      </c>
      <c r="L31" s="74">
        <f t="shared" ref="L31" si="9">SUM(L26:L30)</f>
        <v>0</v>
      </c>
      <c r="M31" s="74">
        <f>SUM(M26:M30)</f>
        <v>639864.95000000007</v>
      </c>
      <c r="N31" s="67"/>
      <c r="O31" s="41"/>
      <c r="Q31" s="201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3"/>
    </row>
    <row r="32" spans="2:30" ht="9" customHeight="1">
      <c r="B32" s="50"/>
      <c r="C32" s="64"/>
      <c r="D32" s="64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41"/>
      <c r="Q32" s="194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7"/>
    </row>
    <row r="33" spans="2:30" ht="23.1" customHeight="1" thickBot="1">
      <c r="B33" s="50"/>
      <c r="C33" s="761" t="s">
        <v>385</v>
      </c>
      <c r="D33" s="762"/>
      <c r="E33" s="74">
        <f>+M22</f>
        <v>0</v>
      </c>
      <c r="F33" s="764"/>
      <c r="G33" s="765"/>
      <c r="H33" s="765"/>
      <c r="I33" s="765"/>
      <c r="J33" s="765"/>
      <c r="K33" s="765"/>
      <c r="L33" s="766"/>
      <c r="M33" s="74">
        <f>SUM(E33:L33)</f>
        <v>0</v>
      </c>
      <c r="N33" s="767"/>
      <c r="O33" s="41"/>
      <c r="Q33" s="194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7"/>
    </row>
    <row r="34" spans="2:30" ht="23.1" customHeight="1">
      <c r="B34" s="50"/>
      <c r="C34" s="49"/>
      <c r="D34" s="49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41"/>
      <c r="Q34" s="194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7"/>
    </row>
    <row r="35" spans="2:30" ht="23.1" customHeight="1">
      <c r="B35" s="50"/>
      <c r="C35" s="72" t="s">
        <v>148</v>
      </c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31"/>
      <c r="O35" s="41"/>
      <c r="Q35" s="194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7"/>
    </row>
    <row r="36" spans="2:30" ht="18">
      <c r="B36" s="50"/>
      <c r="C36" s="70" t="s">
        <v>387</v>
      </c>
      <c r="D36" s="70"/>
      <c r="E36" s="71"/>
      <c r="F36" s="71"/>
      <c r="G36" s="71"/>
      <c r="H36" s="71"/>
      <c r="I36" s="71"/>
      <c r="J36" s="71"/>
      <c r="K36" s="71"/>
      <c r="L36" s="71"/>
      <c r="M36" s="71"/>
      <c r="N36" s="31"/>
      <c r="O36" s="41"/>
      <c r="Q36" s="204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6"/>
    </row>
    <row r="37" spans="2:30" ht="18">
      <c r="B37" s="50"/>
      <c r="C37" s="70" t="s">
        <v>388</v>
      </c>
      <c r="D37" s="70"/>
      <c r="E37" s="71"/>
      <c r="F37" s="71"/>
      <c r="G37" s="71"/>
      <c r="H37" s="71"/>
      <c r="I37" s="71"/>
      <c r="J37" s="71"/>
      <c r="K37" s="71"/>
      <c r="L37" s="71"/>
      <c r="M37" s="71"/>
      <c r="N37" s="31"/>
      <c r="O37" s="41"/>
      <c r="Q37" s="204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6"/>
    </row>
    <row r="38" spans="2:30" ht="18">
      <c r="B38" s="50"/>
      <c r="C38" s="70" t="s">
        <v>389</v>
      </c>
      <c r="D38" s="70"/>
      <c r="E38" s="71"/>
      <c r="F38" s="71"/>
      <c r="G38" s="71"/>
      <c r="H38" s="71"/>
      <c r="I38" s="71"/>
      <c r="J38" s="71"/>
      <c r="K38" s="71"/>
      <c r="L38" s="71"/>
      <c r="M38" s="71"/>
      <c r="N38" s="31"/>
      <c r="O38" s="41"/>
      <c r="Q38" s="204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6"/>
    </row>
    <row r="39" spans="2:30" ht="18">
      <c r="B39" s="50"/>
      <c r="C39" s="70" t="s">
        <v>390</v>
      </c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31"/>
      <c r="O39" s="41"/>
      <c r="Q39" s="204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6"/>
    </row>
    <row r="40" spans="2:30" ht="18">
      <c r="B40" s="50"/>
      <c r="C40" s="70" t="s">
        <v>391</v>
      </c>
      <c r="D40" s="70"/>
      <c r="E40" s="71"/>
      <c r="F40" s="71"/>
      <c r="G40" s="71"/>
      <c r="H40" s="71"/>
      <c r="I40" s="71"/>
      <c r="J40" s="71"/>
      <c r="K40" s="71"/>
      <c r="L40" s="71"/>
      <c r="M40" s="71"/>
      <c r="N40" s="31"/>
      <c r="O40" s="41"/>
      <c r="Q40" s="204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6"/>
    </row>
    <row r="41" spans="2:30" ht="18">
      <c r="B41" s="50"/>
      <c r="C41" s="70" t="s">
        <v>392</v>
      </c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31"/>
      <c r="O41" s="41"/>
      <c r="Q41" s="204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6"/>
    </row>
    <row r="42" spans="2:30" ht="18">
      <c r="B42" s="50"/>
      <c r="C42" s="70" t="s">
        <v>393</v>
      </c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31"/>
      <c r="O42" s="41"/>
      <c r="Q42" s="204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6"/>
    </row>
    <row r="43" spans="2:30" ht="18">
      <c r="B43" s="50"/>
      <c r="C43" s="70" t="s">
        <v>394</v>
      </c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31"/>
      <c r="O43" s="41"/>
      <c r="Q43" s="204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6"/>
    </row>
    <row r="44" spans="2:30" ht="18">
      <c r="B44" s="50"/>
      <c r="C44" s="70" t="s">
        <v>395</v>
      </c>
      <c r="D44" s="70"/>
      <c r="E44" s="71"/>
      <c r="F44" s="71"/>
      <c r="G44" s="71"/>
      <c r="H44" s="71"/>
      <c r="I44" s="71"/>
      <c r="J44" s="71"/>
      <c r="K44" s="71"/>
      <c r="L44" s="71"/>
      <c r="M44" s="71"/>
      <c r="N44" s="31"/>
      <c r="O44" s="41"/>
      <c r="Q44" s="204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6"/>
    </row>
    <row r="45" spans="2:30" ht="18">
      <c r="B45" s="50"/>
      <c r="C45" s="70" t="s">
        <v>396</v>
      </c>
      <c r="D45" s="70"/>
      <c r="E45" s="71"/>
      <c r="F45" s="71"/>
      <c r="G45" s="71"/>
      <c r="H45" s="71"/>
      <c r="I45" s="71"/>
      <c r="J45" s="71"/>
      <c r="K45" s="71"/>
      <c r="L45" s="71"/>
      <c r="M45" s="71"/>
      <c r="N45" s="31"/>
      <c r="O45" s="41"/>
      <c r="Q45" s="204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6"/>
    </row>
    <row r="46" spans="2:30" ht="23.1" customHeight="1" thickBot="1">
      <c r="B46" s="54"/>
      <c r="C46" s="935"/>
      <c r="D46" s="935"/>
      <c r="E46" s="935"/>
      <c r="F46" s="935"/>
      <c r="G46" s="566"/>
      <c r="H46" s="566"/>
      <c r="I46" s="566"/>
      <c r="J46" s="566"/>
      <c r="K46" s="566"/>
      <c r="L46" s="566"/>
      <c r="M46" s="566"/>
      <c r="N46" s="55"/>
      <c r="O46" s="56"/>
      <c r="Q46" s="207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9"/>
    </row>
    <row r="47" spans="2:30" ht="23.1" customHeight="1">
      <c r="C47" s="39"/>
      <c r="D47" s="39"/>
      <c r="E47" s="40"/>
      <c r="F47" s="40"/>
      <c r="G47" s="40"/>
      <c r="H47" s="40"/>
      <c r="I47" s="40"/>
      <c r="J47" s="40"/>
      <c r="K47" s="40"/>
      <c r="L47" s="40"/>
      <c r="M47" s="40"/>
      <c r="N47" s="40"/>
    </row>
    <row r="48" spans="2:30" ht="12.75">
      <c r="C48" s="57" t="s">
        <v>55</v>
      </c>
      <c r="D48" s="39"/>
      <c r="E48" s="40"/>
      <c r="F48" s="40"/>
      <c r="G48" s="40"/>
      <c r="H48" s="40"/>
      <c r="I48" s="40"/>
      <c r="J48" s="40"/>
      <c r="K48" s="40"/>
      <c r="L48" s="40"/>
      <c r="M48" s="40"/>
      <c r="N48" s="30" t="s">
        <v>25</v>
      </c>
    </row>
    <row r="49" spans="3:14" ht="12.75">
      <c r="C49" s="58" t="s">
        <v>57</v>
      </c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3:14" ht="12.75">
      <c r="C50" s="58" t="s">
        <v>58</v>
      </c>
      <c r="D50" s="39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3:14" ht="12.75">
      <c r="C51" s="58" t="s">
        <v>59</v>
      </c>
      <c r="D51" s="39"/>
      <c r="E51" s="40"/>
      <c r="F51" s="40"/>
      <c r="G51" s="40"/>
      <c r="H51" s="40"/>
      <c r="I51" s="40"/>
      <c r="J51" s="40"/>
      <c r="K51" s="40"/>
      <c r="L51" s="40"/>
      <c r="M51" s="40"/>
      <c r="N51" s="40"/>
    </row>
    <row r="52" spans="3:14" ht="12.75">
      <c r="C52" s="58" t="s">
        <v>60</v>
      </c>
      <c r="D52" s="39"/>
      <c r="E52" s="40"/>
      <c r="F52" s="40"/>
      <c r="G52" s="40"/>
      <c r="H52" s="40"/>
      <c r="I52" s="40"/>
      <c r="J52" s="40"/>
      <c r="K52" s="40"/>
      <c r="L52" s="40"/>
      <c r="M52" s="40"/>
      <c r="N52" s="40"/>
    </row>
    <row r="53" spans="3:14" ht="23.1" customHeight="1">
      <c r="C53" s="39"/>
      <c r="D53" s="39"/>
      <c r="E53" s="40"/>
      <c r="F53" s="40"/>
      <c r="G53" s="40"/>
      <c r="H53" s="40"/>
      <c r="I53" s="40"/>
      <c r="J53" s="40"/>
      <c r="K53" s="40"/>
      <c r="L53" s="40"/>
      <c r="M53" s="40"/>
      <c r="N53" s="40"/>
    </row>
    <row r="54" spans="3:14" ht="23.1" customHeight="1">
      <c r="C54" s="39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</row>
    <row r="55" spans="3:14" ht="23.1" customHeight="1">
      <c r="C55" s="39"/>
      <c r="D55" s="39"/>
      <c r="E55" s="40"/>
      <c r="F55" s="40"/>
      <c r="G55" s="40"/>
      <c r="H55" s="40"/>
      <c r="I55" s="40"/>
      <c r="J55" s="40"/>
      <c r="K55" s="40"/>
      <c r="L55" s="40"/>
      <c r="M55" s="40"/>
      <c r="N55" s="40"/>
    </row>
    <row r="56" spans="3:14" ht="23.1" customHeight="1">
      <c r="C56" s="39"/>
      <c r="D56" s="39"/>
      <c r="E56" s="40"/>
      <c r="F56" s="40"/>
      <c r="G56" s="40"/>
      <c r="H56" s="40"/>
      <c r="I56" s="40"/>
      <c r="J56" s="40"/>
      <c r="K56" s="40"/>
      <c r="L56" s="40"/>
      <c r="M56" s="40"/>
      <c r="N56" s="40"/>
    </row>
    <row r="57" spans="3:14" ht="23.1" customHeight="1">
      <c r="F57" s="40"/>
      <c r="G57" s="40"/>
      <c r="H57" s="40"/>
      <c r="I57" s="40"/>
      <c r="J57" s="40"/>
      <c r="K57" s="40"/>
      <c r="L57" s="40"/>
      <c r="M57" s="40"/>
      <c r="N57" s="40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topLeftCell="A57" zoomScale="81" zoomScaleNormal="125" zoomScalePageLayoutView="125" workbookViewId="0">
      <selection activeCell="H82" sqref="H82"/>
    </sheetView>
  </sheetViews>
  <sheetFormatPr baseColWidth="10" defaultColWidth="10.6640625" defaultRowHeight="23.1" customHeight="1"/>
  <cols>
    <col min="1" max="2" width="3.33203125" style="32" customWidth="1"/>
    <col min="3" max="3" width="13.5546875" style="32" customWidth="1"/>
    <col min="4" max="4" width="23.33203125" style="32" customWidth="1"/>
    <col min="5" max="12" width="13.44140625" style="33" customWidth="1"/>
    <col min="13" max="13" width="25.6640625" style="33" customWidth="1"/>
    <col min="14" max="14" width="3.33203125" style="32" customWidth="1"/>
    <col min="15" max="16384" width="10.6640625" style="32"/>
  </cols>
  <sheetData>
    <row r="2" spans="2:29" ht="23.1" customHeight="1">
      <c r="D2" s="585" t="s">
        <v>233</v>
      </c>
    </row>
    <row r="3" spans="2:29" ht="23.1" customHeight="1">
      <c r="D3" s="585" t="s">
        <v>234</v>
      </c>
    </row>
    <row r="4" spans="2:29" ht="23.1" customHeight="1" thickBot="1"/>
    <row r="5" spans="2:29" ht="9" customHeight="1">
      <c r="B5" s="34"/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  <c r="N5" s="37"/>
      <c r="P5" s="191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3"/>
    </row>
    <row r="6" spans="2:29" ht="30" customHeight="1">
      <c r="B6" s="38"/>
      <c r="C6" s="29" t="s">
        <v>2</v>
      </c>
      <c r="D6" s="39"/>
      <c r="E6" s="40"/>
      <c r="F6" s="40"/>
      <c r="G6" s="40"/>
      <c r="H6" s="40"/>
      <c r="I6" s="40"/>
      <c r="J6" s="40"/>
      <c r="K6" s="40"/>
      <c r="L6" s="40"/>
      <c r="M6" s="890">
        <f>ejercicio</f>
        <v>2018</v>
      </c>
      <c r="N6" s="41"/>
      <c r="P6" s="194"/>
      <c r="Q6" s="195" t="s">
        <v>87</v>
      </c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7"/>
    </row>
    <row r="7" spans="2:29" ht="30" customHeight="1">
      <c r="B7" s="38"/>
      <c r="C7" s="29" t="s">
        <v>3</v>
      </c>
      <c r="D7" s="39"/>
      <c r="E7" s="40"/>
      <c r="F7" s="40"/>
      <c r="G7" s="40"/>
      <c r="H7" s="40"/>
      <c r="I7" s="40"/>
      <c r="J7" s="40"/>
      <c r="K7" s="40"/>
      <c r="L7" s="40"/>
      <c r="M7" s="890"/>
      <c r="N7" s="41"/>
      <c r="P7" s="194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7"/>
    </row>
    <row r="8" spans="2:29" ht="30" customHeight="1">
      <c r="B8" s="38"/>
      <c r="C8" s="42"/>
      <c r="D8" s="39"/>
      <c r="E8" s="40"/>
      <c r="F8" s="40"/>
      <c r="G8" s="40"/>
      <c r="H8" s="40"/>
      <c r="I8" s="40"/>
      <c r="J8" s="40"/>
      <c r="K8" s="40"/>
      <c r="L8" s="40"/>
      <c r="M8" s="43"/>
      <c r="N8" s="41"/>
      <c r="P8" s="194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7"/>
    </row>
    <row r="9" spans="2:29" s="27" customFormat="1" ht="30" customHeight="1">
      <c r="B9" s="736"/>
      <c r="C9" s="562" t="s">
        <v>62</v>
      </c>
      <c r="D9" s="934" t="str">
        <f>Entidad</f>
        <v>FIT CANARIAS</v>
      </c>
      <c r="E9" s="934"/>
      <c r="F9" s="934"/>
      <c r="G9" s="934"/>
      <c r="H9" s="934"/>
      <c r="I9" s="934"/>
      <c r="J9" s="934"/>
      <c r="K9" s="934"/>
      <c r="L9" s="934"/>
      <c r="M9" s="934"/>
      <c r="N9" s="737"/>
      <c r="O9" s="596"/>
      <c r="P9" s="611"/>
      <c r="Q9" s="612"/>
      <c r="R9" s="612"/>
      <c r="S9" s="612"/>
      <c r="T9" s="612"/>
      <c r="U9" s="612"/>
      <c r="V9" s="612"/>
      <c r="W9" s="612"/>
      <c r="X9" s="612"/>
      <c r="Y9" s="612"/>
      <c r="Z9" s="612"/>
      <c r="AA9" s="612"/>
      <c r="AB9" s="612"/>
      <c r="AC9" s="613"/>
    </row>
    <row r="10" spans="2:29" ht="7.35" customHeight="1">
      <c r="B10" s="38"/>
      <c r="C10" s="39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1"/>
      <c r="P10" s="194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7"/>
    </row>
    <row r="11" spans="2:29" s="48" customFormat="1" ht="30" customHeight="1">
      <c r="B11" s="44"/>
      <c r="C11" s="45" t="s">
        <v>397</v>
      </c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7"/>
      <c r="P11" s="198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200"/>
    </row>
    <row r="12" spans="2:29" s="48" customFormat="1" ht="30" customHeight="1">
      <c r="B12" s="44"/>
      <c r="C12" s="954"/>
      <c r="D12" s="954"/>
      <c r="E12" s="31"/>
      <c r="F12" s="31"/>
      <c r="G12" s="31"/>
      <c r="H12" s="31"/>
      <c r="I12" s="31"/>
      <c r="J12" s="31"/>
      <c r="K12" s="31"/>
      <c r="L12" s="31"/>
      <c r="M12" s="31"/>
      <c r="N12" s="47"/>
      <c r="P12" s="198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200"/>
    </row>
    <row r="13" spans="2:29" s="48" customFormat="1" ht="30" customHeight="1">
      <c r="B13" s="44"/>
      <c r="C13" s="28" t="s">
        <v>398</v>
      </c>
      <c r="D13" s="9"/>
      <c r="E13" s="31"/>
      <c r="F13" s="31"/>
      <c r="G13" s="31"/>
      <c r="H13" s="31"/>
      <c r="I13" s="31"/>
      <c r="J13" s="31"/>
      <c r="K13" s="31"/>
      <c r="L13" s="31"/>
      <c r="M13" s="31"/>
      <c r="N13" s="47"/>
      <c r="P13" s="194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7"/>
    </row>
    <row r="14" spans="2:29" s="48" customFormat="1" ht="30" customHeight="1">
      <c r="B14" s="44"/>
      <c r="C14" s="9"/>
      <c r="D14" s="9"/>
      <c r="E14" s="31"/>
      <c r="F14" s="31"/>
      <c r="G14" s="31"/>
      <c r="H14" s="31"/>
      <c r="I14" s="31"/>
      <c r="J14" s="31"/>
      <c r="K14" s="31"/>
      <c r="L14" s="31"/>
      <c r="M14" s="31"/>
      <c r="N14" s="47"/>
      <c r="P14" s="194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7"/>
    </row>
    <row r="15" spans="2:29" s="52" customFormat="1" ht="23.1" customHeight="1">
      <c r="B15" s="50"/>
      <c r="C15" s="90"/>
      <c r="D15" s="91"/>
      <c r="E15" s="92" t="s">
        <v>274</v>
      </c>
      <c r="F15" s="92" t="s">
        <v>399</v>
      </c>
      <c r="G15" s="945" t="s">
        <v>368</v>
      </c>
      <c r="H15" s="946"/>
      <c r="I15" s="946"/>
      <c r="J15" s="92" t="s">
        <v>369</v>
      </c>
      <c r="K15" s="92" t="s">
        <v>400</v>
      </c>
      <c r="L15" s="92" t="s">
        <v>401</v>
      </c>
      <c r="M15" s="943" t="s">
        <v>402</v>
      </c>
      <c r="N15" s="51"/>
      <c r="P15" s="194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7"/>
    </row>
    <row r="16" spans="2:29" ht="49.35" customHeight="1">
      <c r="B16" s="38"/>
      <c r="C16" s="93" t="s">
        <v>403</v>
      </c>
      <c r="D16" s="94"/>
      <c r="E16" s="95" t="s">
        <v>404</v>
      </c>
      <c r="F16" s="95">
        <f>ejercicio</f>
        <v>2018</v>
      </c>
      <c r="G16" s="96" t="s">
        <v>405</v>
      </c>
      <c r="H16" s="97" t="s">
        <v>406</v>
      </c>
      <c r="I16" s="98" t="s">
        <v>407</v>
      </c>
      <c r="J16" s="95">
        <f>ejercicio</f>
        <v>2018</v>
      </c>
      <c r="K16" s="95" t="s">
        <v>408</v>
      </c>
      <c r="L16" s="95">
        <f>ejercicio</f>
        <v>2018</v>
      </c>
      <c r="M16" s="944"/>
      <c r="N16" s="41"/>
      <c r="P16" s="194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7"/>
    </row>
    <row r="17" spans="2:29" ht="30" customHeight="1" thickBot="1">
      <c r="B17" s="38"/>
      <c r="C17" s="948" t="s">
        <v>409</v>
      </c>
      <c r="D17" s="948"/>
      <c r="E17" s="948"/>
      <c r="F17" s="948"/>
      <c r="G17" s="948"/>
      <c r="H17" s="948"/>
      <c r="I17" s="948"/>
      <c r="J17" s="948"/>
      <c r="K17" s="948"/>
      <c r="L17" s="948"/>
      <c r="M17" s="948"/>
      <c r="N17" s="41"/>
      <c r="P17" s="194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7"/>
    </row>
    <row r="18" spans="2:29" s="53" customFormat="1" ht="23.1" customHeight="1">
      <c r="B18" s="50"/>
      <c r="C18" s="950"/>
      <c r="D18" s="951"/>
      <c r="E18" s="768"/>
      <c r="F18" s="769"/>
      <c r="G18" s="770"/>
      <c r="H18" s="770"/>
      <c r="I18" s="770"/>
      <c r="J18" s="82">
        <f t="shared" ref="J18:J24" si="0">SUM(F18:I18)</f>
        <v>0</v>
      </c>
      <c r="K18" s="771"/>
      <c r="L18" s="772"/>
      <c r="M18" s="773"/>
      <c r="N18" s="51"/>
      <c r="P18" s="194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7"/>
    </row>
    <row r="19" spans="2:29" ht="23.1" customHeight="1">
      <c r="B19" s="50"/>
      <c r="C19" s="952"/>
      <c r="D19" s="953"/>
      <c r="E19" s="774"/>
      <c r="F19" s="753"/>
      <c r="G19" s="754"/>
      <c r="H19" s="754"/>
      <c r="I19" s="754"/>
      <c r="J19" s="75">
        <f t="shared" si="0"/>
        <v>0</v>
      </c>
      <c r="K19" s="775"/>
      <c r="L19" s="776"/>
      <c r="M19" s="777"/>
      <c r="N19" s="41"/>
      <c r="P19" s="194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7"/>
    </row>
    <row r="20" spans="2:29" ht="23.1" customHeight="1">
      <c r="B20" s="50"/>
      <c r="C20" s="952"/>
      <c r="D20" s="953"/>
      <c r="E20" s="774"/>
      <c r="F20" s="753"/>
      <c r="G20" s="754"/>
      <c r="H20" s="754"/>
      <c r="I20" s="754"/>
      <c r="J20" s="75">
        <f t="shared" si="0"/>
        <v>0</v>
      </c>
      <c r="K20" s="775"/>
      <c r="L20" s="776"/>
      <c r="M20" s="777"/>
      <c r="N20" s="41"/>
      <c r="P20" s="194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7"/>
    </row>
    <row r="21" spans="2:29" ht="23.1" customHeight="1">
      <c r="B21" s="50"/>
      <c r="C21" s="952"/>
      <c r="D21" s="953"/>
      <c r="E21" s="774"/>
      <c r="F21" s="753"/>
      <c r="G21" s="754"/>
      <c r="H21" s="754"/>
      <c r="I21" s="754"/>
      <c r="J21" s="75">
        <f t="shared" si="0"/>
        <v>0</v>
      </c>
      <c r="K21" s="775"/>
      <c r="L21" s="776"/>
      <c r="M21" s="777"/>
      <c r="N21" s="41"/>
      <c r="P21" s="194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7"/>
    </row>
    <row r="22" spans="2:29" ht="23.1" customHeight="1">
      <c r="B22" s="50"/>
      <c r="C22" s="952"/>
      <c r="D22" s="953"/>
      <c r="E22" s="778"/>
      <c r="F22" s="779"/>
      <c r="G22" s="780"/>
      <c r="H22" s="780"/>
      <c r="I22" s="780"/>
      <c r="J22" s="75">
        <f t="shared" si="0"/>
        <v>0</v>
      </c>
      <c r="K22" s="781"/>
      <c r="L22" s="782"/>
      <c r="M22" s="783"/>
      <c r="N22" s="41"/>
      <c r="P22" s="194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7"/>
    </row>
    <row r="23" spans="2:29" ht="23.1" customHeight="1">
      <c r="B23" s="50"/>
      <c r="C23" s="952"/>
      <c r="D23" s="953"/>
      <c r="E23" s="778"/>
      <c r="F23" s="779"/>
      <c r="G23" s="780"/>
      <c r="H23" s="780"/>
      <c r="I23" s="780"/>
      <c r="J23" s="75">
        <f t="shared" si="0"/>
        <v>0</v>
      </c>
      <c r="K23" s="781"/>
      <c r="L23" s="782"/>
      <c r="M23" s="783"/>
      <c r="N23" s="41"/>
      <c r="P23" s="194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7"/>
    </row>
    <row r="24" spans="2:29" ht="23.1" customHeight="1">
      <c r="B24" s="50"/>
      <c r="C24" s="788"/>
      <c r="D24" s="789"/>
      <c r="E24" s="784"/>
      <c r="F24" s="758"/>
      <c r="G24" s="759"/>
      <c r="H24" s="759"/>
      <c r="I24" s="759"/>
      <c r="J24" s="76">
        <f t="shared" si="0"/>
        <v>0</v>
      </c>
      <c r="K24" s="785"/>
      <c r="L24" s="786"/>
      <c r="M24" s="787"/>
      <c r="N24" s="41"/>
      <c r="P24" s="194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7"/>
    </row>
    <row r="25" spans="2:29" ht="23.1" customHeight="1" thickBot="1">
      <c r="B25" s="50"/>
      <c r="C25" s="569" t="s">
        <v>384</v>
      </c>
      <c r="D25" s="570"/>
      <c r="E25" s="74"/>
      <c r="F25" s="74">
        <f>SUM(F18:F24)</f>
        <v>0</v>
      </c>
      <c r="G25" s="74">
        <f>SUM(G18:G24)</f>
        <v>0</v>
      </c>
      <c r="H25" s="74">
        <f>SUM(H18:H24)</f>
        <v>0</v>
      </c>
      <c r="I25" s="74">
        <f>SUM(I18:I24)</f>
        <v>0</v>
      </c>
      <c r="J25" s="74">
        <f>SUM(J18:J24)</f>
        <v>0</v>
      </c>
      <c r="K25" s="79"/>
      <c r="L25" s="74">
        <f>SUM(L18:L24)</f>
        <v>0</v>
      </c>
      <c r="M25" s="67"/>
      <c r="N25" s="41"/>
      <c r="P25" s="194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7"/>
    </row>
    <row r="26" spans="2:29" ht="30" customHeight="1" thickBot="1">
      <c r="B26" s="38"/>
      <c r="C26" s="949" t="s">
        <v>410</v>
      </c>
      <c r="D26" s="949"/>
      <c r="E26" s="949"/>
      <c r="F26" s="949"/>
      <c r="G26" s="949"/>
      <c r="H26" s="949"/>
      <c r="I26" s="949"/>
      <c r="J26" s="949"/>
      <c r="K26" s="949"/>
      <c r="L26" s="949"/>
      <c r="M26" s="949"/>
      <c r="N26" s="41"/>
      <c r="P26" s="194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7"/>
    </row>
    <row r="27" spans="2:29" ht="23.1" customHeight="1">
      <c r="B27" s="50"/>
      <c r="C27" s="950"/>
      <c r="D27" s="951"/>
      <c r="E27" s="768"/>
      <c r="F27" s="769"/>
      <c r="G27" s="770"/>
      <c r="H27" s="770"/>
      <c r="I27" s="770"/>
      <c r="J27" s="82">
        <f t="shared" ref="J27:J33" si="1">SUM(F27:I27)</f>
        <v>0</v>
      </c>
      <c r="K27" s="771"/>
      <c r="L27" s="772"/>
      <c r="M27" s="773"/>
      <c r="N27" s="51"/>
      <c r="P27" s="194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7"/>
    </row>
    <row r="28" spans="2:29" ht="23.1" customHeight="1">
      <c r="B28" s="50"/>
      <c r="C28" s="952"/>
      <c r="D28" s="953"/>
      <c r="E28" s="774"/>
      <c r="F28" s="753"/>
      <c r="G28" s="754"/>
      <c r="H28" s="754"/>
      <c r="I28" s="754"/>
      <c r="J28" s="75">
        <f t="shared" si="1"/>
        <v>0</v>
      </c>
      <c r="K28" s="775"/>
      <c r="L28" s="776"/>
      <c r="M28" s="777"/>
      <c r="N28" s="41"/>
      <c r="P28" s="194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7"/>
    </row>
    <row r="29" spans="2:29" ht="23.1" customHeight="1">
      <c r="B29" s="50"/>
      <c r="C29" s="952"/>
      <c r="D29" s="953"/>
      <c r="E29" s="774"/>
      <c r="F29" s="753"/>
      <c r="G29" s="754"/>
      <c r="H29" s="754"/>
      <c r="I29" s="754"/>
      <c r="J29" s="75">
        <f t="shared" si="1"/>
        <v>0</v>
      </c>
      <c r="K29" s="775"/>
      <c r="L29" s="776"/>
      <c r="M29" s="777"/>
      <c r="N29" s="41"/>
      <c r="P29" s="194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7"/>
    </row>
    <row r="30" spans="2:29" ht="23.1" customHeight="1">
      <c r="B30" s="50"/>
      <c r="C30" s="952"/>
      <c r="D30" s="953"/>
      <c r="E30" s="774"/>
      <c r="F30" s="753"/>
      <c r="G30" s="754"/>
      <c r="H30" s="754"/>
      <c r="I30" s="754"/>
      <c r="J30" s="75">
        <f t="shared" si="1"/>
        <v>0</v>
      </c>
      <c r="K30" s="775"/>
      <c r="L30" s="776"/>
      <c r="M30" s="777"/>
      <c r="N30" s="41"/>
      <c r="P30" s="201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3"/>
    </row>
    <row r="31" spans="2:29" ht="23.1" customHeight="1">
      <c r="B31" s="50"/>
      <c r="C31" s="952"/>
      <c r="D31" s="953"/>
      <c r="E31" s="778"/>
      <c r="F31" s="779"/>
      <c r="G31" s="780"/>
      <c r="H31" s="780"/>
      <c r="I31" s="780"/>
      <c r="J31" s="75">
        <f t="shared" si="1"/>
        <v>0</v>
      </c>
      <c r="K31" s="781"/>
      <c r="L31" s="782"/>
      <c r="M31" s="783"/>
      <c r="N31" s="41"/>
      <c r="P31" s="201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3"/>
    </row>
    <row r="32" spans="2:29" ht="23.1" customHeight="1">
      <c r="B32" s="50"/>
      <c r="C32" s="952"/>
      <c r="D32" s="953"/>
      <c r="E32" s="778"/>
      <c r="F32" s="779"/>
      <c r="G32" s="780"/>
      <c r="H32" s="780"/>
      <c r="I32" s="780"/>
      <c r="J32" s="75">
        <f t="shared" si="1"/>
        <v>0</v>
      </c>
      <c r="K32" s="781"/>
      <c r="L32" s="782"/>
      <c r="M32" s="783"/>
      <c r="N32" s="41"/>
      <c r="P32" s="194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7"/>
    </row>
    <row r="33" spans="2:29" ht="23.1" customHeight="1">
      <c r="B33" s="50"/>
      <c r="C33" s="955"/>
      <c r="D33" s="956"/>
      <c r="E33" s="784"/>
      <c r="F33" s="758"/>
      <c r="G33" s="759"/>
      <c r="H33" s="759"/>
      <c r="I33" s="759"/>
      <c r="J33" s="76">
        <f t="shared" si="1"/>
        <v>0</v>
      </c>
      <c r="K33" s="785"/>
      <c r="L33" s="786"/>
      <c r="M33" s="787"/>
      <c r="N33" s="41"/>
      <c r="P33" s="194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7"/>
    </row>
    <row r="34" spans="2:29" ht="23.1" customHeight="1" thickBot="1">
      <c r="B34" s="50"/>
      <c r="C34" s="569" t="s">
        <v>384</v>
      </c>
      <c r="D34" s="570"/>
      <c r="E34" s="74"/>
      <c r="F34" s="74">
        <f>SUM(F27:F33)</f>
        <v>0</v>
      </c>
      <c r="G34" s="74">
        <f>SUM(G27:G33)</f>
        <v>0</v>
      </c>
      <c r="H34" s="74">
        <f>SUM(H27:H33)</f>
        <v>0</v>
      </c>
      <c r="I34" s="74">
        <f>SUM(I27:I33)</f>
        <v>0</v>
      </c>
      <c r="J34" s="74">
        <f>SUM(J27:J33)</f>
        <v>0</v>
      </c>
      <c r="K34" s="79"/>
      <c r="L34" s="74">
        <f>SUM(L27:L33)</f>
        <v>0</v>
      </c>
      <c r="M34" s="67"/>
      <c r="N34" s="41"/>
      <c r="P34" s="194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7"/>
    </row>
    <row r="35" spans="2:29" ht="23.1" customHeight="1">
      <c r="B35" s="50"/>
      <c r="C35" s="64"/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41"/>
      <c r="P35" s="194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7"/>
    </row>
    <row r="36" spans="2:29" ht="23.1" customHeight="1">
      <c r="B36" s="50"/>
      <c r="C36" s="64"/>
      <c r="D36" s="64"/>
      <c r="E36" s="65"/>
      <c r="F36" s="65"/>
      <c r="G36" s="65"/>
      <c r="H36" s="65"/>
      <c r="I36" s="65"/>
      <c r="J36" s="65"/>
      <c r="K36" s="65"/>
      <c r="L36" s="65"/>
      <c r="M36" s="65"/>
      <c r="N36" s="41"/>
      <c r="P36" s="204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6"/>
    </row>
    <row r="37" spans="2:29" ht="23.1" customHeight="1">
      <c r="B37" s="50"/>
      <c r="C37" s="28" t="s">
        <v>411</v>
      </c>
      <c r="D37" s="9"/>
      <c r="E37" s="31"/>
      <c r="F37" s="31"/>
      <c r="G37" s="31"/>
      <c r="H37" s="31"/>
      <c r="I37" s="31"/>
      <c r="J37" s="31"/>
      <c r="K37" s="31"/>
      <c r="L37" s="31"/>
      <c r="M37" s="31"/>
      <c r="N37" s="41"/>
      <c r="P37" s="204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6"/>
    </row>
    <row r="38" spans="2:29" ht="23.1" customHeight="1">
      <c r="B38" s="50"/>
      <c r="C38" s="9"/>
      <c r="D38" s="9"/>
      <c r="E38" s="31"/>
      <c r="F38" s="31"/>
      <c r="G38" s="31"/>
      <c r="H38" s="31"/>
      <c r="I38" s="31"/>
      <c r="J38" s="31"/>
      <c r="K38" s="31"/>
      <c r="L38" s="31"/>
      <c r="M38" s="31"/>
      <c r="N38" s="41"/>
      <c r="P38" s="204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6"/>
    </row>
    <row r="39" spans="2:29" ht="23.1" customHeight="1">
      <c r="B39" s="50"/>
      <c r="C39" s="90"/>
      <c r="D39" s="91"/>
      <c r="E39" s="92" t="s">
        <v>274</v>
      </c>
      <c r="F39" s="92" t="s">
        <v>399</v>
      </c>
      <c r="G39" s="945" t="s">
        <v>368</v>
      </c>
      <c r="H39" s="946"/>
      <c r="I39" s="946"/>
      <c r="J39" s="92" t="s">
        <v>369</v>
      </c>
      <c r="K39" s="92" t="s">
        <v>400</v>
      </c>
      <c r="L39" s="92" t="s">
        <v>401</v>
      </c>
      <c r="M39" s="943" t="s">
        <v>412</v>
      </c>
      <c r="N39" s="41"/>
      <c r="P39" s="204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6"/>
    </row>
    <row r="40" spans="2:29" ht="49.35" customHeight="1">
      <c r="B40" s="50"/>
      <c r="C40" s="93" t="s">
        <v>403</v>
      </c>
      <c r="D40" s="94"/>
      <c r="E40" s="95" t="s">
        <v>404</v>
      </c>
      <c r="F40" s="95">
        <f>ejercicio</f>
        <v>2018</v>
      </c>
      <c r="G40" s="96" t="s">
        <v>405</v>
      </c>
      <c r="H40" s="97" t="s">
        <v>406</v>
      </c>
      <c r="I40" s="98" t="s">
        <v>407</v>
      </c>
      <c r="J40" s="95">
        <f>ejercicio</f>
        <v>2018</v>
      </c>
      <c r="K40" s="95" t="s">
        <v>413</v>
      </c>
      <c r="L40" s="95">
        <f>ejercicio</f>
        <v>2018</v>
      </c>
      <c r="M40" s="944"/>
      <c r="N40" s="41"/>
      <c r="P40" s="204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6"/>
    </row>
    <row r="41" spans="2:29" ht="30" customHeight="1" thickBot="1">
      <c r="B41" s="50"/>
      <c r="C41" s="948" t="s">
        <v>414</v>
      </c>
      <c r="D41" s="948"/>
      <c r="E41" s="948"/>
      <c r="F41" s="948"/>
      <c r="G41" s="948"/>
      <c r="H41" s="948"/>
      <c r="I41" s="948"/>
      <c r="J41" s="948"/>
      <c r="K41" s="948"/>
      <c r="L41" s="948"/>
      <c r="M41" s="948"/>
      <c r="N41" s="41"/>
      <c r="P41" s="204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6"/>
    </row>
    <row r="42" spans="2:29" ht="23.1" customHeight="1">
      <c r="B42" s="50"/>
      <c r="C42" s="950"/>
      <c r="D42" s="951"/>
      <c r="E42" s="768"/>
      <c r="F42" s="769"/>
      <c r="G42" s="770"/>
      <c r="H42" s="770"/>
      <c r="I42" s="770"/>
      <c r="J42" s="82">
        <f t="shared" ref="J42:J48" si="2">SUM(F42:I42)</f>
        <v>0</v>
      </c>
      <c r="K42" s="771"/>
      <c r="L42" s="790"/>
      <c r="M42" s="773"/>
      <c r="N42" s="41"/>
      <c r="P42" s="204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6"/>
    </row>
    <row r="43" spans="2:29" ht="23.1" customHeight="1">
      <c r="B43" s="50"/>
      <c r="C43" s="952"/>
      <c r="D43" s="953"/>
      <c r="E43" s="774"/>
      <c r="F43" s="753"/>
      <c r="G43" s="754"/>
      <c r="H43" s="754"/>
      <c r="I43" s="754"/>
      <c r="J43" s="75">
        <f t="shared" si="2"/>
        <v>0</v>
      </c>
      <c r="K43" s="775"/>
      <c r="L43" s="791"/>
      <c r="M43" s="777"/>
      <c r="N43" s="41"/>
      <c r="P43" s="204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6"/>
    </row>
    <row r="44" spans="2:29" ht="23.1" customHeight="1">
      <c r="B44" s="50"/>
      <c r="C44" s="952"/>
      <c r="D44" s="953"/>
      <c r="E44" s="774"/>
      <c r="F44" s="753"/>
      <c r="G44" s="754"/>
      <c r="H44" s="754"/>
      <c r="I44" s="754"/>
      <c r="J44" s="75">
        <f t="shared" si="2"/>
        <v>0</v>
      </c>
      <c r="K44" s="775"/>
      <c r="L44" s="791"/>
      <c r="M44" s="777"/>
      <c r="N44" s="41"/>
      <c r="P44" s="204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6"/>
    </row>
    <row r="45" spans="2:29" ht="23.1" customHeight="1">
      <c r="B45" s="50"/>
      <c r="C45" s="952"/>
      <c r="D45" s="953"/>
      <c r="E45" s="774"/>
      <c r="F45" s="753"/>
      <c r="G45" s="754"/>
      <c r="H45" s="754"/>
      <c r="I45" s="754"/>
      <c r="J45" s="75">
        <f t="shared" si="2"/>
        <v>0</v>
      </c>
      <c r="K45" s="775"/>
      <c r="L45" s="791"/>
      <c r="M45" s="777"/>
      <c r="N45" s="41"/>
      <c r="P45" s="204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6"/>
    </row>
    <row r="46" spans="2:29" ht="23.1" customHeight="1">
      <c r="B46" s="50"/>
      <c r="C46" s="952"/>
      <c r="D46" s="953"/>
      <c r="E46" s="778"/>
      <c r="F46" s="779"/>
      <c r="G46" s="780"/>
      <c r="H46" s="780"/>
      <c r="I46" s="780"/>
      <c r="J46" s="75">
        <f t="shared" si="2"/>
        <v>0</v>
      </c>
      <c r="K46" s="781"/>
      <c r="L46" s="792"/>
      <c r="M46" s="783"/>
      <c r="N46" s="41"/>
      <c r="P46" s="204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6"/>
    </row>
    <row r="47" spans="2:29" ht="23.1" customHeight="1">
      <c r="B47" s="50"/>
      <c r="C47" s="952"/>
      <c r="D47" s="953"/>
      <c r="E47" s="778"/>
      <c r="F47" s="779"/>
      <c r="G47" s="780"/>
      <c r="H47" s="780"/>
      <c r="I47" s="780"/>
      <c r="J47" s="75">
        <f t="shared" si="2"/>
        <v>0</v>
      </c>
      <c r="K47" s="781"/>
      <c r="L47" s="792"/>
      <c r="M47" s="783"/>
      <c r="N47" s="41"/>
      <c r="P47" s="204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6"/>
    </row>
    <row r="48" spans="2:29" ht="23.1" customHeight="1">
      <c r="B48" s="50"/>
      <c r="C48" s="955"/>
      <c r="D48" s="956"/>
      <c r="E48" s="784"/>
      <c r="F48" s="758"/>
      <c r="G48" s="759"/>
      <c r="H48" s="759"/>
      <c r="I48" s="759"/>
      <c r="J48" s="76">
        <f t="shared" si="2"/>
        <v>0</v>
      </c>
      <c r="K48" s="785"/>
      <c r="L48" s="793"/>
      <c r="M48" s="787"/>
      <c r="N48" s="41"/>
      <c r="P48" s="204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6"/>
    </row>
    <row r="49" spans="2:29" ht="23.1" customHeight="1" thickBot="1">
      <c r="B49" s="50"/>
      <c r="C49" s="569" t="s">
        <v>384</v>
      </c>
      <c r="D49" s="570"/>
      <c r="E49" s="74"/>
      <c r="F49" s="74">
        <f>SUM(F42:F48)</f>
        <v>0</v>
      </c>
      <c r="G49" s="74">
        <f>SUM(G42:G48)</f>
        <v>0</v>
      </c>
      <c r="H49" s="74">
        <f>SUM(H42:H48)</f>
        <v>0</v>
      </c>
      <c r="I49" s="74">
        <f>SUM(I42:I48)</f>
        <v>0</v>
      </c>
      <c r="J49" s="74">
        <f>SUM(J42:J48)</f>
        <v>0</v>
      </c>
      <c r="K49" s="237"/>
      <c r="L49" s="74">
        <f>SUM(L42:L48)</f>
        <v>0</v>
      </c>
      <c r="M49" s="67"/>
      <c r="N49" s="41"/>
      <c r="P49" s="204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6"/>
    </row>
    <row r="50" spans="2:29" ht="29.1" customHeight="1" thickBot="1">
      <c r="B50" s="50"/>
      <c r="C50" s="949" t="s">
        <v>415</v>
      </c>
      <c r="D50" s="949"/>
      <c r="E50" s="949"/>
      <c r="F50" s="949"/>
      <c r="G50" s="949"/>
      <c r="H50" s="949"/>
      <c r="I50" s="949"/>
      <c r="J50" s="949"/>
      <c r="K50" s="949"/>
      <c r="L50" s="949"/>
      <c r="M50" s="949"/>
      <c r="N50" s="41"/>
      <c r="P50" s="204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6"/>
    </row>
    <row r="51" spans="2:29" ht="23.1" customHeight="1">
      <c r="B51" s="50"/>
      <c r="C51" s="950"/>
      <c r="D51" s="951"/>
      <c r="E51" s="768"/>
      <c r="F51" s="769"/>
      <c r="G51" s="770"/>
      <c r="H51" s="770"/>
      <c r="I51" s="770"/>
      <c r="J51" s="82">
        <f t="shared" ref="J51:J57" si="3">SUM(F51:I51)</f>
        <v>0</v>
      </c>
      <c r="K51" s="771"/>
      <c r="L51" s="772"/>
      <c r="M51" s="773"/>
      <c r="N51" s="41"/>
      <c r="P51" s="204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6"/>
    </row>
    <row r="52" spans="2:29" ht="23.1" customHeight="1">
      <c r="B52" s="50"/>
      <c r="C52" s="952"/>
      <c r="D52" s="953"/>
      <c r="E52" s="774"/>
      <c r="F52" s="753"/>
      <c r="G52" s="754"/>
      <c r="H52" s="754"/>
      <c r="I52" s="754"/>
      <c r="J52" s="75">
        <f t="shared" si="3"/>
        <v>0</v>
      </c>
      <c r="K52" s="775"/>
      <c r="L52" s="776"/>
      <c r="M52" s="777"/>
      <c r="N52" s="41"/>
      <c r="P52" s="204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6"/>
    </row>
    <row r="53" spans="2:29" ht="23.1" customHeight="1">
      <c r="B53" s="50"/>
      <c r="C53" s="952"/>
      <c r="D53" s="953"/>
      <c r="E53" s="774"/>
      <c r="F53" s="753"/>
      <c r="G53" s="754"/>
      <c r="H53" s="754"/>
      <c r="I53" s="754"/>
      <c r="J53" s="75">
        <f t="shared" si="3"/>
        <v>0</v>
      </c>
      <c r="K53" s="775"/>
      <c r="L53" s="776"/>
      <c r="M53" s="777"/>
      <c r="N53" s="41"/>
      <c r="P53" s="204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6"/>
    </row>
    <row r="54" spans="2:29" ht="23.1" customHeight="1">
      <c r="B54" s="50"/>
      <c r="C54" s="952"/>
      <c r="D54" s="953"/>
      <c r="E54" s="774"/>
      <c r="F54" s="753"/>
      <c r="G54" s="754"/>
      <c r="H54" s="754"/>
      <c r="I54" s="754"/>
      <c r="J54" s="75">
        <f t="shared" si="3"/>
        <v>0</v>
      </c>
      <c r="K54" s="775"/>
      <c r="L54" s="776"/>
      <c r="M54" s="777"/>
      <c r="N54" s="41"/>
      <c r="P54" s="204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6"/>
    </row>
    <row r="55" spans="2:29" ht="23.1" customHeight="1">
      <c r="B55" s="50"/>
      <c r="C55" s="952"/>
      <c r="D55" s="953"/>
      <c r="E55" s="778"/>
      <c r="F55" s="779"/>
      <c r="G55" s="780"/>
      <c r="H55" s="780"/>
      <c r="I55" s="780"/>
      <c r="J55" s="75">
        <f t="shared" si="3"/>
        <v>0</v>
      </c>
      <c r="K55" s="781"/>
      <c r="L55" s="782"/>
      <c r="M55" s="783"/>
      <c r="N55" s="41"/>
      <c r="P55" s="204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6"/>
    </row>
    <row r="56" spans="2:29" ht="23.1" customHeight="1">
      <c r="B56" s="50"/>
      <c r="C56" s="952"/>
      <c r="D56" s="953"/>
      <c r="E56" s="778"/>
      <c r="F56" s="779"/>
      <c r="G56" s="780"/>
      <c r="H56" s="780"/>
      <c r="I56" s="780"/>
      <c r="J56" s="75">
        <f t="shared" si="3"/>
        <v>0</v>
      </c>
      <c r="K56" s="781"/>
      <c r="L56" s="782"/>
      <c r="M56" s="783"/>
      <c r="N56" s="41"/>
      <c r="P56" s="204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6"/>
    </row>
    <row r="57" spans="2:29" ht="23.1" customHeight="1">
      <c r="B57" s="50"/>
      <c r="C57" s="955"/>
      <c r="D57" s="956"/>
      <c r="E57" s="784"/>
      <c r="F57" s="758"/>
      <c r="G57" s="759"/>
      <c r="H57" s="759"/>
      <c r="I57" s="759"/>
      <c r="J57" s="76">
        <f t="shared" si="3"/>
        <v>0</v>
      </c>
      <c r="K57" s="785"/>
      <c r="L57" s="786"/>
      <c r="M57" s="787"/>
      <c r="N57" s="41"/>
      <c r="P57" s="204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6"/>
    </row>
    <row r="58" spans="2:29" ht="23.1" customHeight="1" thickBot="1">
      <c r="B58" s="50"/>
      <c r="C58" s="569" t="s">
        <v>384</v>
      </c>
      <c r="D58" s="570"/>
      <c r="E58" s="74"/>
      <c r="F58" s="74">
        <f>SUM(F51:F57)</f>
        <v>0</v>
      </c>
      <c r="G58" s="74">
        <f>SUM(G51:G57)</f>
        <v>0</v>
      </c>
      <c r="H58" s="74">
        <f>SUM(H51:H57)</f>
        <v>0</v>
      </c>
      <c r="I58" s="74">
        <f>SUM(I51:I57)</f>
        <v>0</v>
      </c>
      <c r="J58" s="74">
        <f>SUM(J51:J57)</f>
        <v>0</v>
      </c>
      <c r="K58" s="79"/>
      <c r="L58" s="74">
        <f>SUM(L51:L57)</f>
        <v>0</v>
      </c>
      <c r="M58" s="67"/>
      <c r="N58" s="41"/>
      <c r="P58" s="204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6"/>
    </row>
    <row r="59" spans="2:29" ht="23.1" customHeight="1">
      <c r="B59" s="50"/>
      <c r="C59" s="64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41"/>
      <c r="P59" s="204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5"/>
      <c r="AB59" s="205"/>
      <c r="AC59" s="206"/>
    </row>
    <row r="60" spans="2:29" ht="23.1" customHeight="1">
      <c r="B60" s="50"/>
      <c r="C60" s="72" t="s">
        <v>148</v>
      </c>
      <c r="D60" s="70"/>
      <c r="E60" s="71"/>
      <c r="F60" s="71"/>
      <c r="G60" s="71"/>
      <c r="H60" s="71"/>
      <c r="I60" s="71"/>
      <c r="J60" s="71"/>
      <c r="K60" s="71"/>
      <c r="L60" s="71"/>
      <c r="M60" s="31"/>
      <c r="N60" s="41"/>
      <c r="P60" s="204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6"/>
    </row>
    <row r="61" spans="2:29" ht="18">
      <c r="B61" s="50"/>
      <c r="C61" s="70" t="s">
        <v>416</v>
      </c>
      <c r="D61" s="70"/>
      <c r="E61" s="71"/>
      <c r="F61" s="71"/>
      <c r="G61" s="71"/>
      <c r="H61" s="71"/>
      <c r="I61" s="71"/>
      <c r="J61" s="71"/>
      <c r="K61" s="71"/>
      <c r="L61" s="71"/>
      <c r="M61" s="31"/>
      <c r="N61" s="41"/>
      <c r="P61" s="204"/>
      <c r="Q61" s="205"/>
      <c r="R61" s="205"/>
      <c r="S61" s="205"/>
      <c r="T61" s="205"/>
      <c r="U61" s="205"/>
      <c r="V61" s="205"/>
      <c r="W61" s="205"/>
      <c r="X61" s="205"/>
      <c r="Y61" s="205"/>
      <c r="Z61" s="205"/>
      <c r="AA61" s="205"/>
      <c r="AB61" s="205"/>
      <c r="AC61" s="206"/>
    </row>
    <row r="62" spans="2:29" ht="18">
      <c r="B62" s="50"/>
      <c r="C62" s="70" t="s">
        <v>417</v>
      </c>
      <c r="D62" s="70"/>
      <c r="E62" s="71"/>
      <c r="F62" s="71"/>
      <c r="G62" s="71"/>
      <c r="H62" s="71"/>
      <c r="I62" s="71"/>
      <c r="J62" s="71"/>
      <c r="K62" s="71"/>
      <c r="L62" s="71"/>
      <c r="M62" s="31"/>
      <c r="N62" s="41"/>
      <c r="P62" s="204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6"/>
    </row>
    <row r="63" spans="2:29" ht="18">
      <c r="B63" s="50"/>
      <c r="C63" s="70" t="s">
        <v>418</v>
      </c>
      <c r="D63" s="70"/>
      <c r="E63" s="71"/>
      <c r="F63" s="71"/>
      <c r="G63" s="71"/>
      <c r="H63" s="71"/>
      <c r="I63" s="71"/>
      <c r="J63" s="71"/>
      <c r="K63" s="71"/>
      <c r="L63" s="71"/>
      <c r="M63" s="31"/>
      <c r="N63" s="41"/>
      <c r="P63" s="204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6"/>
    </row>
    <row r="64" spans="2:29" ht="18">
      <c r="B64" s="50"/>
      <c r="C64" s="70" t="s">
        <v>419</v>
      </c>
      <c r="D64" s="70"/>
      <c r="E64" s="71"/>
      <c r="F64" s="71"/>
      <c r="G64" s="71"/>
      <c r="H64" s="71"/>
      <c r="I64" s="71"/>
      <c r="J64" s="71"/>
      <c r="K64" s="71"/>
      <c r="L64" s="71"/>
      <c r="M64" s="31"/>
      <c r="N64" s="41"/>
      <c r="P64" s="204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6"/>
    </row>
    <row r="65" spans="2:29" ht="18">
      <c r="B65" s="50"/>
      <c r="C65" s="70" t="s">
        <v>420</v>
      </c>
      <c r="D65" s="70"/>
      <c r="E65" s="71"/>
      <c r="F65" s="71"/>
      <c r="G65" s="71"/>
      <c r="H65" s="71"/>
      <c r="I65" s="71"/>
      <c r="J65" s="71"/>
      <c r="K65" s="71"/>
      <c r="L65" s="71"/>
      <c r="M65" s="31"/>
      <c r="N65" s="41"/>
      <c r="P65" s="204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6"/>
    </row>
    <row r="66" spans="2:29" ht="18">
      <c r="B66" s="50"/>
      <c r="C66" s="70" t="s">
        <v>421</v>
      </c>
      <c r="D66" s="70"/>
      <c r="E66" s="71"/>
      <c r="F66" s="71"/>
      <c r="G66" s="71"/>
      <c r="H66" s="71"/>
      <c r="I66" s="71"/>
      <c r="J66" s="71"/>
      <c r="K66" s="71"/>
      <c r="L66" s="71"/>
      <c r="M66" s="31"/>
      <c r="N66" s="41"/>
      <c r="P66" s="204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6"/>
    </row>
    <row r="67" spans="2:29" ht="18">
      <c r="B67" s="50"/>
      <c r="C67" s="70" t="s">
        <v>422</v>
      </c>
      <c r="D67" s="70"/>
      <c r="E67" s="71"/>
      <c r="F67" s="71"/>
      <c r="G67" s="71"/>
      <c r="H67" s="71"/>
      <c r="I67" s="71"/>
      <c r="J67" s="71"/>
      <c r="K67" s="71"/>
      <c r="L67" s="71"/>
      <c r="M67" s="31"/>
      <c r="N67" s="41"/>
      <c r="P67" s="204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6"/>
    </row>
    <row r="68" spans="2:29" ht="18">
      <c r="B68" s="50"/>
      <c r="C68" s="70" t="s">
        <v>423</v>
      </c>
      <c r="D68" s="70"/>
      <c r="E68" s="71"/>
      <c r="F68" s="71"/>
      <c r="G68" s="71"/>
      <c r="H68" s="71"/>
      <c r="I68" s="71"/>
      <c r="J68" s="71"/>
      <c r="K68" s="71"/>
      <c r="L68" s="71"/>
      <c r="M68" s="31"/>
      <c r="N68" s="41"/>
      <c r="P68" s="204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6"/>
    </row>
    <row r="69" spans="2:29" ht="18">
      <c r="B69" s="50"/>
      <c r="C69" s="70" t="s">
        <v>424</v>
      </c>
      <c r="D69" s="70"/>
      <c r="E69" s="71"/>
      <c r="F69" s="71"/>
      <c r="G69" s="71"/>
      <c r="H69" s="71"/>
      <c r="I69" s="71"/>
      <c r="J69" s="71"/>
      <c r="K69" s="71"/>
      <c r="L69" s="71"/>
      <c r="M69" s="31"/>
      <c r="N69" s="41"/>
      <c r="P69" s="204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6"/>
    </row>
    <row r="70" spans="2:29" ht="18">
      <c r="B70" s="50"/>
      <c r="C70" s="70" t="s">
        <v>425</v>
      </c>
      <c r="D70" s="70"/>
      <c r="E70" s="71"/>
      <c r="F70" s="71"/>
      <c r="G70" s="71"/>
      <c r="H70" s="71"/>
      <c r="I70" s="71"/>
      <c r="J70" s="71"/>
      <c r="K70" s="71"/>
      <c r="L70" s="71"/>
      <c r="M70" s="31"/>
      <c r="N70" s="41"/>
      <c r="P70" s="204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6"/>
    </row>
    <row r="71" spans="2:29" ht="23.1" customHeight="1" thickBot="1">
      <c r="B71" s="54"/>
      <c r="C71" s="935"/>
      <c r="D71" s="935"/>
      <c r="E71" s="935"/>
      <c r="F71" s="935"/>
      <c r="G71" s="566"/>
      <c r="H71" s="566"/>
      <c r="I71" s="566"/>
      <c r="J71" s="566"/>
      <c r="K71" s="566"/>
      <c r="L71" s="566"/>
      <c r="M71" s="55"/>
      <c r="N71" s="56"/>
      <c r="P71" s="207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9"/>
    </row>
    <row r="72" spans="2:29" ht="23.1" customHeight="1">
      <c r="C72" s="39"/>
      <c r="D72" s="39"/>
      <c r="E72" s="40"/>
      <c r="F72" s="40"/>
      <c r="G72" s="40"/>
      <c r="H72" s="40"/>
      <c r="I72" s="40"/>
      <c r="J72" s="40"/>
      <c r="K72" s="40"/>
      <c r="L72" s="40"/>
      <c r="M72" s="40"/>
    </row>
    <row r="73" spans="2:29" ht="12.75">
      <c r="C73" s="57" t="s">
        <v>55</v>
      </c>
      <c r="D73" s="39"/>
      <c r="E73" s="40"/>
      <c r="F73" s="40"/>
      <c r="G73" s="40"/>
      <c r="H73" s="40"/>
      <c r="I73" s="40"/>
      <c r="J73" s="40"/>
      <c r="K73" s="40"/>
      <c r="L73" s="40"/>
      <c r="M73" s="30" t="s">
        <v>27</v>
      </c>
    </row>
    <row r="74" spans="2:29" ht="12.75">
      <c r="C74" s="58" t="s">
        <v>57</v>
      </c>
      <c r="D74" s="39"/>
      <c r="E74" s="40"/>
      <c r="F74" s="40"/>
      <c r="G74" s="40"/>
      <c r="H74" s="40"/>
      <c r="I74" s="40"/>
      <c r="J74" s="40"/>
      <c r="K74" s="40"/>
      <c r="L74" s="40"/>
      <c r="M74" s="40"/>
    </row>
    <row r="75" spans="2:29" ht="12.75">
      <c r="C75" s="58" t="s">
        <v>58</v>
      </c>
      <c r="D75" s="39"/>
      <c r="E75" s="40"/>
      <c r="F75" s="40"/>
      <c r="G75" s="40"/>
      <c r="H75" s="40"/>
      <c r="I75" s="40"/>
      <c r="J75" s="40"/>
      <c r="K75" s="40"/>
      <c r="L75" s="40"/>
      <c r="M75" s="40"/>
    </row>
    <row r="76" spans="2:29" ht="12.75">
      <c r="C76" s="58" t="s">
        <v>59</v>
      </c>
      <c r="D76" s="39"/>
      <c r="E76" s="40"/>
      <c r="F76" s="40"/>
      <c r="G76" s="40"/>
      <c r="H76" s="40"/>
      <c r="I76" s="40"/>
      <c r="J76" s="40"/>
      <c r="K76" s="40"/>
      <c r="L76" s="40"/>
      <c r="M76" s="40"/>
    </row>
    <row r="77" spans="2:29" ht="12.75">
      <c r="C77" s="58" t="s">
        <v>60</v>
      </c>
      <c r="D77" s="39"/>
      <c r="E77" s="40"/>
      <c r="F77" s="40"/>
      <c r="G77" s="40"/>
      <c r="H77" s="40"/>
      <c r="I77" s="40"/>
      <c r="J77" s="40"/>
      <c r="K77" s="40"/>
      <c r="L77" s="40"/>
      <c r="M77" s="40"/>
    </row>
    <row r="78" spans="2:29" ht="23.1" customHeight="1">
      <c r="C78" s="39"/>
      <c r="D78" s="39"/>
      <c r="E78" s="40"/>
      <c r="F78" s="40"/>
      <c r="G78" s="40"/>
      <c r="H78" s="40"/>
      <c r="I78" s="40"/>
      <c r="J78" s="40"/>
      <c r="K78" s="40"/>
      <c r="L78" s="40"/>
      <c r="M78" s="40"/>
    </row>
    <row r="79" spans="2:29" ht="23.1" customHeight="1">
      <c r="C79" s="39"/>
      <c r="D79" s="39"/>
      <c r="E79" s="40"/>
      <c r="F79" s="40"/>
      <c r="G79" s="40"/>
      <c r="H79" s="40"/>
      <c r="I79" s="40"/>
      <c r="J79" s="40"/>
      <c r="K79" s="40"/>
      <c r="L79" s="40"/>
      <c r="M79" s="40"/>
    </row>
    <row r="80" spans="2:29" ht="23.1" customHeight="1">
      <c r="C80" s="39"/>
      <c r="D80" s="39"/>
      <c r="E80" s="40"/>
      <c r="F80" s="40"/>
      <c r="G80" s="40"/>
      <c r="H80" s="40"/>
      <c r="I80" s="40"/>
      <c r="J80" s="40"/>
      <c r="K80" s="40"/>
      <c r="L80" s="40"/>
      <c r="M80" s="40"/>
    </row>
    <row r="81" spans="3:13" ht="23.1" customHeight="1">
      <c r="C81" s="39"/>
      <c r="D81" s="39"/>
      <c r="E81" s="40"/>
      <c r="F81" s="40"/>
      <c r="G81" s="40"/>
      <c r="H81" s="40"/>
      <c r="I81" s="40"/>
      <c r="J81" s="40"/>
      <c r="K81" s="40"/>
      <c r="L81" s="40"/>
      <c r="M81" s="40"/>
    </row>
    <row r="82" spans="3:13" ht="23.1" customHeight="1">
      <c r="F82" s="40"/>
      <c r="G82" s="40"/>
      <c r="H82" s="40"/>
      <c r="I82" s="40"/>
      <c r="J82" s="40"/>
      <c r="K82" s="40"/>
      <c r="L82" s="40"/>
      <c r="M82" s="40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2"/>
  <sheetViews>
    <sheetView topLeftCell="A93" zoomScale="70" zoomScaleNormal="70" zoomScalePageLayoutView="85" workbookViewId="0">
      <selection activeCell="I125" sqref="I125"/>
    </sheetView>
  </sheetViews>
  <sheetFormatPr baseColWidth="10" defaultColWidth="10.6640625" defaultRowHeight="23.1" customHeight="1"/>
  <cols>
    <col min="1" max="2" width="3.33203125" style="32" customWidth="1"/>
    <col min="3" max="3" width="13.5546875" style="32" customWidth="1"/>
    <col min="4" max="4" width="14.44140625" style="32" customWidth="1"/>
    <col min="5" max="5" width="26.6640625" style="33" customWidth="1"/>
    <col min="6" max="9" width="14.6640625" style="33" customWidth="1"/>
    <col min="10" max="12" width="9.6640625" style="33" customWidth="1"/>
    <col min="13" max="13" width="3.33203125" style="32" customWidth="1"/>
    <col min="14" max="16384" width="10.6640625" style="32"/>
  </cols>
  <sheetData>
    <row r="2" spans="2:28" ht="23.1" customHeight="1">
      <c r="D2" s="585" t="s">
        <v>233</v>
      </c>
    </row>
    <row r="3" spans="2:28" ht="23.1" customHeight="1">
      <c r="D3" s="585" t="s">
        <v>234</v>
      </c>
    </row>
    <row r="4" spans="2:28" ht="23.1" customHeight="1" thickBot="1"/>
    <row r="5" spans="2:28" ht="9" customHeight="1">
      <c r="B5" s="34"/>
      <c r="C5" s="35"/>
      <c r="D5" s="35"/>
      <c r="E5" s="36"/>
      <c r="F5" s="36"/>
      <c r="G5" s="36"/>
      <c r="H5" s="36"/>
      <c r="I5" s="36"/>
      <c r="J5" s="36"/>
      <c r="K5" s="36"/>
      <c r="L5" s="36"/>
      <c r="M5" s="37"/>
      <c r="O5" s="191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3"/>
    </row>
    <row r="6" spans="2:28" ht="30" customHeight="1">
      <c r="B6" s="38"/>
      <c r="C6" s="29" t="s">
        <v>2</v>
      </c>
      <c r="D6" s="39"/>
      <c r="E6" s="40"/>
      <c r="F6" s="40"/>
      <c r="G6" s="40"/>
      <c r="H6" s="40"/>
      <c r="I6" s="40"/>
      <c r="J6" s="40"/>
      <c r="K6" s="40"/>
      <c r="L6" s="890">
        <f>ejercicio</f>
        <v>2018</v>
      </c>
      <c r="M6" s="41"/>
      <c r="O6" s="194"/>
      <c r="P6" s="195" t="s">
        <v>87</v>
      </c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7"/>
    </row>
    <row r="7" spans="2:28" ht="30" customHeight="1">
      <c r="B7" s="38"/>
      <c r="C7" s="29" t="s">
        <v>3</v>
      </c>
      <c r="D7" s="39"/>
      <c r="E7" s="40"/>
      <c r="F7" s="40"/>
      <c r="G7" s="40"/>
      <c r="H7" s="40"/>
      <c r="I7" s="40"/>
      <c r="J7" s="40"/>
      <c r="K7" s="40"/>
      <c r="L7" s="890"/>
      <c r="M7" s="41"/>
      <c r="O7" s="194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7"/>
    </row>
    <row r="8" spans="2:28" ht="30" customHeight="1">
      <c r="B8" s="38"/>
      <c r="C8" s="42"/>
      <c r="D8" s="39"/>
      <c r="E8" s="40"/>
      <c r="F8" s="40"/>
      <c r="G8" s="40"/>
      <c r="H8" s="40"/>
      <c r="I8" s="40"/>
      <c r="J8" s="40"/>
      <c r="K8" s="40"/>
      <c r="L8" s="43"/>
      <c r="M8" s="41"/>
      <c r="O8" s="194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7"/>
    </row>
    <row r="9" spans="2:28" s="85" customFormat="1" ht="30" customHeight="1">
      <c r="B9" s="736"/>
      <c r="C9" s="562" t="s">
        <v>62</v>
      </c>
      <c r="D9" s="934" t="str">
        <f>Entidad</f>
        <v>FIT CANARIAS</v>
      </c>
      <c r="E9" s="934"/>
      <c r="F9" s="934"/>
      <c r="G9" s="934"/>
      <c r="H9" s="934"/>
      <c r="I9" s="934"/>
      <c r="J9" s="934"/>
      <c r="K9" s="934"/>
      <c r="L9" s="934"/>
      <c r="M9" s="737"/>
      <c r="N9" s="596"/>
      <c r="O9" s="194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7"/>
    </row>
    <row r="10" spans="2:28" ht="7.35" customHeight="1">
      <c r="B10" s="38"/>
      <c r="C10" s="39"/>
      <c r="D10" s="39"/>
      <c r="E10" s="40"/>
      <c r="F10" s="40"/>
      <c r="G10" s="40"/>
      <c r="H10" s="40"/>
      <c r="I10" s="40"/>
      <c r="J10" s="40"/>
      <c r="K10" s="40"/>
      <c r="L10" s="40"/>
      <c r="M10" s="41"/>
      <c r="O10" s="194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7"/>
    </row>
    <row r="11" spans="2:28" s="48" customFormat="1" ht="30" customHeight="1">
      <c r="B11" s="44"/>
      <c r="C11" s="45" t="s">
        <v>426</v>
      </c>
      <c r="D11" s="45"/>
      <c r="E11" s="46"/>
      <c r="F11" s="46"/>
      <c r="G11" s="46"/>
      <c r="H11" s="46"/>
      <c r="I11" s="46"/>
      <c r="J11" s="46"/>
      <c r="K11" s="46"/>
      <c r="L11" s="46"/>
      <c r="M11" s="47"/>
      <c r="O11" s="194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7"/>
    </row>
    <row r="12" spans="2:28" s="48" customFormat="1" ht="30" customHeight="1">
      <c r="B12" s="44"/>
      <c r="C12" s="954"/>
      <c r="D12" s="954"/>
      <c r="E12" s="31"/>
      <c r="F12" s="31"/>
      <c r="G12" s="31"/>
      <c r="H12" s="31"/>
      <c r="I12" s="31"/>
      <c r="J12" s="31"/>
      <c r="K12" s="31"/>
      <c r="L12" s="31"/>
      <c r="M12" s="47"/>
      <c r="O12" s="194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7"/>
    </row>
    <row r="13" spans="2:28" s="48" customFormat="1" ht="30" customHeight="1">
      <c r="B13" s="44"/>
      <c r="C13" s="28" t="s">
        <v>427</v>
      </c>
      <c r="D13" s="9"/>
      <c r="E13" s="31"/>
      <c r="F13" s="31"/>
      <c r="G13" s="31"/>
      <c r="H13" s="31"/>
      <c r="I13" s="31"/>
      <c r="J13" s="31"/>
      <c r="K13" s="31"/>
      <c r="L13" s="31"/>
      <c r="M13" s="47"/>
      <c r="O13" s="194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7"/>
    </row>
    <row r="14" spans="2:28" s="48" customFormat="1" ht="30" customHeight="1">
      <c r="B14" s="44"/>
      <c r="C14" s="9" t="s">
        <v>428</v>
      </c>
      <c r="D14" s="9"/>
      <c r="E14" s="31"/>
      <c r="F14" s="31"/>
      <c r="G14" s="31"/>
      <c r="H14" s="31"/>
      <c r="I14" s="31"/>
      <c r="J14" s="31"/>
      <c r="K14" s="31"/>
      <c r="L14" s="31"/>
      <c r="M14" s="47"/>
      <c r="O14" s="194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7"/>
    </row>
    <row r="15" spans="2:28" s="48" customFormat="1" ht="35.1" customHeight="1">
      <c r="B15" s="44"/>
      <c r="C15" s="970" t="s">
        <v>429</v>
      </c>
      <c r="D15" s="971"/>
      <c r="E15" s="536"/>
      <c r="F15" s="974" t="s">
        <v>430</v>
      </c>
      <c r="G15" s="975"/>
      <c r="H15" s="974" t="s">
        <v>431</v>
      </c>
      <c r="I15" s="975"/>
      <c r="J15" s="574"/>
      <c r="K15" s="574"/>
      <c r="L15" s="574"/>
      <c r="M15" s="47"/>
      <c r="O15" s="194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7"/>
    </row>
    <row r="16" spans="2:28" s="85" customFormat="1" ht="23.1" customHeight="1">
      <c r="B16" s="736"/>
      <c r="C16" s="972" t="s">
        <v>432</v>
      </c>
      <c r="D16" s="973"/>
      <c r="E16" s="537" t="s">
        <v>433</v>
      </c>
      <c r="F16" s="537">
        <v>2017</v>
      </c>
      <c r="G16" s="537">
        <v>2018</v>
      </c>
      <c r="H16" s="537">
        <v>2017</v>
      </c>
      <c r="I16" s="537">
        <v>2018</v>
      </c>
      <c r="J16" s="537" t="s">
        <v>434</v>
      </c>
      <c r="K16" s="537" t="s">
        <v>435</v>
      </c>
      <c r="L16" s="537" t="s">
        <v>436</v>
      </c>
      <c r="M16" s="737"/>
      <c r="N16" s="596"/>
      <c r="O16" s="194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7"/>
    </row>
    <row r="17" spans="1:28" s="85" customFormat="1" ht="8.1" customHeight="1">
      <c r="A17" s="596"/>
      <c r="B17" s="736"/>
      <c r="C17" s="29"/>
      <c r="D17" s="29"/>
      <c r="E17" s="84"/>
      <c r="F17" s="84"/>
      <c r="G17" s="84"/>
      <c r="H17" s="84"/>
      <c r="I17" s="84"/>
      <c r="J17" s="84"/>
      <c r="K17" s="84"/>
      <c r="L17" s="84"/>
      <c r="M17" s="737"/>
      <c r="N17" s="596"/>
      <c r="O17" s="194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</row>
    <row r="18" spans="1:28" s="53" customFormat="1" ht="23.1" customHeight="1">
      <c r="A18" s="596"/>
      <c r="B18" s="736"/>
      <c r="C18" s="967" t="s">
        <v>437</v>
      </c>
      <c r="D18" s="968"/>
      <c r="E18" s="969"/>
      <c r="F18" s="239">
        <v>552043.18999999994</v>
      </c>
      <c r="G18" s="238">
        <v>533410.5199999999</v>
      </c>
      <c r="H18" s="535">
        <v>552043.18999999994</v>
      </c>
      <c r="I18" s="535">
        <v>533410.5199999999</v>
      </c>
      <c r="J18" s="450"/>
      <c r="K18" s="450"/>
      <c r="L18" s="450"/>
      <c r="M18" s="51"/>
      <c r="O18" s="194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7"/>
    </row>
    <row r="19" spans="1:28" s="53" customFormat="1" ht="9" customHeight="1">
      <c r="A19" s="596"/>
      <c r="B19" s="736"/>
      <c r="C19" s="18"/>
      <c r="D19" s="18"/>
      <c r="E19" s="240"/>
      <c r="F19" s="240"/>
      <c r="G19" s="240"/>
      <c r="H19" s="240"/>
      <c r="I19" s="240"/>
      <c r="J19" s="451"/>
      <c r="K19" s="451"/>
      <c r="L19" s="451"/>
      <c r="M19" s="51"/>
      <c r="O19" s="194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7"/>
    </row>
    <row r="20" spans="1:28" s="53" customFormat="1" ht="23.1" customHeight="1">
      <c r="A20" s="596"/>
      <c r="B20" s="736"/>
      <c r="C20" s="560"/>
      <c r="D20" s="690"/>
      <c r="E20" s="561"/>
      <c r="F20" s="750"/>
      <c r="G20" s="561"/>
      <c r="H20" s="794"/>
      <c r="I20" s="794"/>
      <c r="J20" s="452"/>
      <c r="K20" s="452"/>
      <c r="L20" s="795"/>
      <c r="M20" s="51"/>
      <c r="O20" s="194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7"/>
    </row>
    <row r="21" spans="1:28" s="53" customFormat="1" ht="23.1" customHeight="1">
      <c r="B21" s="50"/>
      <c r="C21" s="679"/>
      <c r="D21" s="680"/>
      <c r="E21" s="714"/>
      <c r="F21" s="769"/>
      <c r="G21" s="714"/>
      <c r="H21" s="772"/>
      <c r="I21" s="772"/>
      <c r="J21" s="453"/>
      <c r="K21" s="453"/>
      <c r="L21" s="796"/>
      <c r="M21" s="51"/>
      <c r="O21" s="194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7"/>
    </row>
    <row r="22" spans="1:28" s="53" customFormat="1" ht="23.1" customHeight="1">
      <c r="B22" s="50"/>
      <c r="C22" s="679"/>
      <c r="D22" s="680"/>
      <c r="E22" s="714"/>
      <c r="F22" s="769"/>
      <c r="G22" s="714"/>
      <c r="H22" s="772"/>
      <c r="I22" s="772"/>
      <c r="J22" s="453"/>
      <c r="K22" s="453"/>
      <c r="L22" s="796"/>
      <c r="M22" s="51"/>
      <c r="O22" s="194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7"/>
    </row>
    <row r="23" spans="1:28" s="53" customFormat="1" ht="23.1" customHeight="1">
      <c r="B23" s="50"/>
      <c r="C23" s="679"/>
      <c r="D23" s="680"/>
      <c r="E23" s="714"/>
      <c r="F23" s="769"/>
      <c r="G23" s="714"/>
      <c r="H23" s="772"/>
      <c r="I23" s="772"/>
      <c r="J23" s="453"/>
      <c r="K23" s="453"/>
      <c r="L23" s="796"/>
      <c r="M23" s="51"/>
      <c r="O23" s="194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7"/>
    </row>
    <row r="24" spans="1:28" ht="23.1" customHeight="1">
      <c r="B24" s="50"/>
      <c r="C24" s="679"/>
      <c r="D24" s="680"/>
      <c r="E24" s="681"/>
      <c r="F24" s="753"/>
      <c r="G24" s="681"/>
      <c r="H24" s="776"/>
      <c r="I24" s="776"/>
      <c r="J24" s="454"/>
      <c r="K24" s="454"/>
      <c r="L24" s="797"/>
      <c r="M24" s="41"/>
      <c r="O24" s="194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7"/>
    </row>
    <row r="25" spans="1:28" ht="23.1" customHeight="1">
      <c r="B25" s="50"/>
      <c r="C25" s="679"/>
      <c r="D25" s="680"/>
      <c r="E25" s="681"/>
      <c r="F25" s="753"/>
      <c r="G25" s="681"/>
      <c r="H25" s="776"/>
      <c r="I25" s="776"/>
      <c r="J25" s="454"/>
      <c r="K25" s="454"/>
      <c r="L25" s="797"/>
      <c r="M25" s="41"/>
      <c r="O25" s="194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7"/>
    </row>
    <row r="26" spans="1:28" ht="23.1" customHeight="1">
      <c r="B26" s="50"/>
      <c r="C26" s="679"/>
      <c r="D26" s="680"/>
      <c r="E26" s="681"/>
      <c r="F26" s="753"/>
      <c r="G26" s="681"/>
      <c r="H26" s="776"/>
      <c r="I26" s="776"/>
      <c r="J26" s="454"/>
      <c r="K26" s="454"/>
      <c r="L26" s="797"/>
      <c r="M26" s="41"/>
      <c r="O26" s="194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7"/>
    </row>
    <row r="27" spans="1:28" ht="23.1" customHeight="1">
      <c r="B27" s="50"/>
      <c r="C27" s="679"/>
      <c r="D27" s="680"/>
      <c r="E27" s="720"/>
      <c r="F27" s="779"/>
      <c r="G27" s="720"/>
      <c r="H27" s="782"/>
      <c r="I27" s="782"/>
      <c r="J27" s="455"/>
      <c r="K27" s="455"/>
      <c r="L27" s="798"/>
      <c r="M27" s="41"/>
      <c r="O27" s="194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7"/>
    </row>
    <row r="28" spans="1:28" ht="23.1" customHeight="1">
      <c r="B28" s="50"/>
      <c r="C28" s="679"/>
      <c r="D28" s="680"/>
      <c r="E28" s="720"/>
      <c r="F28" s="779"/>
      <c r="G28" s="720"/>
      <c r="H28" s="782"/>
      <c r="I28" s="782"/>
      <c r="J28" s="455"/>
      <c r="K28" s="455"/>
      <c r="L28" s="798"/>
      <c r="M28" s="41"/>
      <c r="O28" s="194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7"/>
    </row>
    <row r="29" spans="1:28" ht="23.1" customHeight="1">
      <c r="B29" s="50"/>
      <c r="C29" s="685"/>
      <c r="D29" s="686"/>
      <c r="E29" s="687"/>
      <c r="F29" s="758"/>
      <c r="G29" s="687"/>
      <c r="H29" s="786"/>
      <c r="I29" s="786"/>
      <c r="J29" s="456"/>
      <c r="K29" s="456"/>
      <c r="L29" s="799"/>
      <c r="M29" s="41"/>
      <c r="O29" s="194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7"/>
    </row>
    <row r="30" spans="1:28" ht="23.1" customHeight="1" thickBot="1">
      <c r="B30" s="50"/>
      <c r="C30" s="569" t="s">
        <v>438</v>
      </c>
      <c r="D30" s="570"/>
      <c r="E30" s="74"/>
      <c r="F30" s="74">
        <f>SUM(F20:F29)</f>
        <v>0</v>
      </c>
      <c r="G30" s="74">
        <f>SUM(G20:G29)</f>
        <v>0</v>
      </c>
      <c r="H30" s="74">
        <f>SUM(H20:H29)</f>
        <v>0</v>
      </c>
      <c r="I30" s="74">
        <f>SUM(I20:I29)</f>
        <v>0</v>
      </c>
      <c r="J30" s="457"/>
      <c r="K30" s="458"/>
      <c r="L30" s="457"/>
      <c r="M30" s="41"/>
      <c r="O30" s="194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7"/>
    </row>
    <row r="31" spans="1:28" ht="8.1" customHeight="1">
      <c r="B31" s="38"/>
      <c r="C31" s="957"/>
      <c r="D31" s="957"/>
      <c r="E31" s="957"/>
      <c r="F31" s="957"/>
      <c r="G31" s="957"/>
      <c r="H31" s="957"/>
      <c r="I31" s="957"/>
      <c r="J31" s="957"/>
      <c r="K31" s="957"/>
      <c r="L31" s="957"/>
      <c r="M31" s="41"/>
      <c r="O31" s="194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7"/>
    </row>
    <row r="32" spans="1:28" ht="23.1" customHeight="1">
      <c r="B32" s="50"/>
      <c r="C32" s="958" t="s">
        <v>439</v>
      </c>
      <c r="D32" s="959"/>
      <c r="E32" s="960"/>
      <c r="F32" s="802"/>
      <c r="G32" s="561"/>
      <c r="H32" s="728"/>
      <c r="I32" s="65"/>
      <c r="J32" s="65"/>
      <c r="K32" s="65"/>
      <c r="L32" s="65"/>
      <c r="M32" s="51"/>
      <c r="O32" s="194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7"/>
    </row>
    <row r="33" spans="2:28" ht="23.1" customHeight="1">
      <c r="B33" s="50"/>
      <c r="C33" s="961" t="s">
        <v>440</v>
      </c>
      <c r="D33" s="962"/>
      <c r="E33" s="963"/>
      <c r="F33" s="805">
        <v>-18632.669999999998</v>
      </c>
      <c r="G33" s="681">
        <v>-18632.669999999998</v>
      </c>
      <c r="H33" s="728"/>
      <c r="I33" s="728"/>
      <c r="J33" s="65"/>
      <c r="K33" s="65"/>
      <c r="L33" s="65"/>
      <c r="M33" s="41"/>
      <c r="O33" s="194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7"/>
    </row>
    <row r="34" spans="2:28" ht="23.1" customHeight="1">
      <c r="B34" s="50"/>
      <c r="C34" s="803" t="s">
        <v>441</v>
      </c>
      <c r="D34" s="804"/>
      <c r="E34" s="75"/>
      <c r="F34" s="805"/>
      <c r="G34" s="687"/>
      <c r="H34" s="728"/>
      <c r="I34" s="728"/>
      <c r="J34" s="65"/>
      <c r="K34" s="65"/>
      <c r="L34" s="65"/>
      <c r="M34" s="41"/>
      <c r="O34" s="194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7"/>
    </row>
    <row r="35" spans="2:28" ht="23.1" customHeight="1" thickBot="1">
      <c r="B35" s="50"/>
      <c r="C35" s="569" t="s">
        <v>442</v>
      </c>
      <c r="D35" s="570"/>
      <c r="E35" s="74"/>
      <c r="F35" s="74">
        <f>F18+F30+SUM(F32:F34)</f>
        <v>533410.5199999999</v>
      </c>
      <c r="G35" s="74">
        <f>G18+G30+SUM(G32:G34)</f>
        <v>514777.84999999992</v>
      </c>
      <c r="H35" s="104"/>
      <c r="I35" s="104"/>
      <c r="J35" s="65"/>
      <c r="K35" s="65"/>
      <c r="L35" s="65"/>
      <c r="M35" s="41"/>
      <c r="O35" s="194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7"/>
    </row>
    <row r="36" spans="2:28" ht="23.1" customHeight="1">
      <c r="B36" s="50"/>
      <c r="C36" s="64"/>
      <c r="D36" s="64"/>
      <c r="E36" s="65"/>
      <c r="F36" s="65"/>
      <c r="G36" s="65"/>
      <c r="H36" s="65"/>
      <c r="I36" s="65"/>
      <c r="J36" s="65"/>
      <c r="K36" s="65"/>
      <c r="L36" s="65"/>
      <c r="M36" s="41"/>
      <c r="O36" s="194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7"/>
    </row>
    <row r="37" spans="2:28" ht="23.1" customHeight="1">
      <c r="B37" s="50"/>
      <c r="C37" s="9" t="s">
        <v>443</v>
      </c>
      <c r="D37" s="64"/>
      <c r="E37" s="65"/>
      <c r="F37" s="65"/>
      <c r="G37" s="65"/>
      <c r="H37" s="65"/>
      <c r="I37" s="65"/>
      <c r="J37" s="65"/>
      <c r="K37" s="65"/>
      <c r="L37" s="65"/>
      <c r="M37" s="41"/>
      <c r="O37" s="194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7"/>
    </row>
    <row r="38" spans="2:28" ht="35.1" customHeight="1">
      <c r="B38" s="50"/>
      <c r="C38" s="976" t="s">
        <v>429</v>
      </c>
      <c r="D38" s="977"/>
      <c r="E38" s="538"/>
      <c r="F38" s="980" t="s">
        <v>444</v>
      </c>
      <c r="G38" s="981"/>
      <c r="H38" s="980" t="s">
        <v>445</v>
      </c>
      <c r="I38" s="981"/>
      <c r="J38" s="539"/>
      <c r="K38" s="539"/>
      <c r="L38" s="539"/>
      <c r="M38" s="41"/>
      <c r="O38" s="194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7"/>
    </row>
    <row r="39" spans="2:28" ht="23.1" customHeight="1">
      <c r="B39" s="50"/>
      <c r="C39" s="978" t="s">
        <v>432</v>
      </c>
      <c r="D39" s="979"/>
      <c r="E39" s="540" t="s">
        <v>433</v>
      </c>
      <c r="F39" s="539">
        <f>ejercicio-1</f>
        <v>2017</v>
      </c>
      <c r="G39" s="539">
        <f>ejercicio</f>
        <v>2018</v>
      </c>
      <c r="H39" s="539">
        <f>ejercicio-1</f>
        <v>2017</v>
      </c>
      <c r="I39" s="539">
        <f>ejercicio</f>
        <v>2018</v>
      </c>
      <c r="J39" s="539" t="s">
        <v>434</v>
      </c>
      <c r="K39" s="539" t="s">
        <v>435</v>
      </c>
      <c r="L39" s="539" t="s">
        <v>436</v>
      </c>
      <c r="M39" s="41"/>
      <c r="O39" s="194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7"/>
    </row>
    <row r="40" spans="2:28" ht="23.1" customHeight="1">
      <c r="B40" s="50"/>
      <c r="C40" s="560" t="s">
        <v>724</v>
      </c>
      <c r="D40" s="690"/>
      <c r="E40" s="561" t="s">
        <v>55</v>
      </c>
      <c r="F40" s="750">
        <v>18725</v>
      </c>
      <c r="G40" s="561">
        <v>0</v>
      </c>
      <c r="H40" s="794">
        <v>18725</v>
      </c>
      <c r="I40" s="794">
        <v>0</v>
      </c>
      <c r="J40" s="884"/>
      <c r="K40" s="884"/>
      <c r="L40" s="884"/>
      <c r="M40" s="41"/>
      <c r="O40" s="194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7"/>
    </row>
    <row r="41" spans="2:28" ht="23.1" customHeight="1">
      <c r="B41" s="50"/>
      <c r="C41" s="679" t="s">
        <v>711</v>
      </c>
      <c r="D41" s="680"/>
      <c r="E41" s="714" t="s">
        <v>55</v>
      </c>
      <c r="F41" s="769">
        <v>0</v>
      </c>
      <c r="G41" s="714">
        <v>40000</v>
      </c>
      <c r="H41" s="772">
        <v>0</v>
      </c>
      <c r="I41" s="772">
        <v>40000</v>
      </c>
      <c r="J41" s="885" t="s">
        <v>725</v>
      </c>
      <c r="K41" s="885" t="s">
        <v>726</v>
      </c>
      <c r="L41" s="885" t="s">
        <v>727</v>
      </c>
      <c r="M41" s="41"/>
      <c r="O41" s="194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7"/>
    </row>
    <row r="42" spans="2:28" ht="23.1" customHeight="1">
      <c r="B42" s="50"/>
      <c r="C42" s="679"/>
      <c r="D42" s="680"/>
      <c r="E42" s="714"/>
      <c r="F42" s="769"/>
      <c r="G42" s="714"/>
      <c r="H42" s="772"/>
      <c r="I42" s="772"/>
      <c r="J42" s="453"/>
      <c r="K42" s="453"/>
      <c r="L42" s="796"/>
      <c r="M42" s="41"/>
      <c r="O42" s="194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7"/>
    </row>
    <row r="43" spans="2:28" ht="23.1" customHeight="1">
      <c r="B43" s="50"/>
      <c r="C43" s="679"/>
      <c r="D43" s="680"/>
      <c r="E43" s="714"/>
      <c r="F43" s="769"/>
      <c r="G43" s="714"/>
      <c r="H43" s="772"/>
      <c r="I43" s="772"/>
      <c r="J43" s="453"/>
      <c r="K43" s="453"/>
      <c r="L43" s="796"/>
      <c r="M43" s="41"/>
      <c r="O43" s="194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7"/>
    </row>
    <row r="44" spans="2:28" ht="23.1" customHeight="1">
      <c r="B44" s="50"/>
      <c r="C44" s="679"/>
      <c r="D44" s="680"/>
      <c r="E44" s="681"/>
      <c r="F44" s="753"/>
      <c r="G44" s="681"/>
      <c r="H44" s="776"/>
      <c r="I44" s="776"/>
      <c r="J44" s="454"/>
      <c r="K44" s="454"/>
      <c r="L44" s="797"/>
      <c r="M44" s="41"/>
      <c r="O44" s="194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7"/>
    </row>
    <row r="45" spans="2:28" ht="23.1" customHeight="1">
      <c r="B45" s="50"/>
      <c r="C45" s="679"/>
      <c r="D45" s="680"/>
      <c r="E45" s="681"/>
      <c r="F45" s="753"/>
      <c r="G45" s="681"/>
      <c r="H45" s="776"/>
      <c r="I45" s="776"/>
      <c r="J45" s="454"/>
      <c r="K45" s="454"/>
      <c r="L45" s="797"/>
      <c r="M45" s="41"/>
      <c r="O45" s="194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7"/>
    </row>
    <row r="46" spans="2:28" ht="23.1" customHeight="1">
      <c r="B46" s="50"/>
      <c r="C46" s="679"/>
      <c r="D46" s="680"/>
      <c r="E46" s="681"/>
      <c r="F46" s="753"/>
      <c r="G46" s="681"/>
      <c r="H46" s="776"/>
      <c r="I46" s="776"/>
      <c r="J46" s="454"/>
      <c r="K46" s="454"/>
      <c r="L46" s="797"/>
      <c r="M46" s="41"/>
      <c r="O46" s="194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7"/>
    </row>
    <row r="47" spans="2:28" ht="23.1" customHeight="1">
      <c r="B47" s="50"/>
      <c r="C47" s="679"/>
      <c r="D47" s="680"/>
      <c r="E47" s="720"/>
      <c r="F47" s="779"/>
      <c r="G47" s="720"/>
      <c r="H47" s="782"/>
      <c r="I47" s="782"/>
      <c r="J47" s="455"/>
      <c r="K47" s="455"/>
      <c r="L47" s="798"/>
      <c r="M47" s="41"/>
      <c r="O47" s="194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7"/>
    </row>
    <row r="48" spans="2:28" ht="29.1" customHeight="1">
      <c r="B48" s="50"/>
      <c r="C48" s="679"/>
      <c r="D48" s="680"/>
      <c r="E48" s="720"/>
      <c r="F48" s="779"/>
      <c r="G48" s="720"/>
      <c r="H48" s="782"/>
      <c r="I48" s="782"/>
      <c r="J48" s="455"/>
      <c r="K48" s="455"/>
      <c r="L48" s="798"/>
      <c r="M48" s="41"/>
      <c r="O48" s="194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7"/>
    </row>
    <row r="49" spans="2:28" ht="23.1" customHeight="1">
      <c r="B49" s="50"/>
      <c r="C49" s="685"/>
      <c r="D49" s="686"/>
      <c r="E49" s="687"/>
      <c r="F49" s="758"/>
      <c r="G49" s="687"/>
      <c r="H49" s="786"/>
      <c r="I49" s="786"/>
      <c r="J49" s="456"/>
      <c r="K49" s="456"/>
      <c r="L49" s="799"/>
      <c r="M49" s="41"/>
      <c r="O49" s="194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7"/>
    </row>
    <row r="50" spans="2:28" ht="23.1" customHeight="1" thickBot="1">
      <c r="B50" s="50"/>
      <c r="C50" s="964" t="s">
        <v>438</v>
      </c>
      <c r="D50" s="965"/>
      <c r="E50" s="966"/>
      <c r="F50" s="74">
        <f>SUM(F40:F49)</f>
        <v>18725</v>
      </c>
      <c r="G50" s="74">
        <f>SUM(G40:G49)</f>
        <v>40000</v>
      </c>
      <c r="H50" s="74">
        <f>SUM(H40:H49)</f>
        <v>18725</v>
      </c>
      <c r="I50" s="74">
        <f>SUM(I40:I49)</f>
        <v>40000</v>
      </c>
      <c r="J50" s="103"/>
      <c r="K50" s="65"/>
      <c r="L50" s="65"/>
      <c r="M50" s="41"/>
      <c r="O50" s="194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7"/>
    </row>
    <row r="51" spans="2:28" ht="23.1" customHeight="1">
      <c r="B51" s="50"/>
      <c r="C51" s="585"/>
      <c r="D51" s="585"/>
      <c r="E51" s="104"/>
      <c r="F51" s="749"/>
      <c r="G51" s="749"/>
      <c r="H51" s="749"/>
      <c r="I51" s="749"/>
      <c r="J51" s="104"/>
      <c r="K51" s="104"/>
      <c r="L51" s="806"/>
      <c r="M51" s="41"/>
      <c r="O51" s="194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7"/>
    </row>
    <row r="52" spans="2:28" s="48" customFormat="1" ht="30" customHeight="1">
      <c r="B52" s="44"/>
      <c r="C52" s="28" t="s">
        <v>446</v>
      </c>
      <c r="D52" s="9"/>
      <c r="E52" s="31"/>
      <c r="F52" s="31"/>
      <c r="G52" s="31"/>
      <c r="H52" s="31"/>
      <c r="I52" s="31"/>
      <c r="J52" s="31"/>
      <c r="K52" s="31"/>
      <c r="L52" s="31"/>
      <c r="M52" s="47"/>
      <c r="O52" s="194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7"/>
    </row>
    <row r="53" spans="2:28" s="48" customFormat="1" ht="30" customHeight="1">
      <c r="B53" s="44"/>
      <c r="C53" s="976" t="s">
        <v>429</v>
      </c>
      <c r="D53" s="977"/>
      <c r="E53" s="538"/>
      <c r="F53" s="980" t="s">
        <v>447</v>
      </c>
      <c r="G53" s="981"/>
      <c r="H53" s="980" t="s">
        <v>448</v>
      </c>
      <c r="I53" s="981"/>
      <c r="J53" s="539"/>
      <c r="K53" s="539"/>
      <c r="L53" s="539"/>
      <c r="M53" s="47"/>
      <c r="O53" s="194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7"/>
    </row>
    <row r="54" spans="2:28" ht="23.1" customHeight="1">
      <c r="B54" s="50"/>
      <c r="C54" s="978" t="s">
        <v>432</v>
      </c>
      <c r="D54" s="979"/>
      <c r="E54" s="540" t="s">
        <v>433</v>
      </c>
      <c r="F54" s="539">
        <f>ejercicio-1</f>
        <v>2017</v>
      </c>
      <c r="G54" s="539">
        <f>ejercicio</f>
        <v>2018</v>
      </c>
      <c r="H54" s="539">
        <f>ejercicio-1</f>
        <v>2017</v>
      </c>
      <c r="I54" s="539">
        <f>ejercicio</f>
        <v>2018</v>
      </c>
      <c r="J54" s="539" t="s">
        <v>434</v>
      </c>
      <c r="K54" s="539" t="s">
        <v>435</v>
      </c>
      <c r="L54" s="539" t="s">
        <v>436</v>
      </c>
      <c r="M54" s="41"/>
      <c r="O54" s="194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7"/>
    </row>
    <row r="55" spans="2:28" ht="23.1" customHeight="1">
      <c r="B55" s="50"/>
      <c r="C55" s="560"/>
      <c r="D55" s="690"/>
      <c r="E55" s="561"/>
      <c r="F55" s="750"/>
      <c r="G55" s="561"/>
      <c r="H55" s="794"/>
      <c r="I55" s="794"/>
      <c r="J55" s="452"/>
      <c r="K55" s="452"/>
      <c r="L55" s="795"/>
      <c r="M55" s="41"/>
      <c r="O55" s="194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7"/>
    </row>
    <row r="56" spans="2:28" ht="23.1" customHeight="1">
      <c r="B56" s="50"/>
      <c r="C56" s="679"/>
      <c r="D56" s="680"/>
      <c r="E56" s="714"/>
      <c r="F56" s="769"/>
      <c r="G56" s="714"/>
      <c r="H56" s="772"/>
      <c r="I56" s="772"/>
      <c r="J56" s="453"/>
      <c r="K56" s="453"/>
      <c r="L56" s="796"/>
      <c r="M56" s="41"/>
      <c r="O56" s="194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7"/>
    </row>
    <row r="57" spans="2:28" ht="23.1" customHeight="1">
      <c r="B57" s="50"/>
      <c r="C57" s="679"/>
      <c r="D57" s="680"/>
      <c r="E57" s="714"/>
      <c r="F57" s="769"/>
      <c r="G57" s="714"/>
      <c r="H57" s="772"/>
      <c r="I57" s="772"/>
      <c r="J57" s="453"/>
      <c r="K57" s="453"/>
      <c r="L57" s="796"/>
      <c r="M57" s="41"/>
      <c r="O57" s="194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7"/>
    </row>
    <row r="58" spans="2:28" ht="23.1" customHeight="1">
      <c r="B58" s="50"/>
      <c r="C58" s="679"/>
      <c r="D58" s="680"/>
      <c r="E58" s="714"/>
      <c r="F58" s="769"/>
      <c r="G58" s="714"/>
      <c r="H58" s="772"/>
      <c r="I58" s="772"/>
      <c r="J58" s="453"/>
      <c r="K58" s="453"/>
      <c r="L58" s="796"/>
      <c r="M58" s="41"/>
      <c r="O58" s="194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7"/>
    </row>
    <row r="59" spans="2:28" ht="23.1" customHeight="1">
      <c r="B59" s="50"/>
      <c r="C59" s="679"/>
      <c r="D59" s="680"/>
      <c r="E59" s="681"/>
      <c r="F59" s="753"/>
      <c r="G59" s="681"/>
      <c r="H59" s="776"/>
      <c r="I59" s="776"/>
      <c r="J59" s="454"/>
      <c r="K59" s="454"/>
      <c r="L59" s="797"/>
      <c r="M59" s="41"/>
      <c r="O59" s="194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7"/>
    </row>
    <row r="60" spans="2:28" ht="23.1" customHeight="1">
      <c r="B60" s="50"/>
      <c r="C60" s="679"/>
      <c r="D60" s="680"/>
      <c r="E60" s="681"/>
      <c r="F60" s="753"/>
      <c r="G60" s="681"/>
      <c r="H60" s="776"/>
      <c r="I60" s="776"/>
      <c r="J60" s="454"/>
      <c r="K60" s="454"/>
      <c r="L60" s="797"/>
      <c r="M60" s="41"/>
      <c r="O60" s="194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7"/>
    </row>
    <row r="61" spans="2:28" ht="23.1" customHeight="1">
      <c r="B61" s="50"/>
      <c r="C61" s="679"/>
      <c r="D61" s="680"/>
      <c r="E61" s="681"/>
      <c r="F61" s="753"/>
      <c r="G61" s="681"/>
      <c r="H61" s="776"/>
      <c r="I61" s="776"/>
      <c r="J61" s="454"/>
      <c r="K61" s="454"/>
      <c r="L61" s="797"/>
      <c r="M61" s="41"/>
      <c r="O61" s="194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7"/>
    </row>
    <row r="62" spans="2:28" ht="23.1" customHeight="1">
      <c r="B62" s="50"/>
      <c r="C62" s="679"/>
      <c r="D62" s="680"/>
      <c r="E62" s="720"/>
      <c r="F62" s="779"/>
      <c r="G62" s="720"/>
      <c r="H62" s="782"/>
      <c r="I62" s="782"/>
      <c r="J62" s="455"/>
      <c r="K62" s="455"/>
      <c r="L62" s="798"/>
      <c r="M62" s="41"/>
      <c r="O62" s="194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7"/>
    </row>
    <row r="63" spans="2:28" ht="23.1" customHeight="1">
      <c r="B63" s="50"/>
      <c r="C63" s="679"/>
      <c r="D63" s="680"/>
      <c r="E63" s="720"/>
      <c r="F63" s="779"/>
      <c r="G63" s="720"/>
      <c r="H63" s="782"/>
      <c r="I63" s="782"/>
      <c r="J63" s="455"/>
      <c r="K63" s="455"/>
      <c r="L63" s="798"/>
      <c r="M63" s="41"/>
      <c r="O63" s="194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7"/>
    </row>
    <row r="64" spans="2:28" ht="23.1" customHeight="1">
      <c r="B64" s="50"/>
      <c r="C64" s="685"/>
      <c r="D64" s="686"/>
      <c r="E64" s="687"/>
      <c r="F64" s="758"/>
      <c r="G64" s="687"/>
      <c r="H64" s="786"/>
      <c r="I64" s="786"/>
      <c r="J64" s="456"/>
      <c r="K64" s="456"/>
      <c r="L64" s="799"/>
      <c r="M64" s="41"/>
      <c r="O64" s="194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7"/>
    </row>
    <row r="65" spans="2:28" ht="23.1" customHeight="1" thickBot="1">
      <c r="B65" s="50"/>
      <c r="C65" s="964" t="s">
        <v>438</v>
      </c>
      <c r="D65" s="965"/>
      <c r="E65" s="966"/>
      <c r="F65" s="74">
        <f>SUM(F55:F64)</f>
        <v>0</v>
      </c>
      <c r="G65" s="74">
        <f>SUM(G55:G64)</f>
        <v>0</v>
      </c>
      <c r="H65" s="74">
        <f>SUM(H55:H64)</f>
        <v>0</v>
      </c>
      <c r="I65" s="74">
        <f>SUM(I55:I64)</f>
        <v>0</v>
      </c>
      <c r="J65" s="103"/>
      <c r="K65" s="65"/>
      <c r="L65" s="65"/>
      <c r="M65" s="41"/>
      <c r="O65" s="194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7"/>
    </row>
    <row r="66" spans="2:28" ht="23.1" customHeight="1">
      <c r="B66" s="50"/>
      <c r="C66" s="585"/>
      <c r="D66" s="585"/>
      <c r="E66" s="104"/>
      <c r="F66" s="749"/>
      <c r="G66" s="749"/>
      <c r="H66" s="749"/>
      <c r="I66" s="749"/>
      <c r="J66" s="104"/>
      <c r="K66" s="104"/>
      <c r="L66" s="806"/>
      <c r="M66" s="41"/>
      <c r="O66" s="194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7"/>
    </row>
    <row r="67" spans="2:28" s="48" customFormat="1" ht="30" customHeight="1">
      <c r="B67" s="44"/>
      <c r="C67" s="28" t="s">
        <v>449</v>
      </c>
      <c r="D67" s="9"/>
      <c r="E67" s="31"/>
      <c r="F67" s="31"/>
      <c r="G67" s="31"/>
      <c r="H67" s="31"/>
      <c r="I67" s="31"/>
      <c r="J67" s="31"/>
      <c r="K67" s="31"/>
      <c r="L67" s="31"/>
      <c r="M67" s="47"/>
      <c r="O67" s="194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7"/>
    </row>
    <row r="68" spans="2:28" ht="23.1" customHeight="1">
      <c r="B68" s="50"/>
      <c r="C68" s="87" t="s">
        <v>450</v>
      </c>
      <c r="D68" s="88"/>
      <c r="E68" s="89" t="s">
        <v>433</v>
      </c>
      <c r="F68" s="89">
        <f>ejercicio-1</f>
        <v>2017</v>
      </c>
      <c r="G68" s="89">
        <f>ejercicio</f>
        <v>2018</v>
      </c>
      <c r="H68" s="89" t="s">
        <v>434</v>
      </c>
      <c r="I68" s="89" t="s">
        <v>435</v>
      </c>
      <c r="J68" s="89" t="s">
        <v>436</v>
      </c>
      <c r="K68" s="32"/>
      <c r="L68" s="32"/>
      <c r="M68" s="41"/>
      <c r="O68" s="194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7"/>
    </row>
    <row r="69" spans="2:28" ht="23.1" customHeight="1">
      <c r="B69" s="50"/>
      <c r="C69" s="560"/>
      <c r="D69" s="690"/>
      <c r="E69" s="561"/>
      <c r="F69" s="750"/>
      <c r="G69" s="561"/>
      <c r="H69" s="452"/>
      <c r="I69" s="452"/>
      <c r="J69" s="795"/>
      <c r="K69" s="32"/>
      <c r="L69" s="32"/>
      <c r="M69" s="41"/>
      <c r="O69" s="194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7"/>
    </row>
    <row r="70" spans="2:28" ht="23.1" customHeight="1">
      <c r="B70" s="50"/>
      <c r="C70" s="679"/>
      <c r="D70" s="680"/>
      <c r="E70" s="714"/>
      <c r="F70" s="769"/>
      <c r="G70" s="714"/>
      <c r="H70" s="453"/>
      <c r="I70" s="453"/>
      <c r="J70" s="796"/>
      <c r="K70" s="32"/>
      <c r="L70" s="32"/>
      <c r="M70" s="41"/>
      <c r="O70" s="194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7"/>
    </row>
    <row r="71" spans="2:28" ht="23.1" customHeight="1">
      <c r="B71" s="50"/>
      <c r="C71" s="679"/>
      <c r="D71" s="680"/>
      <c r="E71" s="714"/>
      <c r="F71" s="769"/>
      <c r="G71" s="714"/>
      <c r="H71" s="453"/>
      <c r="I71" s="453"/>
      <c r="J71" s="796"/>
      <c r="K71" s="32"/>
      <c r="L71" s="32"/>
      <c r="M71" s="41"/>
      <c r="O71" s="194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7"/>
    </row>
    <row r="72" spans="2:28" ht="23.1" customHeight="1">
      <c r="B72" s="50"/>
      <c r="C72" s="679"/>
      <c r="D72" s="680"/>
      <c r="E72" s="714"/>
      <c r="F72" s="769"/>
      <c r="G72" s="714"/>
      <c r="H72" s="453"/>
      <c r="I72" s="453"/>
      <c r="J72" s="796"/>
      <c r="K72" s="32"/>
      <c r="L72" s="32"/>
      <c r="M72" s="41"/>
      <c r="O72" s="194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7"/>
    </row>
    <row r="73" spans="2:28" ht="23.1" customHeight="1">
      <c r="B73" s="50"/>
      <c r="C73" s="679"/>
      <c r="D73" s="680"/>
      <c r="E73" s="681"/>
      <c r="F73" s="753"/>
      <c r="G73" s="681"/>
      <c r="H73" s="454"/>
      <c r="I73" s="454"/>
      <c r="J73" s="797"/>
      <c r="K73" s="32"/>
      <c r="L73" s="32"/>
      <c r="M73" s="41"/>
      <c r="O73" s="194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7"/>
    </row>
    <row r="74" spans="2:28" ht="23.1" customHeight="1">
      <c r="B74" s="50"/>
      <c r="C74" s="679"/>
      <c r="D74" s="680"/>
      <c r="E74" s="681"/>
      <c r="F74" s="753"/>
      <c r="G74" s="681"/>
      <c r="H74" s="454"/>
      <c r="I74" s="454"/>
      <c r="J74" s="797"/>
      <c r="K74" s="32"/>
      <c r="L74" s="32"/>
      <c r="M74" s="41"/>
      <c r="O74" s="194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</row>
    <row r="75" spans="2:28" ht="23.1" customHeight="1">
      <c r="B75" s="50"/>
      <c r="C75" s="679"/>
      <c r="D75" s="680"/>
      <c r="E75" s="681"/>
      <c r="F75" s="753"/>
      <c r="G75" s="681"/>
      <c r="H75" s="454"/>
      <c r="I75" s="454"/>
      <c r="J75" s="797"/>
      <c r="K75" s="32"/>
      <c r="L75" s="32"/>
      <c r="M75" s="41"/>
      <c r="O75" s="194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7"/>
    </row>
    <row r="76" spans="2:28" ht="23.1" customHeight="1">
      <c r="B76" s="50"/>
      <c r="C76" s="679"/>
      <c r="D76" s="680"/>
      <c r="E76" s="720"/>
      <c r="F76" s="779"/>
      <c r="G76" s="720"/>
      <c r="H76" s="455"/>
      <c r="I76" s="455"/>
      <c r="J76" s="798"/>
      <c r="K76" s="32"/>
      <c r="L76" s="32"/>
      <c r="M76" s="41"/>
      <c r="O76" s="194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7"/>
    </row>
    <row r="77" spans="2:28" ht="23.1" customHeight="1">
      <c r="B77" s="50"/>
      <c r="C77" s="679"/>
      <c r="D77" s="680"/>
      <c r="E77" s="720"/>
      <c r="F77" s="779"/>
      <c r="G77" s="720"/>
      <c r="H77" s="455"/>
      <c r="I77" s="455"/>
      <c r="J77" s="798"/>
      <c r="K77" s="32"/>
      <c r="L77" s="32"/>
      <c r="M77" s="41"/>
      <c r="O77" s="194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7"/>
    </row>
    <row r="78" spans="2:28" ht="23.1" customHeight="1">
      <c r="B78" s="50"/>
      <c r="C78" s="685"/>
      <c r="D78" s="686"/>
      <c r="E78" s="687"/>
      <c r="F78" s="758"/>
      <c r="G78" s="687"/>
      <c r="H78" s="456"/>
      <c r="I78" s="456"/>
      <c r="J78" s="799"/>
      <c r="K78" s="32"/>
      <c r="L78" s="32"/>
      <c r="M78" s="41"/>
      <c r="O78" s="194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7"/>
    </row>
    <row r="79" spans="2:28" ht="23.1" customHeight="1" thickBot="1">
      <c r="B79" s="50"/>
      <c r="C79" s="964" t="s">
        <v>438</v>
      </c>
      <c r="D79" s="965"/>
      <c r="E79" s="966"/>
      <c r="F79" s="74">
        <f>SUM(F69:F78)</f>
        <v>0</v>
      </c>
      <c r="G79" s="74">
        <f>SUM(G69:G78)</f>
        <v>0</v>
      </c>
      <c r="H79" s="103"/>
      <c r="I79" s="65"/>
      <c r="J79" s="65"/>
      <c r="K79" s="32"/>
      <c r="L79" s="32"/>
      <c r="M79" s="41"/>
      <c r="O79" s="194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7"/>
    </row>
    <row r="80" spans="2:28" ht="23.1" customHeight="1">
      <c r="B80" s="50"/>
      <c r="C80" s="585"/>
      <c r="D80" s="585"/>
      <c r="E80" s="104"/>
      <c r="F80" s="749"/>
      <c r="G80" s="749"/>
      <c r="H80" s="749"/>
      <c r="I80" s="749"/>
      <c r="J80" s="104"/>
      <c r="K80" s="104"/>
      <c r="L80" s="806"/>
      <c r="M80" s="41"/>
      <c r="O80" s="194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7"/>
    </row>
    <row r="81" spans="2:28" ht="23.1" customHeight="1">
      <c r="B81" s="50"/>
      <c r="C81" s="72" t="s">
        <v>148</v>
      </c>
      <c r="D81" s="70"/>
      <c r="E81" s="71"/>
      <c r="F81" s="71"/>
      <c r="G81" s="71"/>
      <c r="H81" s="71"/>
      <c r="I81" s="71"/>
      <c r="J81" s="71"/>
      <c r="K81" s="71"/>
      <c r="L81" s="31"/>
      <c r="M81" s="41"/>
      <c r="O81" s="194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7"/>
    </row>
    <row r="82" spans="2:28" ht="18">
      <c r="B82" s="50"/>
      <c r="C82" s="465"/>
      <c r="D82" s="465"/>
      <c r="E82" s="466"/>
      <c r="F82" s="466"/>
      <c r="G82" s="466"/>
      <c r="H82" s="466"/>
      <c r="I82" s="466"/>
      <c r="J82" s="466"/>
      <c r="K82" s="466"/>
      <c r="L82" s="467"/>
      <c r="M82" s="41"/>
      <c r="O82" s="194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7"/>
    </row>
    <row r="83" spans="2:28" ht="18">
      <c r="B83" s="50"/>
      <c r="C83" s="468"/>
      <c r="D83" s="468"/>
      <c r="E83" s="469"/>
      <c r="F83" s="469"/>
      <c r="G83" s="469"/>
      <c r="H83" s="469"/>
      <c r="I83" s="469"/>
      <c r="J83" s="469"/>
      <c r="K83" s="469"/>
      <c r="L83" s="470"/>
      <c r="M83" s="41"/>
      <c r="O83" s="194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7"/>
    </row>
    <row r="84" spans="2:28" ht="18">
      <c r="B84" s="50"/>
      <c r="C84" s="468"/>
      <c r="D84" s="468"/>
      <c r="E84" s="469"/>
      <c r="F84" s="469"/>
      <c r="G84" s="469"/>
      <c r="H84" s="469"/>
      <c r="I84" s="469"/>
      <c r="J84" s="469"/>
      <c r="K84" s="469"/>
      <c r="L84" s="470"/>
      <c r="M84" s="41"/>
      <c r="O84" s="194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7"/>
    </row>
    <row r="85" spans="2:28" ht="18">
      <c r="B85" s="50"/>
      <c r="C85" s="468"/>
      <c r="D85" s="468"/>
      <c r="E85" s="469"/>
      <c r="F85" s="469"/>
      <c r="G85" s="469"/>
      <c r="H85" s="469"/>
      <c r="I85" s="469"/>
      <c r="J85" s="469"/>
      <c r="K85" s="469"/>
      <c r="L85" s="470"/>
      <c r="M85" s="41"/>
      <c r="O85" s="194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7"/>
    </row>
    <row r="86" spans="2:28" ht="18">
      <c r="B86" s="50"/>
      <c r="C86" s="468"/>
      <c r="D86" s="468"/>
      <c r="E86" s="469"/>
      <c r="F86" s="469"/>
      <c r="G86" s="469"/>
      <c r="H86" s="469"/>
      <c r="I86" s="469"/>
      <c r="J86" s="469"/>
      <c r="K86" s="469"/>
      <c r="L86" s="470"/>
      <c r="M86" s="41"/>
      <c r="O86" s="194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7"/>
    </row>
    <row r="87" spans="2:28" ht="18">
      <c r="B87" s="50"/>
      <c r="C87" s="468"/>
      <c r="D87" s="468"/>
      <c r="E87" s="469"/>
      <c r="F87" s="469"/>
      <c r="G87" s="469"/>
      <c r="H87" s="469"/>
      <c r="I87" s="469"/>
      <c r="J87" s="469"/>
      <c r="K87" s="469"/>
      <c r="L87" s="470"/>
      <c r="M87" s="41"/>
      <c r="O87" s="194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7"/>
    </row>
    <row r="88" spans="2:28" ht="18">
      <c r="B88" s="50"/>
      <c r="C88" s="468"/>
      <c r="D88" s="468"/>
      <c r="E88" s="469"/>
      <c r="F88" s="469"/>
      <c r="G88" s="469"/>
      <c r="H88" s="469"/>
      <c r="I88" s="469"/>
      <c r="J88" s="469"/>
      <c r="K88" s="469"/>
      <c r="L88" s="470"/>
      <c r="M88" s="41"/>
      <c r="O88" s="194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7"/>
    </row>
    <row r="89" spans="2:28" ht="18">
      <c r="B89" s="50"/>
      <c r="C89" s="468"/>
      <c r="D89" s="468"/>
      <c r="E89" s="469"/>
      <c r="F89" s="469"/>
      <c r="G89" s="469"/>
      <c r="H89" s="469"/>
      <c r="I89" s="469"/>
      <c r="J89" s="469"/>
      <c r="K89" s="469"/>
      <c r="L89" s="470"/>
      <c r="M89" s="41"/>
      <c r="O89" s="194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7"/>
    </row>
    <row r="90" spans="2:28" ht="18">
      <c r="B90" s="50"/>
      <c r="C90" s="468"/>
      <c r="D90" s="468"/>
      <c r="E90" s="469"/>
      <c r="F90" s="469"/>
      <c r="G90" s="469"/>
      <c r="H90" s="469"/>
      <c r="I90" s="469"/>
      <c r="J90" s="469"/>
      <c r="K90" s="469"/>
      <c r="L90" s="470"/>
      <c r="M90" s="41"/>
      <c r="O90" s="194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7"/>
    </row>
    <row r="91" spans="2:28" ht="18">
      <c r="B91" s="50"/>
      <c r="C91" s="468"/>
      <c r="D91" s="468"/>
      <c r="E91" s="469"/>
      <c r="F91" s="469"/>
      <c r="G91" s="469"/>
      <c r="H91" s="469"/>
      <c r="I91" s="469"/>
      <c r="J91" s="469"/>
      <c r="K91" s="469"/>
      <c r="L91" s="470"/>
      <c r="M91" s="41"/>
      <c r="O91" s="194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7"/>
    </row>
    <row r="92" spans="2:28" ht="18">
      <c r="B92" s="50"/>
      <c r="C92" s="541"/>
      <c r="D92" s="541"/>
      <c r="E92" s="542"/>
      <c r="F92" s="542"/>
      <c r="G92" s="542"/>
      <c r="H92" s="542"/>
      <c r="I92" s="542"/>
      <c r="J92" s="542"/>
      <c r="K92" s="542"/>
      <c r="L92" s="543"/>
      <c r="M92" s="41"/>
      <c r="O92" s="194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7"/>
    </row>
    <row r="93" spans="2:28" ht="18">
      <c r="B93" s="50"/>
      <c r="C93" s="544" t="s">
        <v>357</v>
      </c>
      <c r="D93" s="541"/>
      <c r="E93" s="542"/>
      <c r="F93" s="542"/>
      <c r="G93" s="542"/>
      <c r="H93" s="542"/>
      <c r="I93" s="542"/>
      <c r="J93" s="542"/>
      <c r="K93" s="542"/>
      <c r="L93" s="543"/>
      <c r="M93" s="41"/>
      <c r="O93" s="194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7"/>
    </row>
    <row r="94" spans="2:28" ht="18">
      <c r="B94" s="50"/>
      <c r="C94" s="545" t="s">
        <v>451</v>
      </c>
      <c r="D94" s="541"/>
      <c r="E94" s="542"/>
      <c r="F94" s="542"/>
      <c r="G94" s="542"/>
      <c r="H94" s="542"/>
      <c r="I94" s="542"/>
      <c r="J94" s="542"/>
      <c r="K94" s="542"/>
      <c r="L94" s="543"/>
      <c r="M94" s="41"/>
      <c r="O94" s="194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7"/>
    </row>
    <row r="95" spans="2:28" ht="18">
      <c r="B95" s="50"/>
      <c r="C95" s="545" t="s">
        <v>452</v>
      </c>
      <c r="D95" s="541"/>
      <c r="E95" s="542"/>
      <c r="F95" s="547">
        <f>ejercicio-1</f>
        <v>2017</v>
      </c>
      <c r="G95" s="542" t="s">
        <v>453</v>
      </c>
      <c r="H95" s="542"/>
      <c r="I95" s="542"/>
      <c r="J95" s="546">
        <f>ejercicio</f>
        <v>2018</v>
      </c>
      <c r="K95" s="542"/>
      <c r="L95" s="543"/>
      <c r="M95" s="41"/>
      <c r="O95" s="194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7"/>
    </row>
    <row r="96" spans="2:28" ht="18">
      <c r="B96" s="50"/>
      <c r="C96" s="545" t="s">
        <v>454</v>
      </c>
      <c r="D96" s="541"/>
      <c r="E96" s="542"/>
      <c r="F96" s="542"/>
      <c r="G96" s="542"/>
      <c r="H96" s="542"/>
      <c r="I96" s="542"/>
      <c r="J96" s="542"/>
      <c r="K96" s="542"/>
      <c r="L96" s="543"/>
      <c r="M96" s="41"/>
      <c r="O96" s="194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7"/>
    </row>
    <row r="97" spans="2:28" ht="18">
      <c r="B97" s="50"/>
      <c r="C97" s="541" t="s">
        <v>455</v>
      </c>
      <c r="D97" s="541"/>
      <c r="E97" s="542"/>
      <c r="F97" s="542"/>
      <c r="G97" s="542"/>
      <c r="H97" s="542"/>
      <c r="I97" s="542"/>
      <c r="J97" s="542"/>
      <c r="K97" s="542"/>
      <c r="L97" s="543"/>
      <c r="M97" s="41"/>
      <c r="O97" s="194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7"/>
    </row>
    <row r="98" spans="2:28" ht="18">
      <c r="B98" s="50"/>
      <c r="C98" s="545" t="s">
        <v>456</v>
      </c>
      <c r="D98" s="541"/>
      <c r="E98" s="542"/>
      <c r="F98" s="542"/>
      <c r="G98" s="542"/>
      <c r="H98" s="542"/>
      <c r="I98" s="542"/>
      <c r="J98" s="542"/>
      <c r="K98" s="542"/>
      <c r="L98" s="543"/>
      <c r="M98" s="41"/>
      <c r="O98" s="194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7"/>
    </row>
    <row r="99" spans="2:28" ht="18">
      <c r="B99" s="50"/>
      <c r="C99" s="541" t="s">
        <v>457</v>
      </c>
      <c r="D99" s="541"/>
      <c r="E99" s="542"/>
      <c r="F99" s="542"/>
      <c r="G99" s="542"/>
      <c r="H99" s="542"/>
      <c r="I99" s="542"/>
      <c r="J99" s="542"/>
      <c r="K99" s="542"/>
      <c r="L99" s="543"/>
      <c r="M99" s="41"/>
      <c r="O99" s="194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7"/>
    </row>
    <row r="100" spans="2:28" ht="18">
      <c r="B100" s="50"/>
      <c r="C100" s="541" t="s">
        <v>458</v>
      </c>
      <c r="D100" s="541"/>
      <c r="E100" s="542"/>
      <c r="F100" s="542"/>
      <c r="G100" s="542"/>
      <c r="H100" s="542"/>
      <c r="I100" s="542"/>
      <c r="J100" s="542"/>
      <c r="K100" s="542"/>
      <c r="L100" s="543"/>
      <c r="M100" s="41"/>
      <c r="O100" s="194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7"/>
    </row>
    <row r="101" spans="2:28" ht="18">
      <c r="B101" s="50"/>
      <c r="C101" s="541" t="s">
        <v>459</v>
      </c>
      <c r="D101" s="541"/>
      <c r="E101" s="542"/>
      <c r="F101" s="542"/>
      <c r="G101" s="542"/>
      <c r="H101" s="542"/>
      <c r="I101" s="542"/>
      <c r="J101" s="542"/>
      <c r="K101" s="542"/>
      <c r="L101" s="543"/>
      <c r="M101" s="41"/>
      <c r="O101" s="194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7"/>
    </row>
    <row r="102" spans="2:28" ht="18">
      <c r="B102" s="50"/>
      <c r="C102" s="545" t="s">
        <v>460</v>
      </c>
      <c r="D102" s="541"/>
      <c r="E102" s="542"/>
      <c r="F102" s="542"/>
      <c r="G102" s="542"/>
      <c r="H102" s="542"/>
      <c r="I102" s="542"/>
      <c r="J102" s="542"/>
      <c r="K102" s="542"/>
      <c r="L102" s="543"/>
      <c r="M102" s="41"/>
      <c r="O102" s="194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7"/>
    </row>
    <row r="103" spans="2:28" ht="18">
      <c r="B103" s="50"/>
      <c r="C103" s="545" t="s">
        <v>461</v>
      </c>
      <c r="D103" s="541"/>
      <c r="E103" s="542"/>
      <c r="F103" s="542"/>
      <c r="G103" s="542"/>
      <c r="H103" s="542"/>
      <c r="I103" s="542"/>
      <c r="J103" s="542"/>
      <c r="K103" s="542"/>
      <c r="L103" s="543"/>
      <c r="M103" s="41"/>
      <c r="O103" s="548"/>
      <c r="P103" s="549"/>
      <c r="Q103" s="549"/>
      <c r="R103" s="549"/>
      <c r="S103" s="549"/>
      <c r="T103" s="549"/>
      <c r="U103" s="549"/>
      <c r="V103" s="549"/>
      <c r="W103" s="549"/>
      <c r="X103" s="549"/>
      <c r="Y103" s="549"/>
      <c r="Z103" s="549"/>
      <c r="AA103" s="549"/>
      <c r="AB103" s="550"/>
    </row>
    <row r="104" spans="2:28" ht="18">
      <c r="B104" s="50"/>
      <c r="C104" s="541" t="s">
        <v>462</v>
      </c>
      <c r="D104" s="541"/>
      <c r="E104" s="542"/>
      <c r="F104" s="542"/>
      <c r="G104" s="542"/>
      <c r="H104" s="542"/>
      <c r="I104" s="542"/>
      <c r="J104" s="542"/>
      <c r="K104" s="542"/>
      <c r="L104" s="543"/>
      <c r="M104" s="41"/>
      <c r="O104" s="548"/>
      <c r="P104" s="549"/>
      <c r="Q104" s="549"/>
      <c r="R104" s="549"/>
      <c r="S104" s="549"/>
      <c r="T104" s="549"/>
      <c r="U104" s="549"/>
      <c r="V104" s="549"/>
      <c r="W104" s="549"/>
      <c r="X104" s="549"/>
      <c r="Y104" s="549"/>
      <c r="Z104" s="549"/>
      <c r="AA104" s="549"/>
      <c r="AB104" s="550"/>
    </row>
    <row r="105" spans="2:28" ht="18">
      <c r="B105" s="50"/>
      <c r="C105" s="545" t="s">
        <v>463</v>
      </c>
      <c r="D105" s="541"/>
      <c r="E105" s="542"/>
      <c r="F105" s="542"/>
      <c r="G105" s="542"/>
      <c r="H105" s="542"/>
      <c r="I105" s="542"/>
      <c r="J105" s="542"/>
      <c r="K105" s="542"/>
      <c r="L105" s="543"/>
      <c r="M105" s="41"/>
      <c r="O105" s="548"/>
      <c r="P105" s="549"/>
      <c r="Q105" s="549"/>
      <c r="R105" s="549"/>
      <c r="S105" s="549"/>
      <c r="T105" s="549"/>
      <c r="U105" s="549"/>
      <c r="V105" s="549"/>
      <c r="W105" s="549"/>
      <c r="X105" s="549"/>
      <c r="Y105" s="549"/>
      <c r="Z105" s="549"/>
      <c r="AA105" s="549"/>
      <c r="AB105" s="550"/>
    </row>
    <row r="106" spans="2:28" ht="18">
      <c r="B106" s="50"/>
      <c r="C106" s="545" t="s">
        <v>464</v>
      </c>
      <c r="D106" s="541"/>
      <c r="E106" s="542"/>
      <c r="F106" s="542"/>
      <c r="G106" s="542"/>
      <c r="H106" s="542"/>
      <c r="I106" s="542"/>
      <c r="J106" s="542"/>
      <c r="K106" s="542"/>
      <c r="L106" s="543"/>
      <c r="M106" s="41"/>
      <c r="O106" s="548"/>
      <c r="P106" s="549"/>
      <c r="Q106" s="549"/>
      <c r="R106" s="549"/>
      <c r="S106" s="549"/>
      <c r="T106" s="549"/>
      <c r="U106" s="549"/>
      <c r="V106" s="549"/>
      <c r="W106" s="549"/>
      <c r="X106" s="549"/>
      <c r="Y106" s="549"/>
      <c r="Z106" s="549"/>
      <c r="AA106" s="549"/>
      <c r="AB106" s="550"/>
    </row>
    <row r="107" spans="2:28" ht="18">
      <c r="B107" s="50"/>
      <c r="C107" s="541" t="s">
        <v>465</v>
      </c>
      <c r="D107" s="541"/>
      <c r="E107" s="542"/>
      <c r="F107" s="542"/>
      <c r="G107" s="542"/>
      <c r="H107" s="542"/>
      <c r="I107" s="542"/>
      <c r="J107" s="542"/>
      <c r="K107" s="542"/>
      <c r="L107" s="543"/>
      <c r="M107" s="41"/>
      <c r="O107" s="548"/>
      <c r="P107" s="549"/>
      <c r="Q107" s="549"/>
      <c r="R107" s="549"/>
      <c r="S107" s="549"/>
      <c r="T107" s="549"/>
      <c r="U107" s="549"/>
      <c r="V107" s="549"/>
      <c r="W107" s="549"/>
      <c r="X107" s="549"/>
      <c r="Y107" s="549"/>
      <c r="Z107" s="549"/>
      <c r="AA107" s="549"/>
      <c r="AB107" s="550"/>
    </row>
    <row r="108" spans="2:28" ht="18">
      <c r="B108" s="50"/>
      <c r="C108" s="541" t="s">
        <v>466</v>
      </c>
      <c r="D108" s="541"/>
      <c r="E108" s="542"/>
      <c r="F108" s="542"/>
      <c r="G108" s="542"/>
      <c r="H108" s="542"/>
      <c r="I108" s="542"/>
      <c r="J108" s="542"/>
      <c r="K108" s="542"/>
      <c r="L108" s="543"/>
      <c r="M108" s="41"/>
      <c r="O108" s="548"/>
      <c r="P108" s="549"/>
      <c r="Q108" s="549"/>
      <c r="R108" s="549"/>
      <c r="S108" s="549"/>
      <c r="T108" s="549"/>
      <c r="U108" s="549"/>
      <c r="V108" s="549"/>
      <c r="W108" s="549"/>
      <c r="X108" s="549"/>
      <c r="Y108" s="549"/>
      <c r="Z108" s="549"/>
      <c r="AA108" s="549"/>
      <c r="AB108" s="550"/>
    </row>
    <row r="109" spans="2:28" ht="18">
      <c r="B109" s="50"/>
      <c r="C109" s="541" t="s">
        <v>467</v>
      </c>
      <c r="D109" s="541"/>
      <c r="E109" s="542"/>
      <c r="F109" s="542"/>
      <c r="G109" s="542"/>
      <c r="H109" s="542"/>
      <c r="I109" s="542"/>
      <c r="J109" s="542"/>
      <c r="K109" s="542"/>
      <c r="L109" s="543"/>
      <c r="M109" s="41"/>
      <c r="O109" s="548"/>
      <c r="P109" s="549"/>
      <c r="Q109" s="549"/>
      <c r="R109" s="549"/>
      <c r="S109" s="549"/>
      <c r="T109" s="549"/>
      <c r="U109" s="549"/>
      <c r="V109" s="549"/>
      <c r="W109" s="549"/>
      <c r="X109" s="549"/>
      <c r="Y109" s="549"/>
      <c r="Z109" s="549"/>
      <c r="AA109" s="549"/>
      <c r="AB109" s="550"/>
    </row>
    <row r="110" spans="2:28" ht="18">
      <c r="B110" s="50"/>
      <c r="C110" s="545" t="s">
        <v>468</v>
      </c>
      <c r="D110" s="541"/>
      <c r="E110" s="542"/>
      <c r="F110" s="542"/>
      <c r="G110" s="542"/>
      <c r="H110" s="542"/>
      <c r="I110" s="542"/>
      <c r="J110" s="542"/>
      <c r="K110" s="542"/>
      <c r="L110" s="543"/>
      <c r="M110" s="41"/>
      <c r="O110" s="194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7"/>
    </row>
    <row r="111" spans="2:28" ht="23.1" customHeight="1" thickBot="1">
      <c r="B111" s="54"/>
      <c r="C111" s="935"/>
      <c r="D111" s="935"/>
      <c r="E111" s="935"/>
      <c r="F111" s="935"/>
      <c r="G111" s="566"/>
      <c r="H111" s="566"/>
      <c r="I111" s="566"/>
      <c r="J111" s="566"/>
      <c r="K111" s="566"/>
      <c r="L111" s="55"/>
      <c r="M111" s="56"/>
      <c r="O111" s="207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9"/>
    </row>
    <row r="112" spans="2:28" ht="23.1" customHeight="1">
      <c r="C112" s="39"/>
      <c r="D112" s="39"/>
      <c r="E112" s="40"/>
      <c r="F112" s="40"/>
      <c r="G112" s="40"/>
      <c r="H112" s="40"/>
      <c r="I112" s="40"/>
      <c r="J112" s="40"/>
      <c r="K112" s="40"/>
      <c r="L112" s="40"/>
    </row>
    <row r="113" spans="3:12" ht="12.75">
      <c r="C113" s="57" t="s">
        <v>55</v>
      </c>
      <c r="D113" s="39"/>
      <c r="E113" s="40"/>
      <c r="F113" s="40"/>
      <c r="G113" s="40"/>
      <c r="H113" s="40"/>
      <c r="I113" s="40"/>
      <c r="J113" s="40"/>
      <c r="K113" s="40"/>
      <c r="L113" s="30" t="s">
        <v>29</v>
      </c>
    </row>
    <row r="114" spans="3:12" ht="12.75">
      <c r="C114" s="58" t="s">
        <v>57</v>
      </c>
      <c r="D114" s="39"/>
      <c r="E114" s="40"/>
      <c r="F114" s="40"/>
      <c r="G114" s="40"/>
      <c r="H114" s="40"/>
      <c r="I114" s="40"/>
      <c r="J114" s="40"/>
      <c r="K114" s="40"/>
      <c r="L114" s="40"/>
    </row>
    <row r="115" spans="3:12" ht="12.75">
      <c r="C115" s="58" t="s">
        <v>58</v>
      </c>
      <c r="D115" s="39"/>
      <c r="E115" s="40"/>
      <c r="F115" s="40"/>
      <c r="G115" s="40"/>
      <c r="H115" s="40"/>
      <c r="I115" s="40"/>
      <c r="J115" s="40"/>
      <c r="K115" s="40"/>
      <c r="L115" s="40"/>
    </row>
    <row r="116" spans="3:12" ht="12.75">
      <c r="C116" s="58" t="s">
        <v>59</v>
      </c>
      <c r="D116" s="39"/>
      <c r="E116" s="40"/>
      <c r="F116" s="40"/>
      <c r="G116" s="40"/>
      <c r="H116" s="40"/>
      <c r="I116" s="40"/>
      <c r="J116" s="40"/>
      <c r="K116" s="40"/>
      <c r="L116" s="40"/>
    </row>
    <row r="117" spans="3:12" ht="12.75">
      <c r="C117" s="58" t="s">
        <v>60</v>
      </c>
      <c r="D117" s="39"/>
      <c r="E117" s="40"/>
      <c r="F117" s="40"/>
      <c r="G117" s="40"/>
      <c r="H117" s="40"/>
      <c r="I117" s="40"/>
      <c r="J117" s="40"/>
      <c r="K117" s="40"/>
      <c r="L117" s="40"/>
    </row>
    <row r="118" spans="3:12" ht="23.1" customHeight="1">
      <c r="C118" s="39"/>
      <c r="D118" s="39"/>
      <c r="E118" s="40"/>
      <c r="F118" s="40"/>
      <c r="G118" s="40"/>
      <c r="H118" s="40"/>
      <c r="I118" s="40"/>
      <c r="J118" s="40"/>
      <c r="K118" s="40"/>
      <c r="L118" s="40"/>
    </row>
    <row r="119" spans="3:12" ht="23.1" customHeight="1">
      <c r="C119" s="39"/>
      <c r="D119" s="39"/>
      <c r="E119" s="40"/>
      <c r="F119" s="40"/>
      <c r="G119" s="40"/>
      <c r="H119" s="40"/>
      <c r="I119" s="40"/>
      <c r="J119" s="40"/>
      <c r="K119" s="40"/>
      <c r="L119" s="40"/>
    </row>
    <row r="120" spans="3:12" ht="23.1" customHeight="1">
      <c r="C120" s="39"/>
      <c r="D120" s="39"/>
      <c r="E120" s="40"/>
      <c r="F120" s="40"/>
      <c r="G120" s="40"/>
      <c r="H120" s="40"/>
      <c r="I120" s="40"/>
      <c r="J120" s="40"/>
      <c r="K120" s="40"/>
      <c r="L120" s="40"/>
    </row>
    <row r="121" spans="3:12" ht="23.1" customHeight="1">
      <c r="C121" s="39"/>
      <c r="D121" s="39"/>
      <c r="E121" s="40"/>
      <c r="F121" s="40"/>
      <c r="G121" s="40"/>
      <c r="H121" s="40"/>
      <c r="I121" s="40"/>
      <c r="J121" s="40"/>
      <c r="K121" s="40"/>
      <c r="L121" s="40"/>
    </row>
    <row r="122" spans="3:12" ht="23.1" customHeight="1">
      <c r="F122" s="40"/>
      <c r="G122" s="40"/>
      <c r="H122" s="40"/>
      <c r="I122" s="40"/>
      <c r="J122" s="40"/>
      <c r="K122" s="40"/>
      <c r="L122" s="40"/>
    </row>
  </sheetData>
  <sheetProtection insertRows="0"/>
  <mergeCells count="23">
    <mergeCell ref="C54:D54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11:F111"/>
    <mergeCell ref="C32:E32"/>
    <mergeCell ref="C33:E33"/>
    <mergeCell ref="C50:E50"/>
    <mergeCell ref="C65:E65"/>
    <mergeCell ref="C79:E79"/>
    <mergeCell ref="C18:E18"/>
    <mergeCell ref="C15:D15"/>
    <mergeCell ref="C16:D16"/>
    <mergeCell ref="H15:I15"/>
    <mergeCell ref="F15:G15"/>
    <mergeCell ref="C38:D38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topLeftCell="A63" zoomScale="55" zoomScaleNormal="55" zoomScalePageLayoutView="125" workbookViewId="0">
      <selection activeCell="C91" sqref="C91"/>
    </sheetView>
  </sheetViews>
  <sheetFormatPr baseColWidth="10" defaultColWidth="10.6640625" defaultRowHeight="23.1" customHeight="1"/>
  <cols>
    <col min="1" max="2" width="3.33203125" style="32" customWidth="1"/>
    <col min="3" max="3" width="13.5546875" style="32" customWidth="1"/>
    <col min="4" max="4" width="26.5546875" style="32" customWidth="1"/>
    <col min="5" max="6" width="13.44140625" style="33" customWidth="1"/>
    <col min="7" max="7" width="20" style="33" customWidth="1"/>
    <col min="8" max="8" width="13.44140625" style="33" customWidth="1"/>
    <col min="9" max="9" width="11.33203125" style="33" customWidth="1"/>
    <col min="10" max="10" width="16" style="33" customWidth="1"/>
    <col min="11" max="19" width="15.6640625" style="33" customWidth="1"/>
    <col min="20" max="20" width="3.33203125" style="32" customWidth="1"/>
    <col min="21" max="16384" width="10.6640625" style="32"/>
  </cols>
  <sheetData>
    <row r="2" spans="2:35" ht="23.1" customHeight="1">
      <c r="D2" s="585" t="s">
        <v>233</v>
      </c>
    </row>
    <row r="3" spans="2:35" ht="23.1" customHeight="1">
      <c r="D3" s="585" t="s">
        <v>234</v>
      </c>
    </row>
    <row r="4" spans="2:35" ht="23.1" customHeight="1" thickBot="1"/>
    <row r="5" spans="2:35" ht="9" customHeight="1">
      <c r="B5" s="34"/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V5" s="191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3"/>
    </row>
    <row r="6" spans="2:35" ht="30" customHeight="1">
      <c r="B6" s="38"/>
      <c r="C6" s="29" t="s">
        <v>2</v>
      </c>
      <c r="D6" s="39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890">
        <f>ejercicio</f>
        <v>2018</v>
      </c>
      <c r="T6" s="41"/>
      <c r="V6" s="194"/>
      <c r="W6" s="195" t="s">
        <v>87</v>
      </c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7"/>
    </row>
    <row r="7" spans="2:35" ht="30" customHeight="1">
      <c r="B7" s="38"/>
      <c r="C7" s="29" t="s">
        <v>3</v>
      </c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890"/>
      <c r="T7" s="41"/>
      <c r="V7" s="194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7"/>
    </row>
    <row r="8" spans="2:35" ht="30" customHeight="1">
      <c r="B8" s="38"/>
      <c r="C8" s="42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1"/>
      <c r="V8" s="194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7"/>
    </row>
    <row r="9" spans="2:35" s="85" customFormat="1" ht="30" customHeight="1">
      <c r="B9" s="736"/>
      <c r="C9" s="562" t="s">
        <v>62</v>
      </c>
      <c r="D9" s="934" t="str">
        <f>Entidad</f>
        <v>FIT CANARIAS</v>
      </c>
      <c r="E9" s="934"/>
      <c r="F9" s="934"/>
      <c r="G9" s="934"/>
      <c r="H9" s="934"/>
      <c r="I9" s="934"/>
      <c r="J9" s="934"/>
      <c r="K9" s="934"/>
      <c r="L9" s="934"/>
      <c r="M9" s="934"/>
      <c r="N9" s="934"/>
      <c r="O9" s="934"/>
      <c r="P9" s="934"/>
      <c r="Q9" s="934"/>
      <c r="R9" s="934"/>
      <c r="S9" s="934"/>
      <c r="T9" s="737"/>
      <c r="U9" s="596"/>
      <c r="V9" s="194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7"/>
    </row>
    <row r="10" spans="2:35" ht="7.35" customHeight="1">
      <c r="B10" s="38"/>
      <c r="C10" s="39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V10" s="194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7"/>
    </row>
    <row r="11" spans="2:35" s="48" customFormat="1" ht="30" customHeight="1">
      <c r="B11" s="44"/>
      <c r="C11" s="45" t="s">
        <v>469</v>
      </c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  <c r="V11" s="194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7"/>
    </row>
    <row r="12" spans="2:35" s="48" customFormat="1" ht="30" customHeight="1">
      <c r="B12" s="44"/>
      <c r="C12" s="954"/>
      <c r="D12" s="954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47"/>
      <c r="V12" s="194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7"/>
    </row>
    <row r="13" spans="2:35" ht="29.1" customHeight="1">
      <c r="B13" s="50"/>
      <c r="C13" s="28" t="s">
        <v>470</v>
      </c>
      <c r="D13" s="807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41"/>
      <c r="V13" s="194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7"/>
    </row>
    <row r="14" spans="2:35" ht="9" customHeight="1">
      <c r="B14" s="50"/>
      <c r="C14" s="807"/>
      <c r="D14" s="807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41"/>
      <c r="V14" s="194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7"/>
    </row>
    <row r="15" spans="2:35" s="124" customFormat="1" ht="42" customHeight="1">
      <c r="B15" s="125"/>
      <c r="C15" s="92" t="s">
        <v>471</v>
      </c>
      <c r="D15" s="126" t="s">
        <v>472</v>
      </c>
      <c r="E15" s="92" t="s">
        <v>473</v>
      </c>
      <c r="F15" s="92" t="s">
        <v>473</v>
      </c>
      <c r="G15" s="92" t="s">
        <v>474</v>
      </c>
      <c r="H15" s="92" t="s">
        <v>475</v>
      </c>
      <c r="I15" s="92" t="s">
        <v>476</v>
      </c>
      <c r="J15" s="92" t="s">
        <v>477</v>
      </c>
      <c r="K15" s="92" t="s">
        <v>478</v>
      </c>
      <c r="L15" s="92" t="s">
        <v>479</v>
      </c>
      <c r="M15" s="241" t="s">
        <v>480</v>
      </c>
      <c r="N15" s="92" t="s">
        <v>481</v>
      </c>
      <c r="O15" s="92" t="s">
        <v>482</v>
      </c>
      <c r="P15" s="417" t="s">
        <v>483</v>
      </c>
      <c r="Q15" s="92" t="s">
        <v>479</v>
      </c>
      <c r="R15" s="31"/>
      <c r="S15" s="31"/>
      <c r="T15" s="127"/>
      <c r="V15" s="194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7"/>
    </row>
    <row r="16" spans="2:35" s="124" customFormat="1" ht="24" customHeight="1">
      <c r="B16" s="125"/>
      <c r="C16" s="130" t="s">
        <v>484</v>
      </c>
      <c r="D16" s="131" t="s">
        <v>484</v>
      </c>
      <c r="E16" s="130" t="s">
        <v>485</v>
      </c>
      <c r="F16" s="130" t="s">
        <v>486</v>
      </c>
      <c r="G16" s="130" t="s">
        <v>487</v>
      </c>
      <c r="H16" s="130" t="s">
        <v>488</v>
      </c>
      <c r="I16" s="130" t="s">
        <v>489</v>
      </c>
      <c r="J16" s="130" t="s">
        <v>490</v>
      </c>
      <c r="K16" s="130" t="s">
        <v>491</v>
      </c>
      <c r="L16" s="130">
        <f>ejercicio-1</f>
        <v>2017</v>
      </c>
      <c r="M16" s="130">
        <f>ejercicio</f>
        <v>2018</v>
      </c>
      <c r="N16" s="130">
        <f>ejercicio</f>
        <v>2018</v>
      </c>
      <c r="O16" s="130">
        <f>ejercicio</f>
        <v>2018</v>
      </c>
      <c r="P16" s="130">
        <f>ejercicio</f>
        <v>2018</v>
      </c>
      <c r="Q16" s="130">
        <f>ejercicio</f>
        <v>2018</v>
      </c>
      <c r="R16" s="31"/>
      <c r="S16" s="31"/>
      <c r="T16" s="127"/>
      <c r="V16" s="194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7"/>
    </row>
    <row r="17" spans="2:35" ht="23.1" customHeight="1">
      <c r="B17" s="50"/>
      <c r="C17" s="808"/>
      <c r="D17" s="809"/>
      <c r="E17" s="810"/>
      <c r="F17" s="810"/>
      <c r="G17" s="808"/>
      <c r="H17" s="810"/>
      <c r="I17" s="810"/>
      <c r="J17" s="810"/>
      <c r="K17" s="724"/>
      <c r="L17" s="724"/>
      <c r="M17" s="706"/>
      <c r="N17" s="706"/>
      <c r="O17" s="706"/>
      <c r="P17" s="811"/>
      <c r="Q17" s="259">
        <f>L17+M17-N17</f>
        <v>0</v>
      </c>
      <c r="R17" s="31"/>
      <c r="S17" s="31"/>
      <c r="T17" s="41"/>
      <c r="V17" s="194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7"/>
    </row>
    <row r="18" spans="2:35" ht="23.1" customHeight="1">
      <c r="B18" s="50"/>
      <c r="C18" s="808"/>
      <c r="D18" s="809"/>
      <c r="E18" s="810"/>
      <c r="F18" s="810"/>
      <c r="G18" s="808"/>
      <c r="H18" s="810"/>
      <c r="I18" s="810"/>
      <c r="J18" s="810"/>
      <c r="K18" s="724"/>
      <c r="L18" s="724"/>
      <c r="M18" s="724"/>
      <c r="N18" s="724"/>
      <c r="O18" s="724"/>
      <c r="P18" s="811"/>
      <c r="Q18" s="260">
        <f t="shared" ref="Q18:Q41" si="0">L18+M18-N18</f>
        <v>0</v>
      </c>
      <c r="R18" s="31"/>
      <c r="S18" s="31"/>
      <c r="T18" s="41"/>
      <c r="V18" s="194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7"/>
    </row>
    <row r="19" spans="2:35" ht="23.1" customHeight="1">
      <c r="B19" s="50"/>
      <c r="C19" s="808"/>
      <c r="D19" s="809"/>
      <c r="E19" s="810" t="s">
        <v>492</v>
      </c>
      <c r="F19" s="810"/>
      <c r="G19" s="808"/>
      <c r="H19" s="810"/>
      <c r="I19" s="810"/>
      <c r="J19" s="810"/>
      <c r="K19" s="724"/>
      <c r="L19" s="724"/>
      <c r="M19" s="724"/>
      <c r="N19" s="724"/>
      <c r="O19" s="724"/>
      <c r="P19" s="811"/>
      <c r="Q19" s="260">
        <f t="shared" si="0"/>
        <v>0</v>
      </c>
      <c r="R19" s="31"/>
      <c r="S19" s="31"/>
      <c r="T19" s="41"/>
      <c r="V19" s="194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7"/>
    </row>
    <row r="20" spans="2:35" ht="23.1" customHeight="1">
      <c r="B20" s="50"/>
      <c r="C20" s="808"/>
      <c r="D20" s="809"/>
      <c r="E20" s="810"/>
      <c r="F20" s="810"/>
      <c r="G20" s="808"/>
      <c r="H20" s="810"/>
      <c r="I20" s="810"/>
      <c r="J20" s="810"/>
      <c r="K20" s="724"/>
      <c r="L20" s="724"/>
      <c r="M20" s="724"/>
      <c r="N20" s="724"/>
      <c r="O20" s="724"/>
      <c r="P20" s="811"/>
      <c r="Q20" s="260">
        <f t="shared" si="0"/>
        <v>0</v>
      </c>
      <c r="R20" s="31"/>
      <c r="S20" s="31"/>
      <c r="T20" s="41"/>
      <c r="V20" s="194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7"/>
    </row>
    <row r="21" spans="2:35" ht="23.1" customHeight="1">
      <c r="B21" s="50"/>
      <c r="C21" s="808"/>
      <c r="D21" s="809"/>
      <c r="E21" s="810"/>
      <c r="F21" s="810"/>
      <c r="G21" s="808"/>
      <c r="H21" s="810"/>
      <c r="I21" s="810"/>
      <c r="J21" s="810"/>
      <c r="K21" s="724"/>
      <c r="L21" s="724"/>
      <c r="M21" s="724"/>
      <c r="N21" s="724"/>
      <c r="O21" s="724"/>
      <c r="P21" s="811"/>
      <c r="Q21" s="260">
        <f t="shared" si="0"/>
        <v>0</v>
      </c>
      <c r="R21" s="31"/>
      <c r="S21" s="31"/>
      <c r="T21" s="41"/>
      <c r="V21" s="194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7"/>
    </row>
    <row r="22" spans="2:35" ht="23.1" customHeight="1">
      <c r="B22" s="50"/>
      <c r="C22" s="808"/>
      <c r="D22" s="809"/>
      <c r="E22" s="810"/>
      <c r="F22" s="810"/>
      <c r="G22" s="808"/>
      <c r="H22" s="810"/>
      <c r="I22" s="810"/>
      <c r="J22" s="810"/>
      <c r="K22" s="724"/>
      <c r="L22" s="724"/>
      <c r="M22" s="724"/>
      <c r="N22" s="724"/>
      <c r="O22" s="724"/>
      <c r="P22" s="811"/>
      <c r="Q22" s="260">
        <f t="shared" si="0"/>
        <v>0</v>
      </c>
      <c r="R22" s="31"/>
      <c r="S22" s="31"/>
      <c r="T22" s="41"/>
      <c r="V22" s="194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7"/>
    </row>
    <row r="23" spans="2:35" ht="23.1" customHeight="1">
      <c r="B23" s="50"/>
      <c r="C23" s="808"/>
      <c r="D23" s="809"/>
      <c r="E23" s="810"/>
      <c r="F23" s="810"/>
      <c r="G23" s="808"/>
      <c r="H23" s="810"/>
      <c r="I23" s="810"/>
      <c r="J23" s="810"/>
      <c r="K23" s="724"/>
      <c r="L23" s="724"/>
      <c r="M23" s="724"/>
      <c r="N23" s="724"/>
      <c r="O23" s="724"/>
      <c r="P23" s="811"/>
      <c r="Q23" s="260">
        <f t="shared" si="0"/>
        <v>0</v>
      </c>
      <c r="R23" s="31"/>
      <c r="S23" s="31"/>
      <c r="T23" s="41"/>
      <c r="V23" s="194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7"/>
    </row>
    <row r="24" spans="2:35" ht="23.1" customHeight="1">
      <c r="B24" s="50"/>
      <c r="C24" s="808"/>
      <c r="D24" s="809"/>
      <c r="E24" s="810"/>
      <c r="F24" s="810"/>
      <c r="G24" s="808"/>
      <c r="H24" s="810"/>
      <c r="I24" s="810"/>
      <c r="J24" s="810"/>
      <c r="K24" s="724"/>
      <c r="L24" s="724"/>
      <c r="M24" s="724"/>
      <c r="N24" s="724"/>
      <c r="O24" s="724"/>
      <c r="P24" s="811"/>
      <c r="Q24" s="260">
        <f t="shared" si="0"/>
        <v>0</v>
      </c>
      <c r="R24" s="31"/>
      <c r="S24" s="31"/>
      <c r="T24" s="41"/>
      <c r="V24" s="194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7"/>
    </row>
    <row r="25" spans="2:35" ht="23.1" customHeight="1">
      <c r="B25" s="50"/>
      <c r="C25" s="808"/>
      <c r="D25" s="809"/>
      <c r="E25" s="810"/>
      <c r="F25" s="810"/>
      <c r="G25" s="808"/>
      <c r="H25" s="810"/>
      <c r="I25" s="810"/>
      <c r="J25" s="810"/>
      <c r="K25" s="724"/>
      <c r="L25" s="724"/>
      <c r="M25" s="724"/>
      <c r="N25" s="724"/>
      <c r="O25" s="724"/>
      <c r="P25" s="811"/>
      <c r="Q25" s="260">
        <f t="shared" si="0"/>
        <v>0</v>
      </c>
      <c r="R25" s="31"/>
      <c r="S25" s="31"/>
      <c r="T25" s="41"/>
      <c r="V25" s="194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7"/>
    </row>
    <row r="26" spans="2:35" ht="23.1" customHeight="1">
      <c r="B26" s="50"/>
      <c r="C26" s="808"/>
      <c r="D26" s="809"/>
      <c r="E26" s="810"/>
      <c r="F26" s="810"/>
      <c r="G26" s="808"/>
      <c r="H26" s="810"/>
      <c r="I26" s="810"/>
      <c r="J26" s="810"/>
      <c r="K26" s="724"/>
      <c r="L26" s="724"/>
      <c r="M26" s="724"/>
      <c r="N26" s="724"/>
      <c r="O26" s="724"/>
      <c r="P26" s="811"/>
      <c r="Q26" s="260">
        <f t="shared" si="0"/>
        <v>0</v>
      </c>
      <c r="R26" s="31"/>
      <c r="S26" s="31"/>
      <c r="T26" s="41"/>
      <c r="V26" s="194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7"/>
    </row>
    <row r="27" spans="2:35" ht="23.1" customHeight="1">
      <c r="B27" s="50"/>
      <c r="C27" s="808"/>
      <c r="D27" s="809"/>
      <c r="E27" s="810"/>
      <c r="F27" s="810"/>
      <c r="G27" s="808"/>
      <c r="H27" s="810"/>
      <c r="I27" s="810"/>
      <c r="J27" s="810"/>
      <c r="K27" s="724"/>
      <c r="L27" s="724"/>
      <c r="M27" s="724"/>
      <c r="N27" s="724"/>
      <c r="O27" s="724"/>
      <c r="P27" s="811"/>
      <c r="Q27" s="260">
        <f t="shared" si="0"/>
        <v>0</v>
      </c>
      <c r="R27" s="31"/>
      <c r="S27" s="31"/>
      <c r="T27" s="41"/>
      <c r="V27" s="194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7"/>
    </row>
    <row r="28" spans="2:35" ht="23.1" customHeight="1">
      <c r="B28" s="50"/>
      <c r="C28" s="808"/>
      <c r="D28" s="809"/>
      <c r="E28" s="810"/>
      <c r="F28" s="810"/>
      <c r="G28" s="808"/>
      <c r="H28" s="810"/>
      <c r="I28" s="810"/>
      <c r="J28" s="810"/>
      <c r="K28" s="724"/>
      <c r="L28" s="724"/>
      <c r="M28" s="724"/>
      <c r="N28" s="724"/>
      <c r="O28" s="724"/>
      <c r="P28" s="811"/>
      <c r="Q28" s="260">
        <f t="shared" si="0"/>
        <v>0</v>
      </c>
      <c r="R28" s="31"/>
      <c r="S28" s="31"/>
      <c r="T28" s="41"/>
      <c r="V28" s="194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7"/>
    </row>
    <row r="29" spans="2:35" ht="23.1" customHeight="1">
      <c r="B29" s="50"/>
      <c r="C29" s="808"/>
      <c r="D29" s="809"/>
      <c r="E29" s="810"/>
      <c r="F29" s="810"/>
      <c r="G29" s="808"/>
      <c r="H29" s="810"/>
      <c r="I29" s="810"/>
      <c r="J29" s="810"/>
      <c r="K29" s="724"/>
      <c r="L29" s="724"/>
      <c r="M29" s="724"/>
      <c r="N29" s="724"/>
      <c r="O29" s="724"/>
      <c r="P29" s="811"/>
      <c r="Q29" s="260">
        <f t="shared" si="0"/>
        <v>0</v>
      </c>
      <c r="R29" s="31"/>
      <c r="S29" s="31"/>
      <c r="T29" s="41"/>
      <c r="V29" s="194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7"/>
    </row>
    <row r="30" spans="2:35" ht="23.1" customHeight="1">
      <c r="B30" s="50"/>
      <c r="C30" s="808"/>
      <c r="D30" s="809"/>
      <c r="E30" s="810"/>
      <c r="F30" s="810"/>
      <c r="G30" s="808"/>
      <c r="H30" s="810"/>
      <c r="I30" s="810"/>
      <c r="J30" s="810"/>
      <c r="K30" s="724"/>
      <c r="L30" s="724"/>
      <c r="M30" s="724"/>
      <c r="N30" s="724"/>
      <c r="O30" s="724"/>
      <c r="P30" s="811"/>
      <c r="Q30" s="260">
        <f t="shared" si="0"/>
        <v>0</v>
      </c>
      <c r="R30" s="31"/>
      <c r="S30" s="31"/>
      <c r="T30" s="41"/>
      <c r="V30" s="194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7"/>
    </row>
    <row r="31" spans="2:35" ht="23.1" customHeight="1">
      <c r="B31" s="50"/>
      <c r="C31" s="808"/>
      <c r="D31" s="809"/>
      <c r="E31" s="810"/>
      <c r="F31" s="810"/>
      <c r="G31" s="808"/>
      <c r="H31" s="810"/>
      <c r="I31" s="810"/>
      <c r="J31" s="810"/>
      <c r="K31" s="724"/>
      <c r="L31" s="724"/>
      <c r="M31" s="724"/>
      <c r="N31" s="724"/>
      <c r="O31" s="724"/>
      <c r="P31" s="811"/>
      <c r="Q31" s="260">
        <f t="shared" si="0"/>
        <v>0</v>
      </c>
      <c r="R31" s="31"/>
      <c r="S31" s="31"/>
      <c r="T31" s="41"/>
      <c r="V31" s="194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7"/>
    </row>
    <row r="32" spans="2:35" ht="23.1" customHeight="1">
      <c r="B32" s="50"/>
      <c r="C32" s="808"/>
      <c r="D32" s="809"/>
      <c r="E32" s="810"/>
      <c r="F32" s="810"/>
      <c r="G32" s="808"/>
      <c r="H32" s="810"/>
      <c r="I32" s="810"/>
      <c r="J32" s="810"/>
      <c r="K32" s="724"/>
      <c r="L32" s="724"/>
      <c r="M32" s="724"/>
      <c r="N32" s="724"/>
      <c r="O32" s="724"/>
      <c r="P32" s="811"/>
      <c r="Q32" s="260">
        <f t="shared" si="0"/>
        <v>0</v>
      </c>
      <c r="R32" s="31"/>
      <c r="S32" s="31"/>
      <c r="T32" s="41"/>
      <c r="V32" s="194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7"/>
    </row>
    <row r="33" spans="2:35" ht="23.1" customHeight="1">
      <c r="B33" s="50"/>
      <c r="C33" s="808"/>
      <c r="D33" s="809"/>
      <c r="E33" s="810"/>
      <c r="F33" s="810"/>
      <c r="G33" s="808"/>
      <c r="H33" s="810"/>
      <c r="I33" s="810"/>
      <c r="J33" s="810"/>
      <c r="K33" s="724"/>
      <c r="L33" s="724"/>
      <c r="M33" s="724"/>
      <c r="N33" s="724"/>
      <c r="O33" s="724"/>
      <c r="P33" s="811"/>
      <c r="Q33" s="260">
        <f t="shared" si="0"/>
        <v>0</v>
      </c>
      <c r="R33" s="31"/>
      <c r="S33" s="31"/>
      <c r="T33" s="41"/>
      <c r="V33" s="194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7"/>
    </row>
    <row r="34" spans="2:35" ht="23.1" customHeight="1">
      <c r="B34" s="50"/>
      <c r="C34" s="808"/>
      <c r="D34" s="809"/>
      <c r="E34" s="810"/>
      <c r="F34" s="810"/>
      <c r="G34" s="808"/>
      <c r="H34" s="810"/>
      <c r="I34" s="810"/>
      <c r="J34" s="810"/>
      <c r="K34" s="724"/>
      <c r="L34" s="724"/>
      <c r="M34" s="724"/>
      <c r="N34" s="724"/>
      <c r="O34" s="724"/>
      <c r="P34" s="811"/>
      <c r="Q34" s="260">
        <f t="shared" si="0"/>
        <v>0</v>
      </c>
      <c r="R34" s="31"/>
      <c r="S34" s="31"/>
      <c r="T34" s="41"/>
      <c r="V34" s="194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7"/>
    </row>
    <row r="35" spans="2:35" ht="23.1" customHeight="1">
      <c r="B35" s="50"/>
      <c r="C35" s="808"/>
      <c r="D35" s="809"/>
      <c r="E35" s="810"/>
      <c r="F35" s="810"/>
      <c r="G35" s="808"/>
      <c r="H35" s="810"/>
      <c r="I35" s="810"/>
      <c r="J35" s="810"/>
      <c r="K35" s="724"/>
      <c r="L35" s="724"/>
      <c r="M35" s="724"/>
      <c r="N35" s="724"/>
      <c r="O35" s="724"/>
      <c r="P35" s="811"/>
      <c r="Q35" s="260">
        <f t="shared" si="0"/>
        <v>0</v>
      </c>
      <c r="R35" s="31"/>
      <c r="S35" s="31"/>
      <c r="T35" s="41"/>
      <c r="V35" s="194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7"/>
    </row>
    <row r="36" spans="2:35" ht="23.1" customHeight="1">
      <c r="B36" s="50"/>
      <c r="C36" s="808"/>
      <c r="D36" s="809"/>
      <c r="E36" s="810"/>
      <c r="F36" s="810"/>
      <c r="G36" s="808"/>
      <c r="H36" s="810"/>
      <c r="I36" s="810"/>
      <c r="J36" s="810"/>
      <c r="K36" s="724"/>
      <c r="L36" s="724"/>
      <c r="M36" s="724"/>
      <c r="N36" s="724"/>
      <c r="O36" s="724"/>
      <c r="P36" s="811"/>
      <c r="Q36" s="260">
        <f t="shared" si="0"/>
        <v>0</v>
      </c>
      <c r="R36" s="31"/>
      <c r="S36" s="31"/>
      <c r="T36" s="41"/>
      <c r="V36" s="194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7"/>
    </row>
    <row r="37" spans="2:35" ht="23.1" customHeight="1">
      <c r="B37" s="50"/>
      <c r="C37" s="808"/>
      <c r="D37" s="809"/>
      <c r="E37" s="810"/>
      <c r="F37" s="810"/>
      <c r="G37" s="808"/>
      <c r="H37" s="810"/>
      <c r="I37" s="810"/>
      <c r="J37" s="810"/>
      <c r="K37" s="724"/>
      <c r="L37" s="724"/>
      <c r="M37" s="724"/>
      <c r="N37" s="724"/>
      <c r="O37" s="724"/>
      <c r="P37" s="811"/>
      <c r="Q37" s="260">
        <f t="shared" si="0"/>
        <v>0</v>
      </c>
      <c r="R37" s="31"/>
      <c r="S37" s="31"/>
      <c r="T37" s="41"/>
      <c r="V37" s="194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7"/>
    </row>
    <row r="38" spans="2:35" ht="23.1" customHeight="1">
      <c r="B38" s="50"/>
      <c r="C38" s="808"/>
      <c r="D38" s="809"/>
      <c r="E38" s="810"/>
      <c r="F38" s="810"/>
      <c r="G38" s="808"/>
      <c r="H38" s="810"/>
      <c r="I38" s="810"/>
      <c r="J38" s="810"/>
      <c r="K38" s="724"/>
      <c r="L38" s="724"/>
      <c r="M38" s="724"/>
      <c r="N38" s="724"/>
      <c r="O38" s="724"/>
      <c r="P38" s="811"/>
      <c r="Q38" s="260">
        <f t="shared" si="0"/>
        <v>0</v>
      </c>
      <c r="R38" s="31"/>
      <c r="S38" s="31"/>
      <c r="T38" s="41"/>
      <c r="V38" s="194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7"/>
    </row>
    <row r="39" spans="2:35" ht="23.1" customHeight="1">
      <c r="B39" s="50"/>
      <c r="C39" s="808"/>
      <c r="D39" s="809"/>
      <c r="E39" s="810"/>
      <c r="F39" s="810"/>
      <c r="G39" s="808"/>
      <c r="H39" s="810"/>
      <c r="I39" s="810"/>
      <c r="J39" s="810"/>
      <c r="K39" s="724"/>
      <c r="L39" s="724"/>
      <c r="M39" s="724"/>
      <c r="N39" s="724"/>
      <c r="O39" s="724"/>
      <c r="P39" s="811"/>
      <c r="Q39" s="260">
        <f t="shared" si="0"/>
        <v>0</v>
      </c>
      <c r="R39" s="31"/>
      <c r="S39" s="31"/>
      <c r="T39" s="41"/>
      <c r="V39" s="194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7"/>
    </row>
    <row r="40" spans="2:35" ht="23.1" customHeight="1">
      <c r="B40" s="50"/>
      <c r="C40" s="808"/>
      <c r="D40" s="812"/>
      <c r="E40" s="813"/>
      <c r="F40" s="813"/>
      <c r="G40" s="683"/>
      <c r="H40" s="813"/>
      <c r="I40" s="813"/>
      <c r="J40" s="813"/>
      <c r="K40" s="700"/>
      <c r="L40" s="700"/>
      <c r="M40" s="700"/>
      <c r="N40" s="700"/>
      <c r="O40" s="700"/>
      <c r="P40" s="814"/>
      <c r="Q40" s="261">
        <f t="shared" si="0"/>
        <v>0</v>
      </c>
      <c r="R40" s="31"/>
      <c r="S40" s="31"/>
      <c r="T40" s="41"/>
      <c r="V40" s="194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7"/>
    </row>
    <row r="41" spans="2:35" ht="23.1" customHeight="1">
      <c r="B41" s="50"/>
      <c r="C41" s="689"/>
      <c r="D41" s="815"/>
      <c r="E41" s="816"/>
      <c r="F41" s="816"/>
      <c r="G41" s="689"/>
      <c r="H41" s="816"/>
      <c r="I41" s="816"/>
      <c r="J41" s="816"/>
      <c r="K41" s="702"/>
      <c r="L41" s="702"/>
      <c r="M41" s="702"/>
      <c r="N41" s="702"/>
      <c r="O41" s="702"/>
      <c r="P41" s="817"/>
      <c r="Q41" s="262">
        <f t="shared" si="0"/>
        <v>0</v>
      </c>
      <c r="R41" s="31"/>
      <c r="S41" s="31"/>
      <c r="T41" s="41"/>
      <c r="V41" s="194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7"/>
    </row>
    <row r="42" spans="2:35" ht="23.1" customHeight="1" thickBot="1">
      <c r="B42" s="50"/>
      <c r="C42" s="585"/>
      <c r="D42" s="585"/>
      <c r="E42" s="104"/>
      <c r="F42" s="104"/>
      <c r="G42" s="104"/>
      <c r="H42" s="982" t="s">
        <v>493</v>
      </c>
      <c r="I42" s="983"/>
      <c r="J42" s="984"/>
      <c r="K42" s="120">
        <f t="shared" ref="K42:N42" si="1">SUM(K17:K41)</f>
        <v>0</v>
      </c>
      <c r="L42" s="112">
        <f t="shared" si="1"/>
        <v>0</v>
      </c>
      <c r="M42" s="119">
        <f>SUM(M17:M41)</f>
        <v>0</v>
      </c>
      <c r="N42" s="119">
        <f t="shared" si="1"/>
        <v>0</v>
      </c>
      <c r="O42" s="120">
        <f>SUM(O17:O41)</f>
        <v>0</v>
      </c>
      <c r="P42" s="120">
        <f>SUM(P17:P41)</f>
        <v>0</v>
      </c>
      <c r="Q42" s="190">
        <f>SUM(Q17:Q41)</f>
        <v>0</v>
      </c>
      <c r="R42" s="31"/>
      <c r="S42" s="31"/>
      <c r="T42" s="41"/>
      <c r="V42" s="194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7"/>
    </row>
    <row r="43" spans="2:35" ht="23.1" customHeight="1">
      <c r="B43" s="50"/>
      <c r="C43" s="585"/>
      <c r="D43" s="585"/>
      <c r="E43" s="104"/>
      <c r="F43" s="104"/>
      <c r="G43" s="104"/>
      <c r="H43" s="413"/>
      <c r="I43" s="413"/>
      <c r="J43" s="413"/>
      <c r="K43" s="104"/>
      <c r="L43" s="104"/>
      <c r="M43" s="104"/>
      <c r="N43" s="104"/>
      <c r="O43" s="104"/>
      <c r="P43" s="104"/>
      <c r="Q43" s="104"/>
      <c r="R43" s="104"/>
      <c r="S43" s="31"/>
      <c r="T43" s="41"/>
      <c r="V43" s="194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7"/>
    </row>
    <row r="44" spans="2:35" ht="23.1" customHeight="1">
      <c r="B44" s="50"/>
      <c r="C44" s="585"/>
      <c r="D44" s="585"/>
      <c r="E44" s="104"/>
      <c r="F44" s="104"/>
      <c r="G44" s="104"/>
      <c r="H44" s="413"/>
      <c r="I44" s="413"/>
      <c r="J44" s="413"/>
      <c r="K44" s="104"/>
      <c r="L44" s="104"/>
      <c r="M44" s="104"/>
      <c r="N44" s="104"/>
      <c r="O44" s="104"/>
      <c r="P44" s="104"/>
      <c r="Q44" s="104"/>
      <c r="R44" s="104"/>
      <c r="S44" s="104"/>
      <c r="T44" s="41"/>
      <c r="V44" s="194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7"/>
    </row>
    <row r="45" spans="2:35" ht="23.1" customHeight="1">
      <c r="B45" s="50"/>
      <c r="C45" s="28" t="s">
        <v>494</v>
      </c>
      <c r="D45" s="807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41"/>
      <c r="V45" s="194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7"/>
    </row>
    <row r="46" spans="2:35" ht="23.1" customHeight="1">
      <c r="B46" s="50"/>
      <c r="C46" s="807"/>
      <c r="D46" s="807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41"/>
      <c r="V46" s="194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7"/>
    </row>
    <row r="47" spans="2:35" ht="39" customHeight="1">
      <c r="B47" s="50"/>
      <c r="C47" s="92" t="s">
        <v>471</v>
      </c>
      <c r="D47" s="126" t="s">
        <v>472</v>
      </c>
      <c r="E47" s="92" t="s">
        <v>473</v>
      </c>
      <c r="F47" s="92" t="s">
        <v>473</v>
      </c>
      <c r="G47" s="92" t="s">
        <v>474</v>
      </c>
      <c r="H47" s="92" t="s">
        <v>475</v>
      </c>
      <c r="I47" s="92" t="s">
        <v>476</v>
      </c>
      <c r="J47" s="92" t="s">
        <v>477</v>
      </c>
      <c r="K47" s="92" t="s">
        <v>478</v>
      </c>
      <c r="L47" s="92" t="s">
        <v>479</v>
      </c>
      <c r="M47" s="241" t="s">
        <v>480</v>
      </c>
      <c r="N47" s="92" t="s">
        <v>481</v>
      </c>
      <c r="O47" s="92" t="s">
        <v>482</v>
      </c>
      <c r="P47" s="417" t="s">
        <v>483</v>
      </c>
      <c r="Q47" s="92" t="s">
        <v>479</v>
      </c>
      <c r="R47" s="976" t="s">
        <v>495</v>
      </c>
      <c r="S47" s="977"/>
      <c r="T47" s="41"/>
      <c r="V47" s="194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7"/>
    </row>
    <row r="48" spans="2:35" ht="23.1" customHeight="1">
      <c r="B48" s="50"/>
      <c r="C48" s="130" t="s">
        <v>484</v>
      </c>
      <c r="D48" s="131" t="s">
        <v>484</v>
      </c>
      <c r="E48" s="130" t="s">
        <v>485</v>
      </c>
      <c r="F48" s="130" t="s">
        <v>486</v>
      </c>
      <c r="G48" s="130" t="s">
        <v>487</v>
      </c>
      <c r="H48" s="130" t="s">
        <v>488</v>
      </c>
      <c r="I48" s="130" t="s">
        <v>489</v>
      </c>
      <c r="J48" s="130" t="s">
        <v>490</v>
      </c>
      <c r="K48" s="130" t="s">
        <v>491</v>
      </c>
      <c r="L48" s="130">
        <f>ejercicio-1</f>
        <v>2017</v>
      </c>
      <c r="M48" s="130">
        <f>ejercicio</f>
        <v>2018</v>
      </c>
      <c r="N48" s="130">
        <f>ejercicio</f>
        <v>2018</v>
      </c>
      <c r="O48" s="130">
        <f>ejercicio</f>
        <v>2018</v>
      </c>
      <c r="P48" s="130">
        <f>ejercicio</f>
        <v>2018</v>
      </c>
      <c r="Q48" s="130">
        <f>ejercicio</f>
        <v>2018</v>
      </c>
      <c r="R48" s="189" t="s">
        <v>496</v>
      </c>
      <c r="S48" s="188" t="s">
        <v>497</v>
      </c>
      <c r="T48" s="41"/>
      <c r="V48" s="194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7"/>
    </row>
    <row r="49" spans="2:35" ht="23.1" customHeight="1">
      <c r="B49" s="50"/>
      <c r="C49" s="808"/>
      <c r="D49" s="809"/>
      <c r="E49" s="810"/>
      <c r="F49" s="810"/>
      <c r="G49" s="808"/>
      <c r="H49" s="810"/>
      <c r="I49" s="810"/>
      <c r="J49" s="418"/>
      <c r="K49" s="724"/>
      <c r="L49" s="724"/>
      <c r="M49" s="706"/>
      <c r="N49" s="706"/>
      <c r="O49" s="706"/>
      <c r="P49" s="811"/>
      <c r="Q49" s="259">
        <f>L49+M49-N49</f>
        <v>0</v>
      </c>
      <c r="R49" s="818"/>
      <c r="S49" s="819"/>
      <c r="T49" s="41"/>
      <c r="V49" s="194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7"/>
    </row>
    <row r="50" spans="2:35" ht="23.1" customHeight="1">
      <c r="B50" s="50"/>
      <c r="C50" s="808"/>
      <c r="D50" s="809"/>
      <c r="E50" s="810"/>
      <c r="F50" s="810"/>
      <c r="G50" s="808"/>
      <c r="H50" s="810"/>
      <c r="I50" s="810"/>
      <c r="J50" s="810"/>
      <c r="K50" s="724"/>
      <c r="L50" s="724"/>
      <c r="M50" s="724"/>
      <c r="N50" s="724"/>
      <c r="O50" s="724"/>
      <c r="P50" s="811"/>
      <c r="Q50" s="260">
        <f t="shared" ref="Q50:Q73" si="2">L50+M50-N50</f>
        <v>0</v>
      </c>
      <c r="R50" s="820"/>
      <c r="S50" s="821"/>
      <c r="T50" s="41"/>
      <c r="V50" s="194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7"/>
    </row>
    <row r="51" spans="2:35" ht="23.1" customHeight="1">
      <c r="B51" s="50"/>
      <c r="C51" s="808"/>
      <c r="D51" s="809"/>
      <c r="E51" s="810" t="s">
        <v>492</v>
      </c>
      <c r="F51" s="810"/>
      <c r="G51" s="808"/>
      <c r="H51" s="810"/>
      <c r="I51" s="810"/>
      <c r="J51" s="810"/>
      <c r="K51" s="724"/>
      <c r="L51" s="724"/>
      <c r="M51" s="724"/>
      <c r="N51" s="724"/>
      <c r="O51" s="724"/>
      <c r="P51" s="811"/>
      <c r="Q51" s="260">
        <f t="shared" si="2"/>
        <v>0</v>
      </c>
      <c r="R51" s="820"/>
      <c r="S51" s="821"/>
      <c r="T51" s="41"/>
      <c r="V51" s="194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7"/>
    </row>
    <row r="52" spans="2:35" ht="23.1" customHeight="1">
      <c r="B52" s="50"/>
      <c r="C52" s="808"/>
      <c r="D52" s="809"/>
      <c r="E52" s="810"/>
      <c r="F52" s="810"/>
      <c r="G52" s="808"/>
      <c r="H52" s="810"/>
      <c r="I52" s="810"/>
      <c r="J52" s="810"/>
      <c r="K52" s="724"/>
      <c r="L52" s="724"/>
      <c r="M52" s="724"/>
      <c r="N52" s="724"/>
      <c r="O52" s="724"/>
      <c r="P52" s="811"/>
      <c r="Q52" s="260">
        <f t="shared" si="2"/>
        <v>0</v>
      </c>
      <c r="R52" s="820"/>
      <c r="S52" s="821"/>
      <c r="T52" s="41"/>
      <c r="V52" s="194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7"/>
    </row>
    <row r="53" spans="2:35" ht="23.1" customHeight="1">
      <c r="B53" s="50"/>
      <c r="C53" s="808"/>
      <c r="D53" s="809"/>
      <c r="E53" s="810"/>
      <c r="F53" s="810"/>
      <c r="G53" s="808"/>
      <c r="H53" s="810"/>
      <c r="I53" s="810"/>
      <c r="J53" s="810"/>
      <c r="K53" s="724"/>
      <c r="L53" s="724"/>
      <c r="M53" s="724"/>
      <c r="N53" s="724"/>
      <c r="O53" s="724"/>
      <c r="P53" s="811"/>
      <c r="Q53" s="260">
        <f t="shared" si="2"/>
        <v>0</v>
      </c>
      <c r="R53" s="820"/>
      <c r="S53" s="821"/>
      <c r="T53" s="41"/>
      <c r="V53" s="194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7"/>
    </row>
    <row r="54" spans="2:35" ht="23.1" customHeight="1">
      <c r="B54" s="50"/>
      <c r="C54" s="808"/>
      <c r="D54" s="809"/>
      <c r="E54" s="810"/>
      <c r="F54" s="810"/>
      <c r="G54" s="808"/>
      <c r="H54" s="810"/>
      <c r="I54" s="810"/>
      <c r="J54" s="810"/>
      <c r="K54" s="724"/>
      <c r="L54" s="724"/>
      <c r="M54" s="724"/>
      <c r="N54" s="724"/>
      <c r="O54" s="724"/>
      <c r="P54" s="811"/>
      <c r="Q54" s="260">
        <f t="shared" si="2"/>
        <v>0</v>
      </c>
      <c r="R54" s="820"/>
      <c r="S54" s="821"/>
      <c r="T54" s="41"/>
      <c r="V54" s="194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7"/>
    </row>
    <row r="55" spans="2:35" ht="23.1" customHeight="1">
      <c r="B55" s="50"/>
      <c r="C55" s="808"/>
      <c r="D55" s="809"/>
      <c r="E55" s="810"/>
      <c r="F55" s="810"/>
      <c r="G55" s="808"/>
      <c r="H55" s="810"/>
      <c r="I55" s="810"/>
      <c r="J55" s="810"/>
      <c r="K55" s="724"/>
      <c r="L55" s="724"/>
      <c r="M55" s="724"/>
      <c r="N55" s="724"/>
      <c r="O55" s="724"/>
      <c r="P55" s="811"/>
      <c r="Q55" s="260">
        <f t="shared" si="2"/>
        <v>0</v>
      </c>
      <c r="R55" s="820"/>
      <c r="S55" s="821"/>
      <c r="T55" s="41"/>
      <c r="V55" s="194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7"/>
    </row>
    <row r="56" spans="2:35" ht="23.1" customHeight="1">
      <c r="B56" s="50"/>
      <c r="C56" s="808"/>
      <c r="D56" s="809"/>
      <c r="E56" s="810"/>
      <c r="F56" s="810"/>
      <c r="G56" s="808"/>
      <c r="H56" s="810"/>
      <c r="I56" s="810"/>
      <c r="J56" s="810"/>
      <c r="K56" s="724"/>
      <c r="L56" s="724"/>
      <c r="M56" s="724"/>
      <c r="N56" s="724"/>
      <c r="O56" s="724"/>
      <c r="P56" s="811"/>
      <c r="Q56" s="260">
        <f t="shared" si="2"/>
        <v>0</v>
      </c>
      <c r="R56" s="820"/>
      <c r="S56" s="821"/>
      <c r="T56" s="41"/>
      <c r="V56" s="194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7"/>
    </row>
    <row r="57" spans="2:35" ht="23.1" customHeight="1">
      <c r="B57" s="50"/>
      <c r="C57" s="808"/>
      <c r="D57" s="809"/>
      <c r="E57" s="810"/>
      <c r="F57" s="810"/>
      <c r="G57" s="808"/>
      <c r="H57" s="810"/>
      <c r="I57" s="810"/>
      <c r="J57" s="810"/>
      <c r="K57" s="724"/>
      <c r="L57" s="724"/>
      <c r="M57" s="724"/>
      <c r="N57" s="724"/>
      <c r="O57" s="724"/>
      <c r="P57" s="811"/>
      <c r="Q57" s="260">
        <f t="shared" si="2"/>
        <v>0</v>
      </c>
      <c r="R57" s="820"/>
      <c r="S57" s="821"/>
      <c r="T57" s="41"/>
      <c r="V57" s="194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7"/>
    </row>
    <row r="58" spans="2:35" ht="23.1" customHeight="1">
      <c r="B58" s="50"/>
      <c r="C58" s="808"/>
      <c r="D58" s="809"/>
      <c r="E58" s="810"/>
      <c r="F58" s="810"/>
      <c r="G58" s="808"/>
      <c r="H58" s="810"/>
      <c r="I58" s="810"/>
      <c r="J58" s="810"/>
      <c r="K58" s="724"/>
      <c r="L58" s="724"/>
      <c r="M58" s="724"/>
      <c r="N58" s="724"/>
      <c r="O58" s="724"/>
      <c r="P58" s="811"/>
      <c r="Q58" s="260">
        <f t="shared" si="2"/>
        <v>0</v>
      </c>
      <c r="R58" s="820"/>
      <c r="S58" s="821"/>
      <c r="T58" s="41"/>
      <c r="V58" s="194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7"/>
    </row>
    <row r="59" spans="2:35" ht="23.1" customHeight="1">
      <c r="B59" s="50"/>
      <c r="C59" s="808"/>
      <c r="D59" s="809"/>
      <c r="E59" s="810"/>
      <c r="F59" s="810"/>
      <c r="G59" s="808"/>
      <c r="H59" s="810"/>
      <c r="I59" s="810"/>
      <c r="J59" s="810"/>
      <c r="K59" s="724"/>
      <c r="L59" s="724"/>
      <c r="M59" s="724"/>
      <c r="N59" s="724"/>
      <c r="O59" s="724"/>
      <c r="P59" s="811"/>
      <c r="Q59" s="260">
        <f t="shared" si="2"/>
        <v>0</v>
      </c>
      <c r="R59" s="820"/>
      <c r="S59" s="821"/>
      <c r="T59" s="41"/>
      <c r="V59" s="194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7"/>
    </row>
    <row r="60" spans="2:35" ht="23.1" customHeight="1">
      <c r="B60" s="50"/>
      <c r="C60" s="808"/>
      <c r="D60" s="809"/>
      <c r="E60" s="810"/>
      <c r="F60" s="810"/>
      <c r="G60" s="808"/>
      <c r="H60" s="810"/>
      <c r="I60" s="810"/>
      <c r="J60" s="810"/>
      <c r="K60" s="724"/>
      <c r="L60" s="724"/>
      <c r="M60" s="724"/>
      <c r="N60" s="724"/>
      <c r="O60" s="724"/>
      <c r="P60" s="811"/>
      <c r="Q60" s="260">
        <f t="shared" si="2"/>
        <v>0</v>
      </c>
      <c r="R60" s="820"/>
      <c r="S60" s="821"/>
      <c r="T60" s="41"/>
      <c r="V60" s="194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7"/>
    </row>
    <row r="61" spans="2:35" ht="23.1" customHeight="1">
      <c r="B61" s="50"/>
      <c r="C61" s="808"/>
      <c r="D61" s="809"/>
      <c r="E61" s="810"/>
      <c r="F61" s="810"/>
      <c r="G61" s="808"/>
      <c r="H61" s="810"/>
      <c r="I61" s="810"/>
      <c r="J61" s="810"/>
      <c r="K61" s="724"/>
      <c r="L61" s="724"/>
      <c r="M61" s="724"/>
      <c r="N61" s="724"/>
      <c r="O61" s="724"/>
      <c r="P61" s="811"/>
      <c r="Q61" s="260">
        <f t="shared" si="2"/>
        <v>0</v>
      </c>
      <c r="R61" s="820"/>
      <c r="S61" s="821"/>
      <c r="T61" s="41"/>
      <c r="V61" s="194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7"/>
    </row>
    <row r="62" spans="2:35" ht="23.1" customHeight="1">
      <c r="B62" s="50"/>
      <c r="C62" s="808"/>
      <c r="D62" s="809"/>
      <c r="E62" s="810"/>
      <c r="F62" s="810"/>
      <c r="G62" s="808"/>
      <c r="H62" s="810"/>
      <c r="I62" s="810"/>
      <c r="J62" s="810"/>
      <c r="K62" s="724"/>
      <c r="L62" s="724"/>
      <c r="M62" s="724"/>
      <c r="N62" s="724"/>
      <c r="O62" s="724"/>
      <c r="P62" s="811"/>
      <c r="Q62" s="260">
        <f t="shared" si="2"/>
        <v>0</v>
      </c>
      <c r="R62" s="820"/>
      <c r="S62" s="821"/>
      <c r="T62" s="41"/>
      <c r="V62" s="194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7"/>
    </row>
    <row r="63" spans="2:35" ht="23.1" customHeight="1">
      <c r="B63" s="50"/>
      <c r="C63" s="808"/>
      <c r="D63" s="809"/>
      <c r="E63" s="810"/>
      <c r="F63" s="810"/>
      <c r="G63" s="808"/>
      <c r="H63" s="810"/>
      <c r="I63" s="810"/>
      <c r="J63" s="810"/>
      <c r="K63" s="724"/>
      <c r="L63" s="724"/>
      <c r="M63" s="724"/>
      <c r="N63" s="724"/>
      <c r="O63" s="724"/>
      <c r="P63" s="811"/>
      <c r="Q63" s="260">
        <f t="shared" si="2"/>
        <v>0</v>
      </c>
      <c r="R63" s="820"/>
      <c r="S63" s="821"/>
      <c r="T63" s="41"/>
      <c r="V63" s="194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7"/>
    </row>
    <row r="64" spans="2:35" ht="23.1" customHeight="1">
      <c r="B64" s="50"/>
      <c r="C64" s="808"/>
      <c r="D64" s="809"/>
      <c r="E64" s="810"/>
      <c r="F64" s="810"/>
      <c r="G64" s="808"/>
      <c r="H64" s="810"/>
      <c r="I64" s="810"/>
      <c r="J64" s="810"/>
      <c r="K64" s="724"/>
      <c r="L64" s="724"/>
      <c r="M64" s="724"/>
      <c r="N64" s="724"/>
      <c r="O64" s="724"/>
      <c r="P64" s="811"/>
      <c r="Q64" s="260">
        <f t="shared" si="2"/>
        <v>0</v>
      </c>
      <c r="R64" s="820"/>
      <c r="S64" s="821"/>
      <c r="T64" s="41"/>
      <c r="V64" s="194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7"/>
    </row>
    <row r="65" spans="2:35" ht="23.1" customHeight="1">
      <c r="B65" s="50"/>
      <c r="C65" s="808"/>
      <c r="D65" s="809"/>
      <c r="E65" s="810"/>
      <c r="F65" s="810"/>
      <c r="G65" s="808"/>
      <c r="H65" s="810"/>
      <c r="I65" s="810"/>
      <c r="J65" s="810"/>
      <c r="K65" s="724"/>
      <c r="L65" s="724"/>
      <c r="M65" s="724"/>
      <c r="N65" s="724"/>
      <c r="O65" s="724"/>
      <c r="P65" s="811"/>
      <c r="Q65" s="260">
        <f t="shared" si="2"/>
        <v>0</v>
      </c>
      <c r="R65" s="820"/>
      <c r="S65" s="821"/>
      <c r="T65" s="41"/>
      <c r="V65" s="194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7"/>
    </row>
    <row r="66" spans="2:35" ht="23.1" customHeight="1">
      <c r="B66" s="50"/>
      <c r="C66" s="808"/>
      <c r="D66" s="809"/>
      <c r="E66" s="810"/>
      <c r="F66" s="810"/>
      <c r="G66" s="808"/>
      <c r="H66" s="810"/>
      <c r="I66" s="810"/>
      <c r="J66" s="810"/>
      <c r="K66" s="724"/>
      <c r="L66" s="724"/>
      <c r="M66" s="724"/>
      <c r="N66" s="724"/>
      <c r="O66" s="724"/>
      <c r="P66" s="811"/>
      <c r="Q66" s="260">
        <f t="shared" si="2"/>
        <v>0</v>
      </c>
      <c r="R66" s="820"/>
      <c r="S66" s="821"/>
      <c r="T66" s="41"/>
      <c r="V66" s="194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7"/>
    </row>
    <row r="67" spans="2:35" ht="23.1" customHeight="1">
      <c r="B67" s="50"/>
      <c r="C67" s="808"/>
      <c r="D67" s="809"/>
      <c r="E67" s="810"/>
      <c r="F67" s="810"/>
      <c r="G67" s="808"/>
      <c r="H67" s="810"/>
      <c r="I67" s="810"/>
      <c r="J67" s="810"/>
      <c r="K67" s="724"/>
      <c r="L67" s="724"/>
      <c r="M67" s="724"/>
      <c r="N67" s="724"/>
      <c r="O67" s="724"/>
      <c r="P67" s="811"/>
      <c r="Q67" s="260">
        <f t="shared" si="2"/>
        <v>0</v>
      </c>
      <c r="R67" s="820"/>
      <c r="S67" s="821"/>
      <c r="T67" s="41"/>
      <c r="V67" s="194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7"/>
    </row>
    <row r="68" spans="2:35" ht="23.1" customHeight="1">
      <c r="B68" s="50"/>
      <c r="C68" s="808"/>
      <c r="D68" s="809"/>
      <c r="E68" s="810"/>
      <c r="F68" s="810"/>
      <c r="G68" s="808"/>
      <c r="H68" s="810"/>
      <c r="I68" s="810"/>
      <c r="J68" s="810"/>
      <c r="K68" s="724"/>
      <c r="L68" s="724"/>
      <c r="M68" s="724"/>
      <c r="N68" s="724"/>
      <c r="O68" s="724"/>
      <c r="P68" s="811"/>
      <c r="Q68" s="260">
        <f t="shared" si="2"/>
        <v>0</v>
      </c>
      <c r="R68" s="820"/>
      <c r="S68" s="821"/>
      <c r="T68" s="41"/>
      <c r="V68" s="194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7"/>
    </row>
    <row r="69" spans="2:35" ht="23.1" customHeight="1">
      <c r="B69" s="50"/>
      <c r="C69" s="808"/>
      <c r="D69" s="809"/>
      <c r="E69" s="810"/>
      <c r="F69" s="810"/>
      <c r="G69" s="808"/>
      <c r="H69" s="810"/>
      <c r="I69" s="810"/>
      <c r="J69" s="810"/>
      <c r="K69" s="724"/>
      <c r="L69" s="724"/>
      <c r="M69" s="724"/>
      <c r="N69" s="724"/>
      <c r="O69" s="724"/>
      <c r="P69" s="811"/>
      <c r="Q69" s="260">
        <f t="shared" si="2"/>
        <v>0</v>
      </c>
      <c r="R69" s="820"/>
      <c r="S69" s="821"/>
      <c r="T69" s="41"/>
      <c r="V69" s="194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7"/>
    </row>
    <row r="70" spans="2:35" ht="23.1" customHeight="1">
      <c r="B70" s="50"/>
      <c r="C70" s="808"/>
      <c r="D70" s="809"/>
      <c r="E70" s="810"/>
      <c r="F70" s="810"/>
      <c r="G70" s="808"/>
      <c r="H70" s="810"/>
      <c r="I70" s="810"/>
      <c r="J70" s="810"/>
      <c r="K70" s="724"/>
      <c r="L70" s="724"/>
      <c r="M70" s="724"/>
      <c r="N70" s="724"/>
      <c r="O70" s="724"/>
      <c r="P70" s="811"/>
      <c r="Q70" s="260">
        <f t="shared" si="2"/>
        <v>0</v>
      </c>
      <c r="R70" s="820"/>
      <c r="S70" s="821"/>
      <c r="T70" s="41"/>
      <c r="V70" s="194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7"/>
    </row>
    <row r="71" spans="2:35" ht="23.1" customHeight="1">
      <c r="B71" s="50"/>
      <c r="C71" s="808"/>
      <c r="D71" s="809"/>
      <c r="E71" s="810"/>
      <c r="F71" s="810"/>
      <c r="G71" s="808"/>
      <c r="H71" s="810"/>
      <c r="I71" s="810"/>
      <c r="J71" s="810"/>
      <c r="K71" s="724"/>
      <c r="L71" s="724"/>
      <c r="M71" s="724"/>
      <c r="N71" s="724"/>
      <c r="O71" s="724"/>
      <c r="P71" s="811"/>
      <c r="Q71" s="260">
        <f t="shared" si="2"/>
        <v>0</v>
      </c>
      <c r="R71" s="820"/>
      <c r="S71" s="821"/>
      <c r="T71" s="41"/>
      <c r="V71" s="194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7"/>
    </row>
    <row r="72" spans="2:35" ht="23.1" customHeight="1">
      <c r="B72" s="50"/>
      <c r="C72" s="808"/>
      <c r="D72" s="812"/>
      <c r="E72" s="813"/>
      <c r="F72" s="813"/>
      <c r="G72" s="683"/>
      <c r="H72" s="813"/>
      <c r="I72" s="813"/>
      <c r="J72" s="813"/>
      <c r="K72" s="700"/>
      <c r="L72" s="700"/>
      <c r="M72" s="700"/>
      <c r="N72" s="700"/>
      <c r="O72" s="700"/>
      <c r="P72" s="814"/>
      <c r="Q72" s="261">
        <f t="shared" si="2"/>
        <v>0</v>
      </c>
      <c r="R72" s="820"/>
      <c r="S72" s="821"/>
      <c r="T72" s="41"/>
      <c r="V72" s="194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7"/>
    </row>
    <row r="73" spans="2:35" ht="23.1" customHeight="1">
      <c r="B73" s="50"/>
      <c r="C73" s="689"/>
      <c r="D73" s="815"/>
      <c r="E73" s="816"/>
      <c r="F73" s="816"/>
      <c r="G73" s="689"/>
      <c r="H73" s="816"/>
      <c r="I73" s="816"/>
      <c r="J73" s="816"/>
      <c r="K73" s="702"/>
      <c r="L73" s="702"/>
      <c r="M73" s="702"/>
      <c r="N73" s="702"/>
      <c r="O73" s="702"/>
      <c r="P73" s="817"/>
      <c r="Q73" s="262">
        <f t="shared" si="2"/>
        <v>0</v>
      </c>
      <c r="R73" s="822"/>
      <c r="S73" s="823"/>
      <c r="T73" s="41"/>
      <c r="V73" s="194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7"/>
    </row>
    <row r="74" spans="2:35" ht="23.1" customHeight="1" thickBot="1">
      <c r="B74" s="50"/>
      <c r="C74" s="585"/>
      <c r="D74" s="585"/>
      <c r="E74" s="104"/>
      <c r="F74" s="104"/>
      <c r="G74" s="104"/>
      <c r="H74" s="982" t="s">
        <v>493</v>
      </c>
      <c r="I74" s="983"/>
      <c r="J74" s="984"/>
      <c r="K74" s="120">
        <f t="shared" ref="K74:L74" si="3">SUM(K49:K73)</f>
        <v>0</v>
      </c>
      <c r="L74" s="112">
        <f t="shared" si="3"/>
        <v>0</v>
      </c>
      <c r="M74" s="119">
        <f>SUM(M49:M73)</f>
        <v>0</v>
      </c>
      <c r="N74" s="119">
        <f t="shared" ref="N74" si="4">SUM(N49:N73)</f>
        <v>0</v>
      </c>
      <c r="O74" s="120">
        <f>SUM(O49:O73)</f>
        <v>0</v>
      </c>
      <c r="P74" s="120">
        <f>SUM(P49:P73)</f>
        <v>0</v>
      </c>
      <c r="Q74" s="190">
        <f>SUM(Q49:Q73)</f>
        <v>0</v>
      </c>
      <c r="R74" s="119">
        <f>SUM(R49:R73)</f>
        <v>0</v>
      </c>
      <c r="S74" s="74">
        <f>SUM(S49:S73)</f>
        <v>0</v>
      </c>
      <c r="T74" s="41"/>
      <c r="V74" s="194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7"/>
    </row>
    <row r="75" spans="2:35" ht="23.1" customHeight="1">
      <c r="B75" s="50"/>
      <c r="C75" s="585"/>
      <c r="D75" s="585"/>
      <c r="E75" s="104"/>
      <c r="F75" s="104"/>
      <c r="G75" s="104"/>
      <c r="H75" s="413"/>
      <c r="I75" s="413"/>
      <c r="J75" s="413"/>
      <c r="K75" s="104"/>
      <c r="L75" s="104"/>
      <c r="M75" s="104"/>
      <c r="N75" s="104"/>
      <c r="O75" s="104"/>
      <c r="P75" s="104"/>
      <c r="Q75" s="104"/>
      <c r="R75" s="104"/>
      <c r="S75" s="104"/>
      <c r="T75" s="41"/>
      <c r="V75" s="194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7"/>
    </row>
    <row r="76" spans="2:35" s="124" customFormat="1" ht="18" customHeight="1">
      <c r="B76" s="419"/>
      <c r="C76" s="420" t="s">
        <v>148</v>
      </c>
      <c r="D76" s="421"/>
      <c r="E76" s="422"/>
      <c r="F76" s="422"/>
      <c r="G76" s="422"/>
      <c r="H76" s="422"/>
      <c r="I76" s="422"/>
      <c r="J76" s="422"/>
      <c r="K76" s="422"/>
      <c r="L76" s="422"/>
      <c r="M76" s="422"/>
      <c r="N76" s="43"/>
      <c r="O76" s="43"/>
      <c r="P76" s="43"/>
      <c r="Q76" s="43"/>
      <c r="R76" s="43"/>
      <c r="S76" s="43"/>
      <c r="T76" s="127"/>
      <c r="V76" s="204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6"/>
    </row>
    <row r="77" spans="2:35" s="124" customFormat="1" ht="18" customHeight="1">
      <c r="B77" s="419"/>
      <c r="C77" s="421" t="s">
        <v>498</v>
      </c>
      <c r="D77" s="421"/>
      <c r="E77" s="422"/>
      <c r="F77" s="422"/>
      <c r="G77" s="422"/>
      <c r="H77" s="422"/>
      <c r="I77" s="422"/>
      <c r="J77" s="422"/>
      <c r="K77" s="422"/>
      <c r="L77" s="422"/>
      <c r="M77" s="422"/>
      <c r="N77" s="43"/>
      <c r="O77" s="43"/>
      <c r="P77" s="43"/>
      <c r="Q77" s="43"/>
      <c r="R77" s="43"/>
      <c r="S77" s="43"/>
      <c r="T77" s="127"/>
      <c r="V77" s="204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6"/>
    </row>
    <row r="78" spans="2:35" s="124" customFormat="1" ht="18" customHeight="1">
      <c r="B78" s="419"/>
      <c r="C78" s="421" t="s">
        <v>499</v>
      </c>
      <c r="D78" s="421"/>
      <c r="E78" s="422"/>
      <c r="F78" s="422"/>
      <c r="G78" s="422"/>
      <c r="H78" s="422"/>
      <c r="I78" s="422"/>
      <c r="J78" s="422"/>
      <c r="K78" s="422"/>
      <c r="L78" s="422"/>
      <c r="M78" s="422"/>
      <c r="N78" s="43"/>
      <c r="O78" s="43"/>
      <c r="P78" s="43"/>
      <c r="Q78" s="43"/>
      <c r="R78" s="43"/>
      <c r="S78" s="43"/>
      <c r="T78" s="127"/>
      <c r="V78" s="204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6"/>
    </row>
    <row r="79" spans="2:35" s="124" customFormat="1" ht="18" customHeight="1">
      <c r="B79" s="419"/>
      <c r="C79" s="423" t="s">
        <v>500</v>
      </c>
      <c r="D79" s="421"/>
      <c r="E79" s="422"/>
      <c r="F79" s="422"/>
      <c r="G79" s="422"/>
      <c r="H79" s="422"/>
      <c r="I79" s="422"/>
      <c r="J79" s="422"/>
      <c r="K79" s="422"/>
      <c r="L79" s="422"/>
      <c r="M79" s="422"/>
      <c r="N79" s="43"/>
      <c r="O79" s="43"/>
      <c r="P79" s="43"/>
      <c r="Q79" s="43"/>
      <c r="R79" s="43"/>
      <c r="S79" s="43"/>
      <c r="T79" s="127"/>
      <c r="V79" s="204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6"/>
    </row>
    <row r="80" spans="2:35" s="124" customFormat="1" ht="18" customHeight="1">
      <c r="B80" s="419"/>
      <c r="C80" s="124" t="s">
        <v>501</v>
      </c>
      <c r="D80" s="421"/>
      <c r="E80" s="422"/>
      <c r="F80" s="422"/>
      <c r="G80" s="422"/>
      <c r="H80" s="422"/>
      <c r="I80" s="422"/>
      <c r="J80" s="422"/>
      <c r="K80" s="422"/>
      <c r="L80" s="422"/>
      <c r="M80" s="422"/>
      <c r="N80" s="43"/>
      <c r="O80" s="43"/>
      <c r="P80" s="43"/>
      <c r="Q80" s="43"/>
      <c r="R80" s="43"/>
      <c r="S80" s="43"/>
      <c r="T80" s="127"/>
      <c r="V80" s="204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6"/>
    </row>
    <row r="81" spans="2:35" s="124" customFormat="1" ht="18" customHeight="1">
      <c r="B81" s="419"/>
      <c r="C81" s="424" t="s">
        <v>502</v>
      </c>
      <c r="D81" s="421"/>
      <c r="E81" s="425"/>
      <c r="F81" s="425"/>
      <c r="G81" s="425"/>
      <c r="H81" s="425"/>
      <c r="I81" s="425"/>
      <c r="J81" s="425"/>
      <c r="K81" s="425"/>
      <c r="L81" s="425"/>
      <c r="M81" s="425"/>
      <c r="N81" s="43"/>
      <c r="O81" s="43"/>
      <c r="P81" s="43"/>
      <c r="Q81" s="43"/>
      <c r="R81" s="43"/>
      <c r="S81" s="43"/>
      <c r="T81" s="127"/>
      <c r="V81" s="204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6"/>
    </row>
    <row r="82" spans="2:35" s="124" customFormat="1" ht="18" customHeight="1">
      <c r="B82" s="419"/>
      <c r="C82" s="424" t="s">
        <v>503</v>
      </c>
      <c r="D82" s="421"/>
      <c r="E82" s="425"/>
      <c r="F82" s="425"/>
      <c r="G82" s="425"/>
      <c r="H82" s="425"/>
      <c r="I82" s="425"/>
      <c r="J82" s="425"/>
      <c r="K82" s="425"/>
      <c r="L82" s="425"/>
      <c r="M82" s="425"/>
      <c r="N82" s="43"/>
      <c r="O82" s="43"/>
      <c r="P82" s="43"/>
      <c r="Q82" s="43"/>
      <c r="R82" s="43"/>
      <c r="S82" s="43"/>
      <c r="T82" s="127"/>
      <c r="V82" s="204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6"/>
    </row>
    <row r="83" spans="2:35" s="124" customFormat="1" ht="18" customHeight="1">
      <c r="B83" s="419"/>
      <c r="C83" s="424" t="s">
        <v>504</v>
      </c>
      <c r="D83" s="421"/>
      <c r="E83" s="425"/>
      <c r="F83" s="425"/>
      <c r="G83" s="425"/>
      <c r="H83" s="425"/>
      <c r="I83" s="425"/>
      <c r="J83" s="425"/>
      <c r="K83" s="425"/>
      <c r="L83" s="425"/>
      <c r="M83" s="425"/>
      <c r="N83" s="43"/>
      <c r="O83" s="43"/>
      <c r="P83" s="43"/>
      <c r="Q83" s="43"/>
      <c r="R83" s="43"/>
      <c r="S83" s="43"/>
      <c r="T83" s="127"/>
      <c r="V83" s="204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6"/>
    </row>
    <row r="84" spans="2:35" ht="23.1" customHeight="1" thickBot="1">
      <c r="B84" s="54"/>
      <c r="C84" s="935"/>
      <c r="D84" s="935"/>
      <c r="E84" s="566"/>
      <c r="F84" s="566"/>
      <c r="G84" s="566"/>
      <c r="H84" s="566"/>
      <c r="I84" s="566"/>
      <c r="J84" s="566"/>
      <c r="K84" s="566"/>
      <c r="L84" s="566"/>
      <c r="M84" s="566"/>
      <c r="N84" s="566"/>
      <c r="O84" s="566"/>
      <c r="P84" s="566"/>
      <c r="Q84" s="566"/>
      <c r="R84" s="566"/>
      <c r="S84" s="566"/>
      <c r="T84" s="56"/>
      <c r="V84" s="207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9"/>
    </row>
    <row r="85" spans="2:35" ht="23.1" customHeight="1">
      <c r="C85" s="39"/>
      <c r="D85" s="39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</row>
    <row r="86" spans="2:35" ht="12.75">
      <c r="C86" s="57" t="s">
        <v>55</v>
      </c>
      <c r="D86" s="39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30" t="s">
        <v>31</v>
      </c>
    </row>
    <row r="87" spans="2:35" ht="12.75">
      <c r="C87" s="58" t="s">
        <v>57</v>
      </c>
      <c r="D87" s="39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</row>
    <row r="88" spans="2:35" ht="12.75">
      <c r="C88" s="58" t="s">
        <v>58</v>
      </c>
      <c r="D88" s="39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</row>
    <row r="89" spans="2:35" ht="12.75">
      <c r="C89" s="58" t="s">
        <v>59</v>
      </c>
      <c r="D89" s="39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2:35" ht="12.75">
      <c r="C90" s="58" t="s">
        <v>60</v>
      </c>
      <c r="D90" s="39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</row>
    <row r="91" spans="2:35" ht="23.1" customHeight="1">
      <c r="C91" s="39"/>
      <c r="D91" s="39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</row>
    <row r="92" spans="2:35" ht="23.1" customHeight="1">
      <c r="C92" s="39"/>
      <c r="D92" s="39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2:35" ht="23.1" customHeight="1">
      <c r="C93" s="39"/>
      <c r="D93" s="39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</row>
    <row r="94" spans="2:35" ht="23.1" customHeight="1">
      <c r="C94" s="39"/>
      <c r="D94" s="39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</row>
    <row r="95" spans="2:35" ht="23.1" customHeight="1"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topLeftCell="A29" zoomScale="125" zoomScaleNormal="125" zoomScalePageLayoutView="125" workbookViewId="0">
      <selection activeCell="C36" sqref="C36:F36"/>
    </sheetView>
  </sheetViews>
  <sheetFormatPr baseColWidth="10" defaultColWidth="10.6640625" defaultRowHeight="23.1" customHeight="1"/>
  <cols>
    <col min="1" max="2" width="3.33203125" style="32" customWidth="1"/>
    <col min="3" max="3" width="13.5546875" style="32" customWidth="1"/>
    <col min="4" max="4" width="14.44140625" style="32" customWidth="1"/>
    <col min="5" max="5" width="26.6640625" style="33" customWidth="1"/>
    <col min="6" max="9" width="13.44140625" style="33" customWidth="1"/>
    <col min="10" max="10" width="3.33203125" style="32" customWidth="1"/>
    <col min="11" max="16384" width="10.6640625" style="32"/>
  </cols>
  <sheetData>
    <row r="2" spans="2:25" ht="23.1" customHeight="1">
      <c r="D2" s="585" t="s">
        <v>233</v>
      </c>
    </row>
    <row r="3" spans="2:25" ht="23.1" customHeight="1">
      <c r="D3" s="585" t="s">
        <v>234</v>
      </c>
    </row>
    <row r="4" spans="2:25" ht="23.1" customHeight="1" thickBot="1"/>
    <row r="5" spans="2:25" ht="9" customHeight="1">
      <c r="B5" s="34"/>
      <c r="C5" s="35"/>
      <c r="D5" s="35"/>
      <c r="E5" s="36"/>
      <c r="F5" s="36"/>
      <c r="G5" s="36"/>
      <c r="H5" s="36"/>
      <c r="I5" s="36"/>
      <c r="J5" s="37"/>
      <c r="L5" s="191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3"/>
    </row>
    <row r="6" spans="2:25" ht="30" customHeight="1">
      <c r="B6" s="38"/>
      <c r="C6" s="29" t="s">
        <v>2</v>
      </c>
      <c r="D6" s="39"/>
      <c r="E6" s="40"/>
      <c r="F6" s="40"/>
      <c r="G6" s="40"/>
      <c r="H6" s="40"/>
      <c r="I6" s="890">
        <f>ejercicio</f>
        <v>2018</v>
      </c>
      <c r="J6" s="41"/>
      <c r="L6" s="194"/>
      <c r="M6" s="195" t="s">
        <v>87</v>
      </c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7"/>
    </row>
    <row r="7" spans="2:25" ht="30" customHeight="1">
      <c r="B7" s="38"/>
      <c r="C7" s="29" t="s">
        <v>3</v>
      </c>
      <c r="D7" s="39"/>
      <c r="E7" s="40"/>
      <c r="F7" s="40"/>
      <c r="G7" s="40"/>
      <c r="H7" s="40"/>
      <c r="I7" s="890"/>
      <c r="J7" s="41"/>
      <c r="L7" s="194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7"/>
    </row>
    <row r="8" spans="2:25" ht="30" customHeight="1">
      <c r="B8" s="38"/>
      <c r="C8" s="42"/>
      <c r="D8" s="39"/>
      <c r="E8" s="40"/>
      <c r="F8" s="40"/>
      <c r="G8" s="40"/>
      <c r="H8" s="40"/>
      <c r="I8" s="43"/>
      <c r="J8" s="41"/>
      <c r="L8" s="194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7"/>
    </row>
    <row r="9" spans="2:25" s="85" customFormat="1" ht="30" customHeight="1">
      <c r="B9" s="736"/>
      <c r="C9" s="562" t="s">
        <v>62</v>
      </c>
      <c r="D9" s="934" t="str">
        <f>Entidad</f>
        <v>FIT CANARIAS</v>
      </c>
      <c r="E9" s="934"/>
      <c r="F9" s="934"/>
      <c r="G9" s="934"/>
      <c r="H9" s="934"/>
      <c r="I9" s="934"/>
      <c r="J9" s="737"/>
      <c r="K9" s="596"/>
      <c r="L9" s="194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7"/>
    </row>
    <row r="10" spans="2:25" ht="7.35" customHeight="1">
      <c r="B10" s="38"/>
      <c r="C10" s="39"/>
      <c r="D10" s="39"/>
      <c r="E10" s="40"/>
      <c r="F10" s="40"/>
      <c r="G10" s="40"/>
      <c r="H10" s="40"/>
      <c r="I10" s="40"/>
      <c r="J10" s="41"/>
      <c r="L10" s="194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7"/>
    </row>
    <row r="11" spans="2:25" s="48" customFormat="1" ht="30" customHeight="1">
      <c r="B11" s="44"/>
      <c r="C11" s="45" t="s">
        <v>505</v>
      </c>
      <c r="D11" s="45"/>
      <c r="E11" s="46"/>
      <c r="F11" s="46"/>
      <c r="G11" s="46"/>
      <c r="H11" s="46"/>
      <c r="I11" s="46"/>
      <c r="J11" s="47"/>
      <c r="L11" s="194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7"/>
    </row>
    <row r="12" spans="2:25" s="48" customFormat="1" ht="30" customHeight="1">
      <c r="B12" s="44"/>
      <c r="C12" s="954"/>
      <c r="D12" s="954"/>
      <c r="E12" s="31"/>
      <c r="F12" s="31"/>
      <c r="G12" s="31"/>
      <c r="H12" s="31"/>
      <c r="I12" s="31"/>
      <c r="J12" s="47"/>
      <c r="L12" s="194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7"/>
    </row>
    <row r="13" spans="2:25" s="48" customFormat="1" ht="16.350000000000001" customHeight="1">
      <c r="B13" s="44"/>
      <c r="C13" s="105"/>
      <c r="D13" s="108"/>
      <c r="E13" s="580"/>
      <c r="F13" s="106" t="s">
        <v>506</v>
      </c>
      <c r="G13" s="985" t="s">
        <v>507</v>
      </c>
      <c r="H13" s="986"/>
      <c r="I13" s="987"/>
      <c r="J13" s="47"/>
      <c r="L13" s="194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7"/>
    </row>
    <row r="14" spans="2:25" s="48" customFormat="1" ht="16.350000000000001" customHeight="1">
      <c r="B14" s="44"/>
      <c r="C14" s="107"/>
      <c r="D14" s="109"/>
      <c r="E14" s="110"/>
      <c r="F14" s="100" t="s">
        <v>508</v>
      </c>
      <c r="G14" s="106" t="s">
        <v>509</v>
      </c>
      <c r="H14" s="106" t="s">
        <v>510</v>
      </c>
      <c r="I14" s="106" t="s">
        <v>511</v>
      </c>
      <c r="J14" s="47"/>
      <c r="L14" s="194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7"/>
    </row>
    <row r="15" spans="2:25" s="85" customFormat="1" ht="16.350000000000001" customHeight="1">
      <c r="B15" s="736"/>
      <c r="C15" s="988" t="s">
        <v>512</v>
      </c>
      <c r="D15" s="989"/>
      <c r="E15" s="990"/>
      <c r="F15" s="95">
        <f>ejercicio</f>
        <v>2018</v>
      </c>
      <c r="G15" s="95">
        <f>ejercicio+1</f>
        <v>2019</v>
      </c>
      <c r="H15" s="95">
        <f>ejercicio+1</f>
        <v>2019</v>
      </c>
      <c r="I15" s="95">
        <f>ejercicio+1</f>
        <v>2019</v>
      </c>
      <c r="J15" s="737"/>
      <c r="K15" s="596"/>
      <c r="L15" s="194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7"/>
    </row>
    <row r="16" spans="2:25" s="85" customFormat="1" ht="8.1" customHeight="1">
      <c r="B16" s="736"/>
      <c r="C16" s="29"/>
      <c r="D16" s="29"/>
      <c r="E16" s="84"/>
      <c r="F16" s="84"/>
      <c r="G16" s="84"/>
      <c r="H16" s="84"/>
      <c r="I16" s="84"/>
      <c r="J16" s="737"/>
      <c r="K16" s="596"/>
      <c r="L16" s="194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7"/>
    </row>
    <row r="17" spans="1:25" s="53" customFormat="1" ht="23.1" customHeight="1" thickBot="1">
      <c r="A17" s="596"/>
      <c r="B17" s="736"/>
      <c r="C17" s="569" t="s">
        <v>513</v>
      </c>
      <c r="D17" s="570"/>
      <c r="E17" s="113"/>
      <c r="F17" s="242"/>
      <c r="G17" s="243"/>
      <c r="H17" s="244"/>
      <c r="I17" s="258"/>
      <c r="J17" s="51"/>
      <c r="L17" s="194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7"/>
    </row>
    <row r="18" spans="1:25" s="53" customFormat="1" ht="9" customHeight="1">
      <c r="A18" s="596"/>
      <c r="B18" s="736"/>
      <c r="C18" s="18"/>
      <c r="D18" s="18"/>
      <c r="E18" s="18"/>
      <c r="F18" s="115"/>
      <c r="G18" s="116"/>
      <c r="H18" s="117"/>
      <c r="I18" s="118"/>
      <c r="J18" s="51"/>
      <c r="L18" s="194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7"/>
    </row>
    <row r="19" spans="1:25" s="53" customFormat="1" ht="23.1" customHeight="1" thickBot="1">
      <c r="A19" s="596"/>
      <c r="B19" s="736"/>
      <c r="C19" s="569" t="s">
        <v>326</v>
      </c>
      <c r="D19" s="570"/>
      <c r="E19" s="113"/>
      <c r="F19" s="74">
        <f>SUM(F20:F24)</f>
        <v>0</v>
      </c>
      <c r="G19" s="111">
        <f t="shared" ref="G19:I19" si="0">SUM(G20:G24)</f>
        <v>0</v>
      </c>
      <c r="H19" s="112">
        <f t="shared" si="0"/>
        <v>0</v>
      </c>
      <c r="I19" s="119">
        <f t="shared" si="0"/>
        <v>0</v>
      </c>
      <c r="J19" s="51"/>
      <c r="L19" s="194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7"/>
    </row>
    <row r="20" spans="1:25" s="53" customFormat="1" ht="23.1" customHeight="1">
      <c r="B20" s="50"/>
      <c r="C20" s="824" t="s">
        <v>514</v>
      </c>
      <c r="D20" s="825"/>
      <c r="E20" s="83"/>
      <c r="F20" s="714"/>
      <c r="G20" s="826"/>
      <c r="H20" s="770"/>
      <c r="I20" s="827"/>
      <c r="J20" s="51"/>
      <c r="L20" s="194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7"/>
    </row>
    <row r="21" spans="1:25" s="53" customFormat="1" ht="23.1" customHeight="1">
      <c r="B21" s="50"/>
      <c r="C21" s="824" t="s">
        <v>515</v>
      </c>
      <c r="D21" s="825"/>
      <c r="E21" s="83"/>
      <c r="F21" s="714"/>
      <c r="G21" s="826"/>
      <c r="H21" s="770"/>
      <c r="I21" s="827"/>
      <c r="J21" s="51"/>
      <c r="L21" s="194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7"/>
    </row>
    <row r="22" spans="1:25" s="53" customFormat="1" ht="23.1" customHeight="1">
      <c r="B22" s="50"/>
      <c r="C22" s="824" t="s">
        <v>516</v>
      </c>
      <c r="D22" s="825"/>
      <c r="E22" s="83"/>
      <c r="F22" s="714"/>
      <c r="G22" s="826"/>
      <c r="H22" s="770"/>
      <c r="I22" s="827"/>
      <c r="J22" s="51"/>
      <c r="L22" s="194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7"/>
    </row>
    <row r="23" spans="1:25" ht="23.1" customHeight="1">
      <c r="B23" s="50"/>
      <c r="C23" s="803" t="s">
        <v>517</v>
      </c>
      <c r="D23" s="804"/>
      <c r="E23" s="77"/>
      <c r="F23" s="681"/>
      <c r="G23" s="828"/>
      <c r="H23" s="754"/>
      <c r="I23" s="829"/>
      <c r="J23" s="41"/>
      <c r="L23" s="194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7"/>
    </row>
    <row r="24" spans="1:25" ht="23.1" customHeight="1">
      <c r="B24" s="50"/>
      <c r="C24" s="756" t="s">
        <v>518</v>
      </c>
      <c r="D24" s="757"/>
      <c r="E24" s="78"/>
      <c r="F24" s="687"/>
      <c r="G24" s="830"/>
      <c r="H24" s="759"/>
      <c r="I24" s="831"/>
      <c r="J24" s="41"/>
      <c r="L24" s="194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7"/>
    </row>
    <row r="25" spans="1:25" ht="8.1" customHeight="1">
      <c r="B25" s="38"/>
      <c r="C25" s="957"/>
      <c r="D25" s="957"/>
      <c r="E25" s="957"/>
      <c r="F25" s="957"/>
      <c r="G25" s="957"/>
      <c r="H25" s="957"/>
      <c r="I25" s="957"/>
      <c r="J25" s="41"/>
      <c r="L25" s="194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7"/>
    </row>
    <row r="26" spans="1:25" s="53" customFormat="1" ht="23.1" customHeight="1" thickBot="1">
      <c r="A26" s="596"/>
      <c r="B26" s="736"/>
      <c r="C26" s="569" t="s">
        <v>519</v>
      </c>
      <c r="D26" s="570"/>
      <c r="E26" s="113"/>
      <c r="F26" s="74">
        <f>+SUM(F27:F28)</f>
        <v>0</v>
      </c>
      <c r="G26" s="111">
        <f>SUM(G27:G28)</f>
        <v>0</v>
      </c>
      <c r="H26" s="112">
        <f>SUM(H27:H28)</f>
        <v>0</v>
      </c>
      <c r="I26" s="119">
        <f>SUM(I27:I28)</f>
        <v>0</v>
      </c>
      <c r="J26" s="51"/>
      <c r="L26" s="194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7"/>
    </row>
    <row r="27" spans="1:25" s="53" customFormat="1" ht="23.1" customHeight="1">
      <c r="B27" s="50"/>
      <c r="C27" s="824" t="s">
        <v>520</v>
      </c>
      <c r="D27" s="825"/>
      <c r="E27" s="83"/>
      <c r="F27" s="714"/>
      <c r="G27" s="826"/>
      <c r="H27" s="770"/>
      <c r="I27" s="827"/>
      <c r="J27" s="51"/>
      <c r="L27" s="194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7"/>
    </row>
    <row r="28" spans="1:25" ht="23.1" customHeight="1">
      <c r="B28" s="50"/>
      <c r="C28" s="756" t="s">
        <v>521</v>
      </c>
      <c r="D28" s="757"/>
      <c r="E28" s="78"/>
      <c r="F28" s="687"/>
      <c r="G28" s="832"/>
      <c r="H28" s="833"/>
      <c r="I28" s="831"/>
      <c r="J28" s="41"/>
      <c r="L28" s="194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7"/>
    </row>
    <row r="29" spans="1:25" ht="8.1" customHeight="1">
      <c r="B29" s="38"/>
      <c r="C29" s="957"/>
      <c r="D29" s="957"/>
      <c r="E29" s="957"/>
      <c r="F29" s="957"/>
      <c r="G29" s="957"/>
      <c r="H29" s="957"/>
      <c r="I29" s="957"/>
      <c r="J29" s="41"/>
      <c r="L29" s="194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7"/>
    </row>
    <row r="30" spans="1:25" ht="23.1" customHeight="1" thickBot="1">
      <c r="B30" s="50"/>
      <c r="C30" s="569" t="s">
        <v>522</v>
      </c>
      <c r="D30" s="570"/>
      <c r="E30" s="113"/>
      <c r="F30" s="74">
        <f>SUM(F31:F32)</f>
        <v>0</v>
      </c>
      <c r="G30" s="111">
        <f>SUM(G31:G32)</f>
        <v>0</v>
      </c>
      <c r="H30" s="112">
        <f>SUM(H31:H32)</f>
        <v>0</v>
      </c>
      <c r="I30" s="119">
        <f>SUM(I31:I32)</f>
        <v>0</v>
      </c>
      <c r="J30" s="41"/>
      <c r="L30" s="194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7"/>
    </row>
    <row r="31" spans="1:25" ht="23.1" customHeight="1">
      <c r="B31" s="50"/>
      <c r="C31" s="824" t="s">
        <v>520</v>
      </c>
      <c r="D31" s="825"/>
      <c r="E31" s="83"/>
      <c r="F31" s="714"/>
      <c r="G31" s="834"/>
      <c r="H31" s="835"/>
      <c r="I31" s="827"/>
      <c r="J31" s="41"/>
      <c r="L31" s="194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7"/>
    </row>
    <row r="32" spans="1:25" ht="23.1" customHeight="1">
      <c r="B32" s="50"/>
      <c r="C32" s="756" t="s">
        <v>521</v>
      </c>
      <c r="D32" s="757"/>
      <c r="E32" s="78"/>
      <c r="F32" s="687"/>
      <c r="G32" s="832"/>
      <c r="H32" s="833"/>
      <c r="I32" s="831"/>
      <c r="J32" s="41"/>
      <c r="L32" s="194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7"/>
    </row>
    <row r="33" spans="2:25" ht="23.1" customHeight="1">
      <c r="B33" s="50"/>
      <c r="C33" s="585"/>
      <c r="D33" s="585"/>
      <c r="E33" s="104"/>
      <c r="F33" s="749"/>
      <c r="G33" s="104"/>
      <c r="H33" s="104"/>
      <c r="I33" s="806"/>
      <c r="J33" s="41"/>
      <c r="L33" s="194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7"/>
    </row>
    <row r="34" spans="2:25" ht="23.1" customHeight="1">
      <c r="B34" s="50"/>
      <c r="C34" s="72" t="s">
        <v>148</v>
      </c>
      <c r="D34" s="70"/>
      <c r="E34" s="71"/>
      <c r="F34" s="71"/>
      <c r="G34" s="71"/>
      <c r="H34" s="71"/>
      <c r="I34" s="31"/>
      <c r="J34" s="41"/>
      <c r="L34" s="194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7"/>
    </row>
    <row r="35" spans="2:25" ht="18">
      <c r="B35" s="50"/>
      <c r="C35" s="114" t="s">
        <v>523</v>
      </c>
      <c r="D35" s="70"/>
      <c r="E35" s="71"/>
      <c r="F35" s="71"/>
      <c r="G35" s="71"/>
      <c r="H35" s="71"/>
      <c r="I35" s="31"/>
      <c r="J35" s="41"/>
      <c r="L35" s="194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7"/>
    </row>
    <row r="36" spans="2:25" ht="23.1" customHeight="1" thickBot="1">
      <c r="B36" s="54"/>
      <c r="C36" s="935"/>
      <c r="D36" s="935"/>
      <c r="E36" s="935"/>
      <c r="F36" s="935"/>
      <c r="G36" s="566"/>
      <c r="H36" s="566"/>
      <c r="I36" s="55"/>
      <c r="J36" s="56"/>
      <c r="L36" s="207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9"/>
    </row>
    <row r="37" spans="2:25" ht="23.1" customHeight="1">
      <c r="C37" s="39"/>
      <c r="D37" s="39"/>
      <c r="E37" s="40"/>
      <c r="F37" s="40"/>
      <c r="G37" s="40"/>
      <c r="H37" s="40"/>
      <c r="I37" s="40"/>
    </row>
    <row r="38" spans="2:25" ht="12.75">
      <c r="C38" s="57" t="s">
        <v>55</v>
      </c>
      <c r="D38" s="39"/>
      <c r="E38" s="40"/>
      <c r="F38" s="40"/>
      <c r="G38" s="40"/>
      <c r="H38" s="40"/>
      <c r="I38" s="30" t="s">
        <v>33</v>
      </c>
    </row>
    <row r="39" spans="2:25" ht="12.75">
      <c r="C39" s="58" t="s">
        <v>57</v>
      </c>
      <c r="D39" s="39"/>
      <c r="E39" s="40"/>
      <c r="F39" s="40"/>
      <c r="G39" s="40"/>
      <c r="H39" s="40"/>
      <c r="I39" s="40"/>
    </row>
    <row r="40" spans="2:25" ht="12.75">
      <c r="C40" s="58" t="s">
        <v>58</v>
      </c>
      <c r="D40" s="39"/>
      <c r="E40" s="40"/>
      <c r="F40" s="40"/>
      <c r="G40" s="40"/>
      <c r="H40" s="40"/>
      <c r="I40" s="40"/>
    </row>
    <row r="41" spans="2:25" ht="12.75">
      <c r="C41" s="58" t="s">
        <v>59</v>
      </c>
      <c r="D41" s="39"/>
      <c r="E41" s="40"/>
      <c r="F41" s="40"/>
      <c r="G41" s="40"/>
      <c r="H41" s="40"/>
      <c r="I41" s="40"/>
    </row>
    <row r="42" spans="2:25" ht="12.75">
      <c r="C42" s="58" t="s">
        <v>60</v>
      </c>
      <c r="D42" s="39"/>
      <c r="E42" s="40"/>
      <c r="F42" s="40"/>
      <c r="G42" s="40"/>
      <c r="H42" s="40"/>
      <c r="I42" s="40"/>
    </row>
    <row r="43" spans="2:25" ht="23.1" customHeight="1">
      <c r="C43" s="39"/>
      <c r="D43" s="39"/>
      <c r="E43" s="40"/>
      <c r="F43" s="40"/>
      <c r="G43" s="40"/>
      <c r="H43" s="40"/>
      <c r="I43" s="40"/>
    </row>
    <row r="44" spans="2:25" ht="23.1" customHeight="1">
      <c r="C44" s="39"/>
      <c r="D44" s="39"/>
      <c r="E44" s="40"/>
      <c r="F44" s="40"/>
      <c r="G44" s="40"/>
      <c r="H44" s="40"/>
      <c r="I44" s="40"/>
    </row>
    <row r="45" spans="2:25" ht="23.1" customHeight="1">
      <c r="C45" s="39"/>
      <c r="D45" s="39"/>
      <c r="E45" s="40"/>
      <c r="F45" s="40"/>
      <c r="G45" s="40"/>
      <c r="H45" s="40"/>
      <c r="I45" s="40"/>
    </row>
    <row r="46" spans="2:25" ht="23.1" customHeight="1">
      <c r="C46" s="39"/>
      <c r="D46" s="39"/>
      <c r="E46" s="40"/>
      <c r="F46" s="40"/>
      <c r="G46" s="40"/>
      <c r="H46" s="40"/>
      <c r="I46" s="40"/>
    </row>
    <row r="47" spans="2:25" ht="23.1" customHeight="1">
      <c r="F47" s="40"/>
      <c r="G47" s="40"/>
      <c r="H47" s="40"/>
      <c r="I47" s="40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17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85" zoomScaleNormal="85" zoomScalePageLayoutView="125" workbookViewId="0">
      <selection activeCell="E15" sqref="E15"/>
    </sheetView>
  </sheetViews>
  <sheetFormatPr baseColWidth="10" defaultColWidth="10.6640625" defaultRowHeight="23.1" customHeight="1"/>
  <cols>
    <col min="1" max="2" width="3.33203125" style="32" customWidth="1"/>
    <col min="3" max="3" width="13.5546875" style="32" customWidth="1"/>
    <col min="4" max="4" width="33.44140625" style="32" customWidth="1"/>
    <col min="5" max="14" width="13.44140625" style="33" customWidth="1"/>
    <col min="15" max="15" width="3.33203125" style="32" customWidth="1"/>
    <col min="16" max="16384" width="10.6640625" style="32"/>
  </cols>
  <sheetData>
    <row r="2" spans="2:30" ht="23.1" customHeight="1">
      <c r="D2" s="585" t="s">
        <v>233</v>
      </c>
    </row>
    <row r="3" spans="2:30" ht="23.1" customHeight="1">
      <c r="D3" s="585" t="s">
        <v>234</v>
      </c>
    </row>
    <row r="4" spans="2:30" ht="23.1" customHeight="1" thickBot="1"/>
    <row r="5" spans="2:30" ht="9" customHeight="1">
      <c r="B5" s="34"/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Q5" s="213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5"/>
    </row>
    <row r="6" spans="2:30" ht="30" customHeight="1">
      <c r="B6" s="38"/>
      <c r="C6" s="29" t="s">
        <v>2</v>
      </c>
      <c r="D6" s="39"/>
      <c r="E6" s="40"/>
      <c r="F6" s="40"/>
      <c r="G6" s="40"/>
      <c r="H6" s="40"/>
      <c r="I6" s="40"/>
      <c r="J6" s="40"/>
      <c r="K6" s="40"/>
      <c r="L6" s="40"/>
      <c r="M6" s="40"/>
      <c r="N6" s="890">
        <f>ejercicio</f>
        <v>2018</v>
      </c>
      <c r="O6" s="41"/>
      <c r="Q6" s="216"/>
      <c r="R6" s="217" t="s">
        <v>87</v>
      </c>
      <c r="S6" s="217"/>
      <c r="T6" s="217"/>
      <c r="U6" s="217"/>
      <c r="V6" s="218"/>
      <c r="W6" s="218"/>
      <c r="X6" s="218"/>
      <c r="Y6" s="218"/>
      <c r="Z6" s="218"/>
      <c r="AA6" s="218"/>
      <c r="AB6" s="218"/>
      <c r="AC6" s="218"/>
      <c r="AD6" s="219"/>
    </row>
    <row r="7" spans="2:30" ht="30" customHeight="1">
      <c r="B7" s="38"/>
      <c r="C7" s="29" t="s">
        <v>3</v>
      </c>
      <c r="D7" s="39"/>
      <c r="E7" s="40"/>
      <c r="F7" s="40"/>
      <c r="G7" s="40"/>
      <c r="H7" s="40"/>
      <c r="I7" s="40"/>
      <c r="J7" s="40"/>
      <c r="K7" s="40"/>
      <c r="L7" s="40"/>
      <c r="M7" s="40"/>
      <c r="N7" s="890"/>
      <c r="O7" s="41"/>
      <c r="Q7" s="216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9"/>
    </row>
    <row r="8" spans="2:30" ht="30" customHeight="1">
      <c r="B8" s="38"/>
      <c r="C8" s="42"/>
      <c r="D8" s="39"/>
      <c r="E8" s="40"/>
      <c r="F8" s="40"/>
      <c r="G8" s="40"/>
      <c r="H8" s="40"/>
      <c r="I8" s="40"/>
      <c r="J8" s="40"/>
      <c r="K8" s="40"/>
      <c r="L8" s="40"/>
      <c r="M8" s="40"/>
      <c r="N8" s="43"/>
      <c r="O8" s="41"/>
      <c r="Q8" s="216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9"/>
    </row>
    <row r="9" spans="2:30" s="85" customFormat="1" ht="30" customHeight="1">
      <c r="B9" s="736"/>
      <c r="C9" s="562" t="s">
        <v>62</v>
      </c>
      <c r="D9" s="934" t="str">
        <f>Entidad</f>
        <v>FIT CANARIAS</v>
      </c>
      <c r="E9" s="934"/>
      <c r="F9" s="934"/>
      <c r="G9" s="934"/>
      <c r="H9" s="934"/>
      <c r="I9" s="934"/>
      <c r="J9" s="934"/>
      <c r="K9" s="934"/>
      <c r="L9" s="934"/>
      <c r="M9" s="934"/>
      <c r="N9" s="934"/>
      <c r="O9" s="737"/>
      <c r="P9" s="596"/>
      <c r="Q9" s="216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9"/>
    </row>
    <row r="10" spans="2:30" ht="7.35" customHeight="1">
      <c r="B10" s="38"/>
      <c r="C10" s="39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Q10" s="216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9"/>
    </row>
    <row r="11" spans="2:30" s="48" customFormat="1" ht="30" customHeight="1">
      <c r="B11" s="44"/>
      <c r="C11" s="45" t="s">
        <v>524</v>
      </c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  <c r="Q11" s="216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9"/>
    </row>
    <row r="12" spans="2:30" s="48" customFormat="1" ht="30" customHeight="1">
      <c r="B12" s="44"/>
      <c r="C12" s="954"/>
      <c r="D12" s="954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47"/>
      <c r="Q12" s="216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9"/>
    </row>
    <row r="13" spans="2:30" s="48" customFormat="1" ht="19.350000000000001" customHeight="1">
      <c r="B13" s="44"/>
      <c r="C13" s="105"/>
      <c r="D13" s="108"/>
      <c r="E13" s="991" t="s">
        <v>525</v>
      </c>
      <c r="F13" s="992"/>
      <c r="G13" s="992"/>
      <c r="H13" s="992"/>
      <c r="I13" s="992"/>
      <c r="J13" s="992"/>
      <c r="K13" s="992"/>
      <c r="L13" s="992"/>
      <c r="M13" s="992"/>
      <c r="N13" s="993"/>
      <c r="O13" s="47"/>
      <c r="Q13" s="216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9"/>
    </row>
    <row r="14" spans="2:30" s="85" customFormat="1" ht="19.350000000000001" customHeight="1">
      <c r="B14" s="736"/>
      <c r="C14" s="988" t="s">
        <v>512</v>
      </c>
      <c r="D14" s="989"/>
      <c r="E14" s="121">
        <f>ejercicio</f>
        <v>2018</v>
      </c>
      <c r="F14" s="122">
        <f>ejercicio+1</f>
        <v>2019</v>
      </c>
      <c r="G14" s="122">
        <f>ejercicio+2</f>
        <v>2020</v>
      </c>
      <c r="H14" s="122">
        <f>ejercicio+3</f>
        <v>2021</v>
      </c>
      <c r="I14" s="122">
        <f>ejercicio+4</f>
        <v>2022</v>
      </c>
      <c r="J14" s="122">
        <f>ejercicio+5</f>
        <v>2023</v>
      </c>
      <c r="K14" s="122">
        <f>ejercicio+6</f>
        <v>2024</v>
      </c>
      <c r="L14" s="122">
        <f>ejercicio+7</f>
        <v>2025</v>
      </c>
      <c r="M14" s="122">
        <f>ejercicio+8</f>
        <v>2026</v>
      </c>
      <c r="N14" s="123">
        <f>ejercicio+9</f>
        <v>2027</v>
      </c>
      <c r="O14" s="737"/>
      <c r="P14" s="596"/>
      <c r="Q14" s="216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9"/>
    </row>
    <row r="15" spans="2:30" s="53" customFormat="1" ht="23.1" customHeight="1">
      <c r="B15" s="50"/>
      <c r="C15" s="824" t="s">
        <v>514</v>
      </c>
      <c r="D15" s="825"/>
      <c r="E15" s="750"/>
      <c r="F15" s="751"/>
      <c r="G15" s="751"/>
      <c r="H15" s="751"/>
      <c r="I15" s="751"/>
      <c r="J15" s="751"/>
      <c r="K15" s="751"/>
      <c r="L15" s="751"/>
      <c r="M15" s="751"/>
      <c r="N15" s="836"/>
      <c r="O15" s="51"/>
      <c r="Q15" s="216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9"/>
    </row>
    <row r="16" spans="2:30" s="53" customFormat="1" ht="23.1" customHeight="1">
      <c r="B16" s="50"/>
      <c r="C16" s="824" t="s">
        <v>515</v>
      </c>
      <c r="D16" s="825"/>
      <c r="E16" s="769"/>
      <c r="F16" s="770"/>
      <c r="G16" s="770"/>
      <c r="H16" s="770"/>
      <c r="I16" s="770"/>
      <c r="J16" s="770"/>
      <c r="K16" s="770"/>
      <c r="L16" s="770"/>
      <c r="M16" s="770"/>
      <c r="N16" s="827"/>
      <c r="O16" s="51"/>
      <c r="Q16" s="216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9"/>
    </row>
    <row r="17" spans="1:30" s="53" customFormat="1" ht="23.1" customHeight="1">
      <c r="B17" s="50"/>
      <c r="C17" s="824" t="s">
        <v>516</v>
      </c>
      <c r="D17" s="825"/>
      <c r="E17" s="769"/>
      <c r="F17" s="770"/>
      <c r="G17" s="770"/>
      <c r="H17" s="770"/>
      <c r="I17" s="770"/>
      <c r="J17" s="770"/>
      <c r="K17" s="770"/>
      <c r="L17" s="770"/>
      <c r="M17" s="770"/>
      <c r="N17" s="827"/>
      <c r="O17" s="51"/>
      <c r="Q17" s="216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9"/>
    </row>
    <row r="18" spans="1:30" ht="23.1" customHeight="1">
      <c r="B18" s="50"/>
      <c r="C18" s="803" t="s">
        <v>517</v>
      </c>
      <c r="D18" s="804"/>
      <c r="E18" s="753"/>
      <c r="F18" s="754"/>
      <c r="G18" s="754"/>
      <c r="H18" s="754"/>
      <c r="I18" s="754"/>
      <c r="J18" s="754"/>
      <c r="K18" s="754"/>
      <c r="L18" s="754"/>
      <c r="M18" s="754"/>
      <c r="N18" s="829"/>
      <c r="O18" s="41"/>
      <c r="Q18" s="216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9"/>
    </row>
    <row r="19" spans="1:30" ht="23.1" customHeight="1">
      <c r="B19" s="50"/>
      <c r="C19" s="756" t="s">
        <v>518</v>
      </c>
      <c r="D19" s="757"/>
      <c r="E19" s="758"/>
      <c r="F19" s="759"/>
      <c r="G19" s="759"/>
      <c r="H19" s="759"/>
      <c r="I19" s="759"/>
      <c r="J19" s="759"/>
      <c r="K19" s="759"/>
      <c r="L19" s="759"/>
      <c r="M19" s="759"/>
      <c r="N19" s="831"/>
      <c r="O19" s="41"/>
      <c r="Q19" s="216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9"/>
    </row>
    <row r="20" spans="1:30" s="53" customFormat="1" ht="23.1" customHeight="1" thickBot="1">
      <c r="A20" s="596"/>
      <c r="B20" s="736"/>
      <c r="C20" s="569" t="s">
        <v>526</v>
      </c>
      <c r="D20" s="570"/>
      <c r="E20" s="120">
        <f>SUM(E15:E19)</f>
        <v>0</v>
      </c>
      <c r="F20" s="112">
        <f t="shared" ref="F20:N20" si="0">SUM(F15:F19)</f>
        <v>0</v>
      </c>
      <c r="G20" s="112">
        <f t="shared" si="0"/>
        <v>0</v>
      </c>
      <c r="H20" s="112">
        <f t="shared" si="0"/>
        <v>0</v>
      </c>
      <c r="I20" s="112">
        <f t="shared" si="0"/>
        <v>0</v>
      </c>
      <c r="J20" s="112">
        <f t="shared" si="0"/>
        <v>0</v>
      </c>
      <c r="K20" s="112">
        <f t="shared" si="0"/>
        <v>0</v>
      </c>
      <c r="L20" s="112">
        <f t="shared" si="0"/>
        <v>0</v>
      </c>
      <c r="M20" s="112">
        <f t="shared" si="0"/>
        <v>0</v>
      </c>
      <c r="N20" s="119">
        <f t="shared" si="0"/>
        <v>0</v>
      </c>
      <c r="O20" s="51"/>
      <c r="Q20" s="216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9"/>
    </row>
    <row r="21" spans="1:30" ht="23.1" customHeight="1">
      <c r="B21" s="50"/>
      <c r="C21" s="585"/>
      <c r="D21" s="585"/>
      <c r="E21" s="104"/>
      <c r="F21" s="104"/>
      <c r="G21" s="104"/>
      <c r="H21" s="104"/>
      <c r="I21" s="104"/>
      <c r="J21" s="104"/>
      <c r="K21" s="104"/>
      <c r="L21" s="104"/>
      <c r="M21" s="104"/>
      <c r="N21" s="806"/>
      <c r="O21" s="41"/>
      <c r="Q21" s="216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9"/>
    </row>
    <row r="22" spans="1:30" ht="23.1" customHeight="1">
      <c r="B22" s="50"/>
      <c r="C22" s="72" t="s">
        <v>148</v>
      </c>
      <c r="D22" s="70"/>
      <c r="E22" s="71"/>
      <c r="F22" s="71"/>
      <c r="G22" s="71"/>
      <c r="H22" s="71"/>
      <c r="I22" s="71"/>
      <c r="J22" s="71"/>
      <c r="K22" s="71"/>
      <c r="L22" s="71"/>
      <c r="M22" s="71"/>
      <c r="N22" s="31"/>
      <c r="O22" s="41"/>
      <c r="Q22" s="216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9"/>
    </row>
    <row r="23" spans="1:30" ht="18">
      <c r="B23" s="50"/>
      <c r="C23" s="114" t="s">
        <v>523</v>
      </c>
      <c r="D23" s="70"/>
      <c r="E23" s="71"/>
      <c r="F23" s="71"/>
      <c r="G23" s="71"/>
      <c r="H23" s="71"/>
      <c r="I23" s="71"/>
      <c r="J23" s="71"/>
      <c r="K23" s="71"/>
      <c r="L23" s="71"/>
      <c r="M23" s="71"/>
      <c r="N23" s="31"/>
      <c r="O23" s="41"/>
      <c r="Q23" s="216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9"/>
    </row>
    <row r="24" spans="1:30" ht="23.1" customHeight="1" thickBot="1">
      <c r="B24" s="54"/>
      <c r="C24" s="935"/>
      <c r="D24" s="935"/>
      <c r="E24" s="566"/>
      <c r="F24" s="566"/>
      <c r="G24" s="566"/>
      <c r="H24" s="566"/>
      <c r="I24" s="566"/>
      <c r="J24" s="566"/>
      <c r="K24" s="566"/>
      <c r="L24" s="566"/>
      <c r="M24" s="566"/>
      <c r="N24" s="55"/>
      <c r="O24" s="56"/>
      <c r="Q24" s="210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2"/>
    </row>
    <row r="25" spans="1:30" ht="23.1" customHeight="1">
      <c r="C25" s="39"/>
      <c r="D25" s="39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30" ht="12.75">
      <c r="C26" s="57" t="s">
        <v>55</v>
      </c>
      <c r="D26" s="39"/>
      <c r="E26" s="40"/>
      <c r="F26" s="40"/>
      <c r="G26" s="40"/>
      <c r="H26" s="40"/>
      <c r="I26" s="40"/>
      <c r="J26" s="40"/>
      <c r="K26" s="40"/>
      <c r="L26" s="40"/>
      <c r="M26" s="40"/>
      <c r="N26" s="30" t="s">
        <v>35</v>
      </c>
    </row>
    <row r="27" spans="1:30" ht="12.75">
      <c r="C27" s="58" t="s">
        <v>57</v>
      </c>
      <c r="D27" s="39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30" ht="12.75">
      <c r="C28" s="58" t="s">
        <v>58</v>
      </c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30" ht="12.75">
      <c r="C29" s="58" t="s">
        <v>59</v>
      </c>
      <c r="D29" s="39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30" ht="12.75">
      <c r="C30" s="58" t="s">
        <v>60</v>
      </c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30" ht="23.1" customHeight="1">
      <c r="C31" s="39"/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30" ht="23.1" customHeight="1">
      <c r="C32" s="39"/>
      <c r="D32" s="39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3:14" ht="23.1" customHeight="1">
      <c r="C33" s="39"/>
      <c r="D33" s="39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3:14" ht="23.1" customHeight="1">
      <c r="C34" s="39"/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3:14" ht="23.1" customHeight="1">
      <c r="E35" s="40"/>
      <c r="F35" s="40"/>
      <c r="G35" s="40"/>
      <c r="H35" s="40"/>
      <c r="I35" s="40"/>
      <c r="J35" s="40"/>
      <c r="K35" s="40"/>
      <c r="L35" s="40"/>
      <c r="M35" s="40"/>
      <c r="N35" s="40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5"/>
  <sheetViews>
    <sheetView topLeftCell="A44" zoomScale="55" zoomScaleNormal="55" workbookViewId="0">
      <selection activeCell="I60" sqref="I60"/>
    </sheetView>
  </sheetViews>
  <sheetFormatPr baseColWidth="10" defaultColWidth="10.6640625" defaultRowHeight="23.1" customHeight="1"/>
  <cols>
    <col min="1" max="2" width="3.33203125" style="32" customWidth="1"/>
    <col min="3" max="3" width="5.33203125" style="32" customWidth="1"/>
    <col min="4" max="4" width="18.6640625" style="32" customWidth="1"/>
    <col min="5" max="5" width="13.33203125" style="32" customWidth="1"/>
    <col min="6" max="10" width="18.6640625" style="33" customWidth="1"/>
    <col min="11" max="11" width="3.33203125" style="32" customWidth="1"/>
    <col min="12" max="16384" width="10.6640625" style="32"/>
  </cols>
  <sheetData>
    <row r="2" spans="2:26" ht="23.1" customHeight="1">
      <c r="E2" s="585" t="s">
        <v>233</v>
      </c>
    </row>
    <row r="3" spans="2:26" ht="23.1" customHeight="1">
      <c r="E3" s="585" t="s">
        <v>234</v>
      </c>
    </row>
    <row r="4" spans="2:26" ht="23.1" customHeight="1" thickBot="1"/>
    <row r="5" spans="2:26" ht="9" customHeight="1">
      <c r="B5" s="34"/>
      <c r="C5" s="35"/>
      <c r="D5" s="35"/>
      <c r="E5" s="35"/>
      <c r="F5" s="36"/>
      <c r="G5" s="36"/>
      <c r="H5" s="36"/>
      <c r="I5" s="36"/>
      <c r="J5" s="36"/>
      <c r="K5" s="37"/>
      <c r="M5" s="213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5"/>
    </row>
    <row r="6" spans="2:26" ht="30" customHeight="1">
      <c r="B6" s="38"/>
      <c r="C6" s="29" t="s">
        <v>2</v>
      </c>
      <c r="D6" s="39"/>
      <c r="E6" s="40"/>
      <c r="F6" s="40"/>
      <c r="G6" s="40"/>
      <c r="H6" s="40"/>
      <c r="I6" s="40"/>
      <c r="J6" s="890">
        <f>ejercicio</f>
        <v>2018</v>
      </c>
      <c r="K6" s="41"/>
      <c r="M6" s="216"/>
      <c r="N6" s="217" t="s">
        <v>87</v>
      </c>
      <c r="O6" s="217"/>
      <c r="P6" s="217"/>
      <c r="Q6" s="217"/>
      <c r="R6" s="218"/>
      <c r="S6" s="218"/>
      <c r="T6" s="218"/>
      <c r="U6" s="218"/>
      <c r="V6" s="218"/>
      <c r="W6" s="218"/>
      <c r="X6" s="218"/>
      <c r="Y6" s="218"/>
      <c r="Z6" s="219"/>
    </row>
    <row r="7" spans="2:26" ht="30" customHeight="1">
      <c r="B7" s="38"/>
      <c r="C7" s="29" t="s">
        <v>3</v>
      </c>
      <c r="D7" s="39"/>
      <c r="E7" s="40"/>
      <c r="F7" s="40"/>
      <c r="G7" s="40"/>
      <c r="H7" s="40"/>
      <c r="I7" s="40"/>
      <c r="J7" s="890"/>
      <c r="K7" s="41"/>
      <c r="M7" s="216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9"/>
    </row>
    <row r="8" spans="2:26" ht="30" customHeight="1">
      <c r="B8" s="38"/>
      <c r="C8" s="42"/>
      <c r="D8" s="39"/>
      <c r="E8" s="40"/>
      <c r="F8" s="40"/>
      <c r="G8" s="40"/>
      <c r="H8" s="40"/>
      <c r="I8" s="40"/>
      <c r="J8" s="43"/>
      <c r="K8" s="41"/>
      <c r="M8" s="216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9"/>
    </row>
    <row r="9" spans="2:26" s="85" customFormat="1" ht="30" customHeight="1">
      <c r="B9" s="736"/>
      <c r="C9" s="562" t="s">
        <v>62</v>
      </c>
      <c r="D9" s="139"/>
      <c r="E9" s="934" t="str">
        <f>Entidad</f>
        <v>FIT CANARIAS</v>
      </c>
      <c r="F9" s="934"/>
      <c r="G9" s="934"/>
      <c r="H9" s="934"/>
      <c r="I9" s="934"/>
      <c r="J9" s="934"/>
      <c r="K9" s="41"/>
      <c r="L9" s="596"/>
      <c r="M9" s="216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9"/>
    </row>
    <row r="10" spans="2:26" ht="7.35" customHeight="1">
      <c r="B10" s="38"/>
      <c r="C10" s="39"/>
      <c r="D10" s="39"/>
      <c r="E10" s="40"/>
      <c r="F10" s="40"/>
      <c r="G10" s="40"/>
      <c r="H10" s="40"/>
      <c r="I10" s="40"/>
      <c r="J10" s="39"/>
      <c r="K10" s="41"/>
      <c r="M10" s="216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9"/>
    </row>
    <row r="11" spans="2:26" s="48" customFormat="1" ht="30" customHeight="1">
      <c r="B11" s="44"/>
      <c r="C11" s="45" t="s">
        <v>527</v>
      </c>
      <c r="D11" s="45"/>
      <c r="E11" s="46"/>
      <c r="F11" s="46"/>
      <c r="G11" s="46"/>
      <c r="H11" s="46"/>
      <c r="I11" s="46"/>
      <c r="J11" s="46"/>
      <c r="K11" s="41"/>
      <c r="M11" s="216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9"/>
    </row>
    <row r="12" spans="2:26" s="48" customFormat="1" ht="30" customHeight="1">
      <c r="B12" s="44"/>
      <c r="C12" s="954"/>
      <c r="D12" s="954"/>
      <c r="E12" s="31"/>
      <c r="F12" s="31"/>
      <c r="G12" s="31"/>
      <c r="H12" s="31"/>
      <c r="I12" s="31"/>
      <c r="J12" s="138"/>
      <c r="K12" s="41"/>
      <c r="M12" s="216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9"/>
    </row>
    <row r="13" spans="2:26" ht="29.1" customHeight="1">
      <c r="B13" s="50"/>
      <c r="C13" s="28" t="s">
        <v>528</v>
      </c>
      <c r="D13" s="807"/>
      <c r="E13" s="31"/>
      <c r="F13" s="31"/>
      <c r="G13" s="31"/>
      <c r="H13" s="31"/>
      <c r="I13" s="31"/>
      <c r="J13" s="39"/>
      <c r="K13" s="41"/>
      <c r="M13" s="216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9"/>
    </row>
    <row r="14" spans="2:26" ht="25.35" customHeight="1">
      <c r="B14" s="50"/>
      <c r="C14" s="263" t="s">
        <v>529</v>
      </c>
      <c r="D14" s="264"/>
      <c r="E14" s="807"/>
      <c r="F14" s="31"/>
      <c r="G14" s="31"/>
      <c r="H14" s="31"/>
      <c r="I14" s="31"/>
      <c r="J14" s="31"/>
      <c r="K14" s="41"/>
      <c r="M14" s="216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9"/>
    </row>
    <row r="15" spans="2:26" ht="23.1" customHeight="1">
      <c r="B15" s="50"/>
      <c r="C15" s="245" t="s">
        <v>530</v>
      </c>
      <c r="D15" s="585" t="s">
        <v>531</v>
      </c>
      <c r="F15" s="31"/>
      <c r="G15" s="31"/>
      <c r="H15" s="31"/>
      <c r="I15" s="31"/>
      <c r="J15" s="31"/>
      <c r="K15" s="41"/>
      <c r="M15" s="216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9"/>
    </row>
    <row r="16" spans="2:26" ht="9" customHeight="1">
      <c r="B16" s="50"/>
      <c r="C16" s="66"/>
      <c r="D16" s="585"/>
      <c r="F16" s="31"/>
      <c r="G16" s="31"/>
      <c r="H16" s="31"/>
      <c r="I16" s="31"/>
      <c r="J16" s="31"/>
      <c r="K16" s="41"/>
      <c r="M16" s="216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9"/>
    </row>
    <row r="17" spans="2:26" ht="23.1" customHeight="1">
      <c r="B17" s="50"/>
      <c r="C17" s="245"/>
      <c r="D17" s="585" t="s">
        <v>532</v>
      </c>
      <c r="F17" s="31"/>
      <c r="G17" s="31"/>
      <c r="H17" s="31"/>
      <c r="I17" s="31"/>
      <c r="J17" s="31"/>
      <c r="K17" s="41"/>
      <c r="M17" s="216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9"/>
    </row>
    <row r="18" spans="2:26" ht="10.35" customHeight="1">
      <c r="B18" s="50"/>
      <c r="C18" s="66"/>
      <c r="D18" s="585"/>
      <c r="F18" s="31"/>
      <c r="G18" s="31"/>
      <c r="H18" s="31"/>
      <c r="I18" s="31"/>
      <c r="J18" s="31"/>
      <c r="K18" s="41"/>
      <c r="M18" s="216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9"/>
    </row>
    <row r="19" spans="2:26" ht="23.1" customHeight="1">
      <c r="B19" s="50"/>
      <c r="C19" s="245"/>
      <c r="D19" s="585" t="s">
        <v>533</v>
      </c>
      <c r="F19" s="31"/>
      <c r="G19" s="31"/>
      <c r="H19" s="31"/>
      <c r="I19" s="31"/>
      <c r="J19" s="31"/>
      <c r="K19" s="41"/>
      <c r="M19" s="216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9"/>
    </row>
    <row r="20" spans="2:26" ht="9" customHeight="1">
      <c r="B20" s="50"/>
      <c r="C20" s="66"/>
      <c r="D20" s="585"/>
      <c r="F20" s="31"/>
      <c r="G20" s="31"/>
      <c r="H20" s="31"/>
      <c r="I20" s="31"/>
      <c r="J20" s="31"/>
      <c r="K20" s="41"/>
      <c r="M20" s="216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9"/>
    </row>
    <row r="21" spans="2:26" ht="23.1" customHeight="1">
      <c r="B21" s="50"/>
      <c r="C21" s="245"/>
      <c r="D21" s="585" t="s">
        <v>534</v>
      </c>
      <c r="F21" s="31"/>
      <c r="G21" s="31"/>
      <c r="H21" s="31"/>
      <c r="I21" s="31"/>
      <c r="J21" s="31"/>
      <c r="K21" s="41"/>
      <c r="M21" s="216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9"/>
    </row>
    <row r="22" spans="2:26" ht="9" customHeight="1">
      <c r="B22" s="50"/>
      <c r="C22" s="66"/>
      <c r="D22" s="585"/>
      <c r="F22" s="31"/>
      <c r="G22" s="31"/>
      <c r="H22" s="31"/>
      <c r="I22" s="31"/>
      <c r="J22" s="31"/>
      <c r="K22" s="41"/>
      <c r="M22" s="216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9"/>
    </row>
    <row r="23" spans="2:26" ht="23.1" customHeight="1">
      <c r="B23" s="50"/>
      <c r="C23" s="245"/>
      <c r="D23" s="585" t="s">
        <v>535</v>
      </c>
      <c r="F23" s="31"/>
      <c r="G23" s="31"/>
      <c r="H23" s="31"/>
      <c r="I23" s="31"/>
      <c r="J23" s="31"/>
      <c r="K23" s="41"/>
      <c r="M23" s="216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9"/>
    </row>
    <row r="24" spans="2:26" ht="23.1" customHeight="1">
      <c r="B24" s="50"/>
      <c r="C24" s="66"/>
      <c r="D24" s="585"/>
      <c r="F24" s="31"/>
      <c r="G24" s="31"/>
      <c r="H24" s="31"/>
      <c r="I24" s="31"/>
      <c r="J24" s="31"/>
      <c r="K24" s="41"/>
      <c r="M24" s="216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9"/>
    </row>
    <row r="25" spans="2:26" ht="23.1" customHeight="1">
      <c r="B25" s="50"/>
      <c r="C25" s="18"/>
      <c r="D25" s="807"/>
      <c r="E25" s="807"/>
      <c r="F25" s="31"/>
      <c r="G25" s="31"/>
      <c r="H25" s="31"/>
      <c r="I25" s="31"/>
      <c r="J25" s="31"/>
      <c r="K25" s="41"/>
      <c r="M25" s="216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9"/>
    </row>
    <row r="26" spans="2:26" ht="23.1" customHeight="1">
      <c r="B26" s="50"/>
      <c r="C26" s="28" t="s">
        <v>536</v>
      </c>
      <c r="E26" s="807"/>
      <c r="F26" s="31"/>
      <c r="G26" s="31"/>
      <c r="H26" s="31"/>
      <c r="I26" s="31"/>
      <c r="J26" s="31"/>
      <c r="K26" s="41"/>
      <c r="M26" s="216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9"/>
    </row>
    <row r="27" spans="2:26" ht="9" customHeight="1">
      <c r="B27" s="50"/>
      <c r="C27" s="28"/>
      <c r="E27" s="807"/>
      <c r="F27" s="31"/>
      <c r="G27" s="31"/>
      <c r="H27" s="31"/>
      <c r="I27" s="31"/>
      <c r="J27" s="31"/>
      <c r="K27" s="41"/>
      <c r="M27" s="216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9"/>
    </row>
    <row r="28" spans="2:26" ht="23.1" customHeight="1">
      <c r="B28" s="50"/>
      <c r="C28" s="571" t="str">
        <f>IF(VLOOKUP("X",C15:D23,2,FALSE)="#N/A",VLOOKUP("x",C15:D23,2,FALSE),VLOOKUP("X",C15:D23,2,FALSE))</f>
        <v xml:space="preserve">  Administracion General y Resto de sectores</v>
      </c>
      <c r="D28" s="572"/>
      <c r="E28" s="572"/>
      <c r="F28" s="572"/>
      <c r="G28" s="572"/>
      <c r="H28" s="140"/>
      <c r="I28" s="31"/>
      <c r="J28" s="31"/>
      <c r="K28" s="41"/>
      <c r="M28" s="216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9"/>
    </row>
    <row r="29" spans="2:26" ht="23.1" customHeight="1">
      <c r="B29" s="50"/>
      <c r="C29" s="18"/>
      <c r="D29" s="807"/>
      <c r="E29" s="807"/>
      <c r="F29" s="31"/>
      <c r="G29" s="31"/>
      <c r="H29" s="31"/>
      <c r="I29" s="31"/>
      <c r="J29" s="31"/>
      <c r="K29" s="41"/>
      <c r="M29" s="216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9"/>
    </row>
    <row r="30" spans="2:26" s="62" customFormat="1" ht="23.1" customHeight="1">
      <c r="B30" s="68"/>
      <c r="C30" s="571" t="s">
        <v>537</v>
      </c>
      <c r="D30" s="81"/>
      <c r="E30" s="102"/>
      <c r="F30" s="86">
        <f>E45</f>
        <v>1</v>
      </c>
      <c r="G30" s="31"/>
      <c r="H30" s="31"/>
      <c r="I30" s="31"/>
      <c r="J30" s="31"/>
      <c r="K30" s="61"/>
      <c r="M30" s="216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9"/>
    </row>
    <row r="31" spans="2:26" s="62" customFormat="1" ht="23.1" customHeight="1">
      <c r="B31" s="68"/>
      <c r="C31" s="144" t="s">
        <v>538</v>
      </c>
      <c r="D31" s="145"/>
      <c r="E31" s="146"/>
      <c r="F31" s="86">
        <f>J45+F53</f>
        <v>32251.29</v>
      </c>
      <c r="G31" s="31"/>
      <c r="H31" s="31"/>
      <c r="I31" s="31"/>
      <c r="J31" s="31"/>
      <c r="K31" s="61"/>
      <c r="M31" s="216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9"/>
    </row>
    <row r="32" spans="2:26" ht="23.1" customHeight="1">
      <c r="B32" s="50"/>
      <c r="D32" s="585"/>
      <c r="E32" s="807"/>
      <c r="F32" s="104"/>
      <c r="G32" s="31"/>
      <c r="H32" s="31"/>
      <c r="I32" s="31"/>
      <c r="J32" s="31"/>
      <c r="K32" s="41"/>
      <c r="M32" s="216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9"/>
    </row>
    <row r="33" spans="2:26" ht="23.1" customHeight="1">
      <c r="B33" s="50"/>
      <c r="C33" s="18"/>
      <c r="D33" s="807"/>
      <c r="E33" s="807"/>
      <c r="F33" s="31"/>
      <c r="G33" s="31"/>
      <c r="H33" s="31"/>
      <c r="I33" s="31"/>
      <c r="J33" s="31"/>
      <c r="K33" s="41"/>
      <c r="M33" s="216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9"/>
    </row>
    <row r="34" spans="2:26" ht="23.1" customHeight="1">
      <c r="B34" s="50"/>
      <c r="C34" s="28" t="s">
        <v>539</v>
      </c>
      <c r="E34" s="807"/>
      <c r="F34" s="31"/>
      <c r="G34" s="31"/>
      <c r="H34" s="31"/>
      <c r="I34" s="31"/>
      <c r="J34" s="31"/>
      <c r="K34" s="41"/>
      <c r="M34" s="216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9"/>
    </row>
    <row r="35" spans="2:26" ht="23.1" customHeight="1">
      <c r="B35" s="50"/>
      <c r="C35" s="18"/>
      <c r="D35" s="807"/>
      <c r="E35" s="807"/>
      <c r="F35" s="31"/>
      <c r="G35" s="31"/>
      <c r="H35" s="31"/>
      <c r="I35" s="31"/>
      <c r="J35" s="31"/>
      <c r="K35" s="41"/>
      <c r="M35" s="216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9"/>
    </row>
    <row r="36" spans="2:26" s="124" customFormat="1" ht="23.1" customHeight="1">
      <c r="B36" s="125"/>
      <c r="C36" s="575"/>
      <c r="D36" s="576"/>
      <c r="E36" s="126"/>
      <c r="F36" s="945" t="s">
        <v>540</v>
      </c>
      <c r="G36" s="946"/>
      <c r="H36" s="946"/>
      <c r="I36" s="946"/>
      <c r="J36" s="947"/>
      <c r="K36" s="127"/>
      <c r="M36" s="216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9"/>
    </row>
    <row r="37" spans="2:26" s="124" customFormat="1" ht="24" customHeight="1">
      <c r="B37" s="125"/>
      <c r="C37" s="996" t="s">
        <v>541</v>
      </c>
      <c r="D37" s="997"/>
      <c r="E37" s="129" t="s">
        <v>542</v>
      </c>
      <c r="F37" s="128" t="s">
        <v>543</v>
      </c>
      <c r="G37" s="128" t="s">
        <v>544</v>
      </c>
      <c r="H37" s="128" t="s">
        <v>545</v>
      </c>
      <c r="I37" s="128" t="s">
        <v>546</v>
      </c>
      <c r="J37" s="136" t="s">
        <v>547</v>
      </c>
      <c r="K37" s="127"/>
      <c r="M37" s="216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9"/>
    </row>
    <row r="38" spans="2:26" s="124" customFormat="1" ht="24" customHeight="1">
      <c r="B38" s="125"/>
      <c r="C38" s="978" t="s">
        <v>38</v>
      </c>
      <c r="D38" s="979"/>
      <c r="E38" s="131" t="s">
        <v>548</v>
      </c>
      <c r="F38" s="130" t="s">
        <v>549</v>
      </c>
      <c r="G38" s="130" t="s">
        <v>550</v>
      </c>
      <c r="H38" s="130" t="s">
        <v>551</v>
      </c>
      <c r="I38" s="130" t="s">
        <v>552</v>
      </c>
      <c r="J38" s="132" t="s">
        <v>552</v>
      </c>
      <c r="K38" s="127"/>
      <c r="M38" s="216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9"/>
    </row>
    <row r="39" spans="2:26" ht="23.1" customHeight="1">
      <c r="B39" s="50"/>
      <c r="C39" s="824" t="s">
        <v>553</v>
      </c>
      <c r="D39" s="837"/>
      <c r="E39" s="838"/>
      <c r="F39" s="724"/>
      <c r="G39" s="724"/>
      <c r="H39" s="724"/>
      <c r="I39" s="724"/>
      <c r="J39" s="265">
        <f>SUM(F39:I39)</f>
        <v>0</v>
      </c>
      <c r="K39" s="41"/>
      <c r="M39" s="216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9"/>
    </row>
    <row r="40" spans="2:26" ht="23.1" customHeight="1">
      <c r="B40" s="50"/>
      <c r="C40" s="824" t="s">
        <v>554</v>
      </c>
      <c r="D40" s="837"/>
      <c r="E40" s="838"/>
      <c r="F40" s="724"/>
      <c r="G40" s="724"/>
      <c r="H40" s="724"/>
      <c r="I40" s="724"/>
      <c r="J40" s="265">
        <f>SUM(F40:I40)</f>
        <v>0</v>
      </c>
      <c r="K40" s="41"/>
      <c r="M40" s="216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9"/>
    </row>
    <row r="41" spans="2:26" ht="23.1" customHeight="1">
      <c r="B41" s="50"/>
      <c r="C41" s="824" t="s">
        <v>555</v>
      </c>
      <c r="D41" s="837"/>
      <c r="E41" s="838"/>
      <c r="F41" s="724"/>
      <c r="G41" s="724"/>
      <c r="H41" s="724"/>
      <c r="I41" s="724"/>
      <c r="J41" s="265">
        <f t="shared" ref="J41:J44" si="0">SUM(F41:I41)</f>
        <v>0</v>
      </c>
      <c r="K41" s="41"/>
      <c r="M41" s="216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9"/>
    </row>
    <row r="42" spans="2:26" ht="23.1" customHeight="1">
      <c r="B42" s="50"/>
      <c r="C42" s="824" t="s">
        <v>556</v>
      </c>
      <c r="D42" s="837"/>
      <c r="E42" s="838">
        <v>1</v>
      </c>
      <c r="F42" s="724">
        <v>24640</v>
      </c>
      <c r="G42" s="724"/>
      <c r="H42" s="724"/>
      <c r="I42" s="724"/>
      <c r="J42" s="265">
        <f t="shared" si="0"/>
        <v>24640</v>
      </c>
      <c r="K42" s="41"/>
      <c r="M42" s="216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9"/>
    </row>
    <row r="43" spans="2:26" ht="23.1" customHeight="1">
      <c r="B43" s="50"/>
      <c r="C43" s="824" t="s">
        <v>557</v>
      </c>
      <c r="D43" s="837"/>
      <c r="E43" s="838"/>
      <c r="F43" s="724"/>
      <c r="G43" s="724"/>
      <c r="H43" s="724"/>
      <c r="I43" s="724"/>
      <c r="J43" s="265">
        <f t="shared" si="0"/>
        <v>0</v>
      </c>
      <c r="K43" s="41"/>
      <c r="M43" s="216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9"/>
    </row>
    <row r="44" spans="2:26" ht="23.1" customHeight="1">
      <c r="B44" s="50"/>
      <c r="C44" s="756" t="s">
        <v>558</v>
      </c>
      <c r="D44" s="839"/>
      <c r="E44" s="840"/>
      <c r="F44" s="702"/>
      <c r="G44" s="702"/>
      <c r="H44" s="702"/>
      <c r="I44" s="702"/>
      <c r="J44" s="265">
        <f t="shared" si="0"/>
        <v>0</v>
      </c>
      <c r="K44" s="41"/>
      <c r="M44" s="216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9"/>
    </row>
    <row r="45" spans="2:26" ht="23.1" customHeight="1" thickBot="1">
      <c r="B45" s="50"/>
      <c r="C45" s="994" t="s">
        <v>559</v>
      </c>
      <c r="D45" s="995"/>
      <c r="E45" s="142">
        <f t="shared" ref="E45:J45" si="1">SUM(E39:E44)</f>
        <v>1</v>
      </c>
      <c r="F45" s="142">
        <f t="shared" si="1"/>
        <v>24640</v>
      </c>
      <c r="G45" s="142">
        <f t="shared" si="1"/>
        <v>0</v>
      </c>
      <c r="H45" s="142">
        <f t="shared" si="1"/>
        <v>0</v>
      </c>
      <c r="I45" s="142">
        <f t="shared" si="1"/>
        <v>0</v>
      </c>
      <c r="J45" s="142">
        <f t="shared" si="1"/>
        <v>24640</v>
      </c>
      <c r="K45" s="41"/>
      <c r="M45" s="216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9"/>
    </row>
    <row r="46" spans="2:26" ht="23.1" customHeight="1">
      <c r="B46" s="50"/>
      <c r="C46" s="18"/>
      <c r="D46" s="585"/>
      <c r="E46" s="585"/>
      <c r="F46" s="104"/>
      <c r="G46" s="104"/>
      <c r="H46" s="104"/>
      <c r="I46" s="104"/>
      <c r="J46" s="31"/>
      <c r="K46" s="41"/>
      <c r="M46" s="216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9"/>
    </row>
    <row r="47" spans="2:26" ht="23.1" customHeight="1">
      <c r="B47" s="50"/>
      <c r="C47" s="18"/>
      <c r="D47" s="585"/>
      <c r="E47" s="585"/>
      <c r="F47" s="104"/>
      <c r="G47" s="104"/>
      <c r="H47" s="104"/>
      <c r="I47" s="104"/>
      <c r="J47" s="31"/>
      <c r="K47" s="41"/>
      <c r="M47" s="216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9"/>
    </row>
    <row r="48" spans="2:26" ht="23.1" customHeight="1">
      <c r="B48" s="50"/>
      <c r="C48" s="28" t="s">
        <v>560</v>
      </c>
      <c r="D48" s="585"/>
      <c r="E48" s="585"/>
      <c r="F48" s="104"/>
      <c r="G48" s="104"/>
      <c r="H48" s="104"/>
      <c r="I48" s="104"/>
      <c r="J48" s="31"/>
      <c r="K48" s="41"/>
      <c r="M48" s="216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9"/>
    </row>
    <row r="49" spans="2:26" ht="23.1" customHeight="1">
      <c r="B49" s="50"/>
      <c r="C49" s="28"/>
      <c r="D49" s="585"/>
      <c r="E49" s="585"/>
      <c r="F49" s="104"/>
      <c r="G49" s="104"/>
      <c r="H49" s="104"/>
      <c r="I49" s="104"/>
      <c r="J49" s="31"/>
      <c r="K49" s="41"/>
      <c r="M49" s="216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9"/>
    </row>
    <row r="50" spans="2:26" ht="23.1" customHeight="1">
      <c r="B50" s="50"/>
      <c r="C50" s="945" t="s">
        <v>512</v>
      </c>
      <c r="D50" s="946"/>
      <c r="E50" s="998"/>
      <c r="F50" s="141" t="s">
        <v>478</v>
      </c>
      <c r="G50" s="104"/>
      <c r="H50" s="104"/>
      <c r="I50" s="104"/>
      <c r="J50" s="31"/>
      <c r="K50" s="41"/>
      <c r="M50" s="216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9"/>
    </row>
    <row r="51" spans="2:26" s="85" customFormat="1" ht="23.1" customHeight="1">
      <c r="B51" s="736"/>
      <c r="C51" s="841" t="s">
        <v>561</v>
      </c>
      <c r="D51" s="842"/>
      <c r="E51" s="842"/>
      <c r="F51" s="843"/>
      <c r="G51" s="104"/>
      <c r="H51" s="104"/>
      <c r="I51" s="104"/>
      <c r="J51" s="63"/>
      <c r="K51" s="737"/>
      <c r="L51" s="596"/>
      <c r="M51" s="216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9"/>
    </row>
    <row r="52" spans="2:26" s="85" customFormat="1" ht="23.1" customHeight="1">
      <c r="B52" s="736"/>
      <c r="C52" s="841" t="s">
        <v>562</v>
      </c>
      <c r="D52" s="842"/>
      <c r="E52" s="842"/>
      <c r="F52" s="843">
        <v>7611.29</v>
      </c>
      <c r="G52" s="104"/>
      <c r="H52" s="104"/>
      <c r="I52" s="104"/>
      <c r="J52" s="63"/>
      <c r="K52" s="737"/>
      <c r="L52" s="596"/>
      <c r="M52" s="216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9"/>
    </row>
    <row r="53" spans="2:26" ht="23.1" customHeight="1" thickBot="1">
      <c r="B53" s="50"/>
      <c r="C53" s="994" t="s">
        <v>559</v>
      </c>
      <c r="D53" s="999"/>
      <c r="E53" s="143"/>
      <c r="F53" s="142">
        <f>SUM(F51:F52)</f>
        <v>7611.29</v>
      </c>
      <c r="G53" s="104"/>
      <c r="H53" s="104"/>
      <c r="I53" s="104"/>
      <c r="J53" s="63"/>
      <c r="K53" s="41"/>
      <c r="M53" s="216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9"/>
    </row>
    <row r="54" spans="2:26" ht="23.1" customHeight="1">
      <c r="B54" s="50"/>
      <c r="C54" s="18"/>
      <c r="D54" s="585"/>
      <c r="E54" s="585"/>
      <c r="F54" s="104"/>
      <c r="G54" s="104"/>
      <c r="H54" s="104"/>
      <c r="I54" s="104"/>
      <c r="J54" s="63"/>
      <c r="K54" s="41"/>
      <c r="M54" s="216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9"/>
    </row>
    <row r="55" spans="2:26" ht="23.1" customHeight="1">
      <c r="B55" s="50"/>
      <c r="C55" s="18"/>
      <c r="D55" s="585"/>
      <c r="E55" s="585"/>
      <c r="F55" s="104"/>
      <c r="G55" s="104"/>
      <c r="H55" s="104"/>
      <c r="I55" s="104"/>
      <c r="J55" s="63"/>
      <c r="K55" s="41"/>
      <c r="M55" s="216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9"/>
    </row>
    <row r="56" spans="2:26" ht="23.1" customHeight="1">
      <c r="B56" s="50"/>
      <c r="C56" s="28" t="s">
        <v>563</v>
      </c>
      <c r="D56" s="585"/>
      <c r="E56" s="585"/>
      <c r="F56" s="104"/>
      <c r="G56" s="104"/>
      <c r="H56" s="104"/>
      <c r="I56" s="104"/>
      <c r="J56" s="31"/>
      <c r="K56" s="41"/>
      <c r="M56" s="216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9"/>
    </row>
    <row r="57" spans="2:26" ht="23.1" customHeight="1">
      <c r="B57" s="50"/>
      <c r="C57" s="844"/>
      <c r="D57" s="845"/>
      <c r="E57" s="845"/>
      <c r="F57" s="845"/>
      <c r="G57" s="845"/>
      <c r="H57" s="845"/>
      <c r="I57" s="845"/>
      <c r="J57" s="846"/>
      <c r="K57" s="41"/>
      <c r="M57" s="216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9"/>
    </row>
    <row r="58" spans="2:26" ht="23.1" customHeight="1">
      <c r="B58" s="50"/>
      <c r="C58" s="847"/>
      <c r="D58" s="848"/>
      <c r="E58" s="848"/>
      <c r="F58" s="848"/>
      <c r="G58" s="848"/>
      <c r="H58" s="848"/>
      <c r="I58" s="848"/>
      <c r="J58" s="849"/>
      <c r="K58" s="41"/>
      <c r="M58" s="216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9"/>
    </row>
    <row r="59" spans="2:26" ht="23.1" customHeight="1">
      <c r="B59" s="50"/>
      <c r="C59" s="847"/>
      <c r="D59" s="848"/>
      <c r="E59" s="848"/>
      <c r="F59" s="848"/>
      <c r="G59" s="848"/>
      <c r="H59" s="848"/>
      <c r="I59" s="848"/>
      <c r="J59" s="849"/>
      <c r="K59" s="41"/>
      <c r="M59" s="216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9"/>
    </row>
    <row r="60" spans="2:26" ht="23.1" customHeight="1">
      <c r="B60" s="50"/>
      <c r="C60" s="850"/>
      <c r="D60" s="851"/>
      <c r="E60" s="851"/>
      <c r="F60" s="851"/>
      <c r="G60" s="851"/>
      <c r="H60" s="851"/>
      <c r="I60" s="851"/>
      <c r="J60" s="852"/>
      <c r="K60" s="41"/>
      <c r="M60" s="216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9"/>
    </row>
    <row r="61" spans="2:26" ht="23.1" customHeight="1">
      <c r="B61" s="50"/>
      <c r="C61" s="853"/>
      <c r="D61" s="853"/>
      <c r="E61" s="853"/>
      <c r="F61" s="853"/>
      <c r="G61" s="853"/>
      <c r="H61" s="853"/>
      <c r="I61" s="853"/>
      <c r="J61" s="853"/>
      <c r="K61" s="41"/>
      <c r="M61" s="216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9"/>
    </row>
    <row r="62" spans="2:26" ht="23.1" customHeight="1">
      <c r="B62" s="50"/>
      <c r="C62" s="551" t="s">
        <v>564</v>
      </c>
      <c r="D62" s="853"/>
      <c r="E62" s="853"/>
      <c r="F62" s="853"/>
      <c r="G62" s="853"/>
      <c r="H62" s="853"/>
      <c r="I62" s="853"/>
      <c r="J62" s="853"/>
      <c r="K62" s="41"/>
      <c r="M62" s="216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9"/>
    </row>
    <row r="63" spans="2:26" ht="23.1" customHeight="1">
      <c r="B63" s="50"/>
      <c r="C63" s="552" t="s">
        <v>565</v>
      </c>
      <c r="D63" s="853"/>
      <c r="E63" s="853"/>
      <c r="F63" s="853"/>
      <c r="G63" s="853"/>
      <c r="H63" s="853"/>
      <c r="I63" s="853"/>
      <c r="J63" s="853"/>
      <c r="K63" s="41"/>
      <c r="M63" s="216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9"/>
    </row>
    <row r="64" spans="2:26" ht="23.1" customHeight="1" thickBot="1">
      <c r="B64" s="54"/>
      <c r="C64" s="566"/>
      <c r="D64" s="935"/>
      <c r="E64" s="935"/>
      <c r="F64" s="566"/>
      <c r="G64" s="566"/>
      <c r="H64" s="566"/>
      <c r="I64" s="566"/>
      <c r="J64" s="55"/>
      <c r="K64" s="56"/>
      <c r="M64" s="210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2"/>
    </row>
    <row r="65" spans="4:10" ht="23.1" customHeight="1">
      <c r="D65" s="39"/>
      <c r="E65" s="39"/>
      <c r="F65" s="40"/>
      <c r="G65" s="40"/>
      <c r="H65" s="40"/>
      <c r="I65" s="40"/>
      <c r="J65" s="40"/>
    </row>
    <row r="66" spans="4:10" ht="12.75">
      <c r="D66" s="57" t="s">
        <v>55</v>
      </c>
      <c r="E66" s="39"/>
      <c r="F66" s="40"/>
      <c r="G66" s="40"/>
      <c r="H66" s="40"/>
      <c r="I66" s="40"/>
      <c r="J66" s="30" t="s">
        <v>37</v>
      </c>
    </row>
    <row r="67" spans="4:10" ht="12.75">
      <c r="D67" s="58" t="s">
        <v>57</v>
      </c>
      <c r="E67" s="39"/>
      <c r="F67" s="40"/>
      <c r="G67" s="40"/>
      <c r="H67" s="40"/>
      <c r="I67" s="40"/>
      <c r="J67" s="40"/>
    </row>
    <row r="68" spans="4:10" ht="12.75">
      <c r="D68" s="58" t="s">
        <v>58</v>
      </c>
      <c r="E68" s="39"/>
      <c r="F68" s="40"/>
      <c r="G68" s="40"/>
      <c r="H68" s="40"/>
      <c r="I68" s="40"/>
      <c r="J68" s="40"/>
    </row>
    <row r="69" spans="4:10" ht="12.75">
      <c r="D69" s="58" t="s">
        <v>59</v>
      </c>
      <c r="E69" s="39"/>
      <c r="F69" s="40"/>
      <c r="G69" s="40"/>
      <c r="H69" s="40"/>
      <c r="I69" s="40"/>
      <c r="J69" s="40"/>
    </row>
    <row r="70" spans="4:10" ht="12.75">
      <c r="D70" s="58" t="s">
        <v>60</v>
      </c>
      <c r="E70" s="39"/>
      <c r="F70" s="40"/>
      <c r="G70" s="40"/>
      <c r="H70" s="40"/>
      <c r="I70" s="40"/>
      <c r="J70" s="40"/>
    </row>
    <row r="71" spans="4:10" ht="23.1" customHeight="1">
      <c r="D71" s="39"/>
      <c r="E71" s="39"/>
      <c r="F71" s="40"/>
      <c r="G71" s="40"/>
      <c r="H71" s="40"/>
      <c r="I71" s="40"/>
      <c r="J71" s="40"/>
    </row>
    <row r="72" spans="4:10" ht="23.1" customHeight="1">
      <c r="D72" s="39"/>
      <c r="E72" s="39"/>
      <c r="F72" s="40"/>
      <c r="G72" s="40"/>
      <c r="H72" s="40"/>
      <c r="I72" s="40"/>
      <c r="J72" s="40"/>
    </row>
    <row r="73" spans="4:10" ht="23.1" customHeight="1">
      <c r="D73" s="39"/>
      <c r="E73" s="39"/>
      <c r="F73" s="40"/>
      <c r="G73" s="40"/>
      <c r="H73" s="40"/>
      <c r="I73" s="40"/>
      <c r="J73" s="40"/>
    </row>
    <row r="74" spans="4:10" ht="23.1" customHeight="1">
      <c r="D74" s="39"/>
      <c r="E74" s="39"/>
      <c r="F74" s="40"/>
      <c r="G74" s="40"/>
      <c r="H74" s="40"/>
      <c r="I74" s="40"/>
      <c r="J74" s="40"/>
    </row>
    <row r="75" spans="4:10" ht="23.1" customHeight="1">
      <c r="F75" s="40"/>
      <c r="G75" s="40"/>
      <c r="H75" s="40"/>
      <c r="I75" s="40"/>
      <c r="J75" s="40"/>
    </row>
  </sheetData>
  <sheetProtection password="E059" sheet="1" objects="1" scenarios="1"/>
  <mergeCells count="10">
    <mergeCell ref="J6:J7"/>
    <mergeCell ref="C12:D12"/>
    <mergeCell ref="C45:D45"/>
    <mergeCell ref="D64:E64"/>
    <mergeCell ref="E9:J9"/>
    <mergeCell ref="C37:D37"/>
    <mergeCell ref="C38:D38"/>
    <mergeCell ref="F36:J36"/>
    <mergeCell ref="C50:E50"/>
    <mergeCell ref="C53:D53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4:W86"/>
  <sheetViews>
    <sheetView topLeftCell="A53" zoomScale="55" zoomScaleNormal="55" zoomScalePageLayoutView="85" workbookViewId="0">
      <selection activeCell="F81" sqref="F81"/>
    </sheetView>
  </sheetViews>
  <sheetFormatPr baseColWidth="10" defaultColWidth="10.6640625" defaultRowHeight="23.1" customHeight="1"/>
  <cols>
    <col min="1" max="2" width="3.33203125" style="32" customWidth="1"/>
    <col min="3" max="3" width="79.33203125" style="32" customWidth="1"/>
    <col min="4" max="4" width="14.33203125" style="33" customWidth="1"/>
    <col min="5" max="5" width="2.6640625" style="33" customWidth="1"/>
    <col min="6" max="6" width="79.33203125" style="33" customWidth="1"/>
    <col min="7" max="7" width="14.33203125" style="33" customWidth="1"/>
    <col min="8" max="8" width="3.33203125" style="32" customWidth="1"/>
    <col min="9" max="16384" width="10.6640625" style="32"/>
  </cols>
  <sheetData>
    <row r="4" spans="2:23" ht="23.1" customHeight="1" thickBot="1"/>
    <row r="5" spans="2:23" ht="9" customHeight="1">
      <c r="B5" s="34"/>
      <c r="C5" s="35"/>
      <c r="D5" s="36"/>
      <c r="E5" s="36"/>
      <c r="F5" s="36"/>
      <c r="G5" s="36"/>
      <c r="H5" s="37"/>
      <c r="J5" s="213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5"/>
    </row>
    <row r="6" spans="2:23" ht="30" customHeight="1">
      <c r="B6" s="38"/>
      <c r="C6" s="29" t="s">
        <v>2</v>
      </c>
      <c r="D6" s="40"/>
      <c r="E6" s="40"/>
      <c r="F6" s="40"/>
      <c r="G6" s="890">
        <f>ejercicio</f>
        <v>2018</v>
      </c>
      <c r="H6" s="41"/>
      <c r="J6" s="216"/>
      <c r="K6" s="217" t="s">
        <v>87</v>
      </c>
      <c r="L6" s="217"/>
      <c r="M6" s="217"/>
      <c r="N6" s="217"/>
      <c r="O6" s="218"/>
      <c r="P6" s="218"/>
      <c r="Q6" s="218"/>
      <c r="R6" s="218"/>
      <c r="S6" s="218"/>
      <c r="T6" s="218"/>
      <c r="U6" s="218"/>
      <c r="V6" s="218"/>
      <c r="W6" s="219"/>
    </row>
    <row r="7" spans="2:23" ht="30" customHeight="1">
      <c r="B7" s="38"/>
      <c r="C7" s="29" t="s">
        <v>3</v>
      </c>
      <c r="D7" s="40"/>
      <c r="E7" s="40"/>
      <c r="F7" s="40"/>
      <c r="G7" s="890"/>
      <c r="H7" s="41"/>
      <c r="J7" s="216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9"/>
    </row>
    <row r="8" spans="2:23" ht="30" customHeight="1">
      <c r="B8" s="38"/>
      <c r="C8" s="42"/>
      <c r="D8" s="40"/>
      <c r="E8" s="40"/>
      <c r="F8" s="40"/>
      <c r="G8" s="43"/>
      <c r="H8" s="41"/>
      <c r="J8" s="216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9"/>
    </row>
    <row r="9" spans="2:23" s="85" customFormat="1" ht="30" customHeight="1">
      <c r="B9" s="736"/>
      <c r="C9" s="562" t="s">
        <v>62</v>
      </c>
      <c r="D9" s="934"/>
      <c r="E9" s="934"/>
      <c r="F9" s="934"/>
      <c r="G9" s="934"/>
      <c r="H9" s="737"/>
      <c r="I9" s="596"/>
      <c r="J9" s="216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9"/>
    </row>
    <row r="10" spans="2:23" ht="7.35" customHeight="1">
      <c r="B10" s="38"/>
      <c r="C10" s="39"/>
      <c r="D10" s="40"/>
      <c r="E10" s="40"/>
      <c r="F10" s="40"/>
      <c r="G10" s="40"/>
      <c r="H10" s="41"/>
      <c r="J10" s="216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9"/>
    </row>
    <row r="11" spans="2:23" s="48" customFormat="1" ht="30" customHeight="1">
      <c r="B11" s="44"/>
      <c r="C11" s="45" t="s">
        <v>566</v>
      </c>
      <c r="D11" s="46"/>
      <c r="E11" s="46"/>
      <c r="F11" s="46"/>
      <c r="G11" s="46"/>
      <c r="H11" s="47"/>
      <c r="J11" s="216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9"/>
    </row>
    <row r="12" spans="2:23" s="48" customFormat="1" ht="30" customHeight="1">
      <c r="B12" s="44"/>
      <c r="C12" s="807"/>
      <c r="D12" s="31"/>
      <c r="E12" s="31"/>
      <c r="F12" s="31"/>
      <c r="G12" s="31"/>
      <c r="H12" s="47"/>
      <c r="J12" s="216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9"/>
    </row>
    <row r="13" spans="2:23" ht="29.1" customHeight="1">
      <c r="B13" s="50"/>
      <c r="C13" s="1000" t="s">
        <v>567</v>
      </c>
      <c r="D13" s="1001"/>
      <c r="E13" s="1001"/>
      <c r="F13" s="1001"/>
      <c r="G13" s="1002"/>
      <c r="H13" s="41"/>
      <c r="J13" s="216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9"/>
    </row>
    <row r="14" spans="2:23" ht="9" customHeight="1">
      <c r="B14" s="50"/>
      <c r="C14" s="807"/>
      <c r="D14" s="31"/>
      <c r="E14" s="31"/>
      <c r="F14" s="31"/>
      <c r="G14" s="31"/>
      <c r="H14" s="41"/>
      <c r="J14" s="216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9"/>
    </row>
    <row r="15" spans="2:23" s="133" customFormat="1" ht="23.1" customHeight="1">
      <c r="B15" s="854"/>
      <c r="C15" s="945" t="s">
        <v>568</v>
      </c>
      <c r="D15" s="947"/>
      <c r="E15" s="63"/>
      <c r="F15" s="945" t="s">
        <v>569</v>
      </c>
      <c r="G15" s="947"/>
      <c r="H15" s="855"/>
      <c r="I15" s="856"/>
      <c r="J15" s="216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9"/>
    </row>
    <row r="16" spans="2:23" s="133" customFormat="1" ht="24" customHeight="1">
      <c r="B16" s="854"/>
      <c r="C16" s="567" t="s">
        <v>433</v>
      </c>
      <c r="D16" s="141" t="s">
        <v>478</v>
      </c>
      <c r="E16" s="63"/>
      <c r="F16" s="141" t="s">
        <v>433</v>
      </c>
      <c r="G16" s="134" t="s">
        <v>478</v>
      </c>
      <c r="H16" s="855"/>
      <c r="I16" s="856"/>
      <c r="J16" s="216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9"/>
    </row>
    <row r="17" spans="2:23" s="53" customFormat="1" ht="23.1" customHeight="1">
      <c r="B17" s="50"/>
      <c r="C17" s="150" t="s">
        <v>570</v>
      </c>
      <c r="D17" s="532"/>
      <c r="E17" s="152"/>
      <c r="F17" s="151" t="str">
        <f>C17</f>
        <v>CABILDO INSULAR DE TENERIFE</v>
      </c>
      <c r="G17" s="246"/>
      <c r="H17" s="51"/>
      <c r="J17" s="216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9"/>
    </row>
    <row r="18" spans="2:23" s="53" customFormat="1" ht="23.1" customHeight="1">
      <c r="B18" s="50"/>
      <c r="C18" s="153" t="s">
        <v>571</v>
      </c>
      <c r="D18" s="533"/>
      <c r="E18" s="152"/>
      <c r="F18" s="151" t="str">
        <f t="shared" ref="F18:F55" si="0">C18</f>
        <v>O.A. DE MUSEOS Y CENTROS</v>
      </c>
      <c r="G18" s="246"/>
      <c r="H18" s="51"/>
      <c r="J18" s="216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</row>
    <row r="19" spans="2:23" s="53" customFormat="1" ht="23.1" customHeight="1">
      <c r="B19" s="50"/>
      <c r="C19" s="153" t="s">
        <v>572</v>
      </c>
      <c r="D19" s="533"/>
      <c r="E19" s="152"/>
      <c r="F19" s="151" t="str">
        <f t="shared" si="0"/>
        <v>O.A. INST. INS. ATENCIÓN SOC. Y SOCIOSAN.</v>
      </c>
      <c r="G19" s="246"/>
      <c r="H19" s="51"/>
      <c r="J19" s="216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9"/>
    </row>
    <row r="20" spans="2:23" s="53" customFormat="1" ht="23.1" customHeight="1">
      <c r="B20" s="50"/>
      <c r="C20" s="153" t="s">
        <v>573</v>
      </c>
      <c r="D20" s="533"/>
      <c r="E20" s="152"/>
      <c r="F20" s="151" t="str">
        <f t="shared" si="0"/>
        <v>O.A. PATRONATO INSULAR DE MUSICA</v>
      </c>
      <c r="G20" s="246"/>
      <c r="H20" s="51"/>
      <c r="J20" s="216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9"/>
    </row>
    <row r="21" spans="2:23" s="53" customFormat="1" ht="23.1" customHeight="1">
      <c r="B21" s="50"/>
      <c r="C21" s="153" t="s">
        <v>574</v>
      </c>
      <c r="D21" s="533"/>
      <c r="E21" s="152"/>
      <c r="F21" s="151" t="str">
        <f t="shared" si="0"/>
        <v>O.A. CONSEJO INSULAR DE AGUAS</v>
      </c>
      <c r="G21" s="246"/>
      <c r="H21" s="51"/>
      <c r="J21" s="216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9"/>
    </row>
    <row r="22" spans="2:23" s="53" customFormat="1" ht="23.1" customHeight="1">
      <c r="B22" s="50"/>
      <c r="C22" s="153" t="s">
        <v>575</v>
      </c>
      <c r="D22" s="533"/>
      <c r="E22" s="152"/>
      <c r="F22" s="151" t="str">
        <f t="shared" si="0"/>
        <v>EPEL. BALSAS DE TENERIFE</v>
      </c>
      <c r="G22" s="246"/>
      <c r="H22" s="51"/>
      <c r="J22" s="216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9"/>
    </row>
    <row r="23" spans="2:23" s="53" customFormat="1" ht="23.1" customHeight="1">
      <c r="B23" s="50"/>
      <c r="C23" s="153" t="s">
        <v>576</v>
      </c>
      <c r="D23" s="533"/>
      <c r="E23" s="152"/>
      <c r="F23" s="151" t="str">
        <f t="shared" si="0"/>
        <v>EPEL TEA, TENERFE ESPACIO DE LAS ARTES</v>
      </c>
      <c r="G23" s="246"/>
      <c r="H23" s="51"/>
      <c r="J23" s="216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9"/>
    </row>
    <row r="24" spans="2:23" s="53" customFormat="1" ht="23.1" customHeight="1">
      <c r="B24" s="50"/>
      <c r="C24" s="153" t="s">
        <v>577</v>
      </c>
      <c r="D24" s="533"/>
      <c r="E24" s="152"/>
      <c r="F24" s="151" t="str">
        <f t="shared" si="0"/>
        <v>EPEL AGROTEIDE ENTIDAD INSULAR DESARROLLO AGRICOLA Y GANADERO</v>
      </c>
      <c r="G24" s="246"/>
      <c r="H24" s="51"/>
      <c r="J24" s="216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9"/>
    </row>
    <row r="25" spans="2:23" s="53" customFormat="1" ht="23.1" customHeight="1">
      <c r="B25" s="50"/>
      <c r="C25" s="153" t="s">
        <v>578</v>
      </c>
      <c r="D25" s="533"/>
      <c r="E25" s="152"/>
      <c r="F25" s="151" t="str">
        <f t="shared" si="0"/>
        <v>CASINO DE TAORO, SA</v>
      </c>
      <c r="G25" s="246"/>
      <c r="H25" s="51"/>
      <c r="J25" s="216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9"/>
    </row>
    <row r="26" spans="2:23" s="53" customFormat="1" ht="23.1" customHeight="1">
      <c r="B26" s="50"/>
      <c r="C26" s="153" t="s">
        <v>579</v>
      </c>
      <c r="D26" s="533"/>
      <c r="E26" s="152"/>
      <c r="F26" s="151" t="str">
        <f t="shared" si="0"/>
        <v>CASINO DE PLAYA DE LAS AMÉRICAS, SA</v>
      </c>
      <c r="G26" s="246"/>
      <c r="H26" s="51"/>
      <c r="J26" s="216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9"/>
    </row>
    <row r="27" spans="2:23" s="53" customFormat="1" ht="23.1" customHeight="1">
      <c r="B27" s="50"/>
      <c r="C27" s="153" t="s">
        <v>580</v>
      </c>
      <c r="D27" s="533"/>
      <c r="E27" s="152"/>
      <c r="F27" s="151" t="str">
        <f t="shared" si="0"/>
        <v>CASINO DE SANTA CRUZ, SA</v>
      </c>
      <c r="G27" s="246"/>
      <c r="H27" s="51"/>
      <c r="J27" s="216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9"/>
    </row>
    <row r="28" spans="2:23" s="53" customFormat="1" ht="23.1" customHeight="1">
      <c r="B28" s="50"/>
      <c r="C28" s="153" t="s">
        <v>581</v>
      </c>
      <c r="D28" s="533"/>
      <c r="E28" s="152"/>
      <c r="F28" s="151" t="str">
        <f t="shared" si="0"/>
        <v>INSTIT.FERIAL DE TENERIFE, SA</v>
      </c>
      <c r="G28" s="246"/>
      <c r="H28" s="51"/>
      <c r="J28" s="216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9"/>
    </row>
    <row r="29" spans="2:23" s="53" customFormat="1" ht="23.1" customHeight="1">
      <c r="B29" s="50"/>
      <c r="C29" s="153" t="s">
        <v>582</v>
      </c>
      <c r="D29" s="533"/>
      <c r="E29" s="152"/>
      <c r="F29" s="151" t="str">
        <f t="shared" si="0"/>
        <v>EMPRESA INSULAR DE ARTESANÍA, SA</v>
      </c>
      <c r="G29" s="246"/>
      <c r="H29" s="51"/>
      <c r="J29" s="216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9"/>
    </row>
    <row r="30" spans="2:23" s="53" customFormat="1" ht="23.1" customHeight="1">
      <c r="B30" s="50"/>
      <c r="C30" s="153" t="s">
        <v>583</v>
      </c>
      <c r="D30" s="533"/>
      <c r="E30" s="152"/>
      <c r="F30" s="151" t="str">
        <f t="shared" si="0"/>
        <v>SINPROMI.S.L.</v>
      </c>
      <c r="G30" s="246"/>
      <c r="H30" s="51"/>
      <c r="J30" s="216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9"/>
    </row>
    <row r="31" spans="2:23" s="53" customFormat="1" ht="23.1" customHeight="1">
      <c r="B31" s="50"/>
      <c r="C31" s="153" t="s">
        <v>584</v>
      </c>
      <c r="D31" s="533"/>
      <c r="E31" s="152"/>
      <c r="F31" s="151" t="str">
        <f t="shared" si="0"/>
        <v>AUDITORIO DE TENERIFE, SA</v>
      </c>
      <c r="G31" s="246"/>
      <c r="H31" s="51"/>
      <c r="J31" s="216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9"/>
    </row>
    <row r="32" spans="2:23" s="53" customFormat="1" ht="23.1" customHeight="1">
      <c r="B32" s="50"/>
      <c r="C32" s="153" t="s">
        <v>585</v>
      </c>
      <c r="D32" s="533"/>
      <c r="E32" s="152"/>
      <c r="F32" s="151" t="str">
        <f t="shared" si="0"/>
        <v>GEST. INS. DEPORTE, CULT.Y OCIO, SA (IDECO)</v>
      </c>
      <c r="G32" s="246"/>
      <c r="H32" s="51"/>
      <c r="J32" s="216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9"/>
    </row>
    <row r="33" spans="2:23" s="53" customFormat="1" ht="23.1" customHeight="1">
      <c r="B33" s="50"/>
      <c r="C33" s="153" t="s">
        <v>586</v>
      </c>
      <c r="D33" s="533"/>
      <c r="E33" s="152"/>
      <c r="F33" s="151" t="str">
        <f t="shared" si="0"/>
        <v>TITSA</v>
      </c>
      <c r="G33" s="246"/>
      <c r="H33" s="51"/>
      <c r="J33" s="216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9"/>
    </row>
    <row r="34" spans="2:23" s="53" customFormat="1" ht="23.1" customHeight="1">
      <c r="B34" s="50"/>
      <c r="C34" s="153" t="s">
        <v>587</v>
      </c>
      <c r="D34" s="533"/>
      <c r="E34" s="152"/>
      <c r="F34" s="151" t="str">
        <f t="shared" si="0"/>
        <v>SPET, TURISMO DE TENERIFE, S.A.</v>
      </c>
      <c r="G34" s="246"/>
      <c r="H34" s="51"/>
      <c r="J34" s="216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9"/>
    </row>
    <row r="35" spans="2:23" s="53" customFormat="1" ht="23.1" customHeight="1">
      <c r="B35" s="50"/>
      <c r="C35" s="153" t="s">
        <v>588</v>
      </c>
      <c r="D35" s="533"/>
      <c r="E35" s="152"/>
      <c r="F35" s="151" t="str">
        <f t="shared" si="0"/>
        <v>INSTITUTO MEDICO TINERFEÑO, S.A. (IMETISA)</v>
      </c>
      <c r="G35" s="246"/>
      <c r="H35" s="51"/>
      <c r="J35" s="216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9"/>
    </row>
    <row r="36" spans="2:23" s="53" customFormat="1" ht="23.1" customHeight="1">
      <c r="B36" s="50"/>
      <c r="C36" s="153" t="s">
        <v>589</v>
      </c>
      <c r="D36" s="533"/>
      <c r="E36" s="152"/>
      <c r="F36" s="151" t="str">
        <f t="shared" si="0"/>
        <v>METROPOLITANO DE TENERIFE, S.A.</v>
      </c>
      <c r="G36" s="246"/>
      <c r="H36" s="51"/>
      <c r="J36" s="216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9"/>
    </row>
    <row r="37" spans="2:23" s="53" customFormat="1" ht="23.1" customHeight="1">
      <c r="B37" s="50"/>
      <c r="C37" s="153" t="s">
        <v>590</v>
      </c>
      <c r="D37" s="533"/>
      <c r="E37" s="152"/>
      <c r="F37" s="151" t="str">
        <f t="shared" si="0"/>
        <v>INST. TECNOL. Y DE ENERGIAS RENOVABLES, S.A. (ITER)</v>
      </c>
      <c r="G37" s="246"/>
      <c r="H37" s="51"/>
      <c r="J37" s="216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9"/>
    </row>
    <row r="38" spans="2:23" s="53" customFormat="1" ht="23.1" customHeight="1">
      <c r="B38" s="50"/>
      <c r="C38" s="153" t="s">
        <v>591</v>
      </c>
      <c r="D38" s="533"/>
      <c r="E38" s="152"/>
      <c r="F38" s="151" t="str">
        <f t="shared" si="0"/>
        <v>CULTIVOS Y TECNOLOGÍAS AGRARIAS DE TENERIFE, S.A (CULTESA)</v>
      </c>
      <c r="G38" s="246"/>
      <c r="H38" s="51"/>
      <c r="J38" s="216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9"/>
    </row>
    <row r="39" spans="2:23" s="53" customFormat="1" ht="23.1" customHeight="1">
      <c r="B39" s="50"/>
      <c r="C39" s="153" t="s">
        <v>592</v>
      </c>
      <c r="D39" s="533"/>
      <c r="E39" s="152"/>
      <c r="F39" s="151" t="str">
        <f t="shared" si="0"/>
        <v>BUENAVISTA GOLF, S.A.</v>
      </c>
      <c r="G39" s="246"/>
      <c r="H39" s="51"/>
      <c r="J39" s="216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9"/>
    </row>
    <row r="40" spans="2:23" s="53" customFormat="1" ht="23.1" customHeight="1">
      <c r="B40" s="50"/>
      <c r="C40" s="153" t="s">
        <v>593</v>
      </c>
      <c r="D40" s="533"/>
      <c r="E40" s="152"/>
      <c r="F40" s="151" t="str">
        <f t="shared" si="0"/>
        <v>PARQUE CIENTÍFICO Y TECNOLÓGICO DE TENERIFE, S.A.</v>
      </c>
      <c r="G40" s="246"/>
      <c r="H40" s="51"/>
      <c r="J40" s="216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9"/>
    </row>
    <row r="41" spans="2:23" s="53" customFormat="1" ht="23.1" customHeight="1">
      <c r="B41" s="50"/>
      <c r="C41" s="153" t="s">
        <v>594</v>
      </c>
      <c r="D41" s="533"/>
      <c r="E41" s="152"/>
      <c r="F41" s="151" t="str">
        <f t="shared" si="0"/>
        <v>INSTITUTO TECNOLÓGICO Y DE COMUNICACIONES DE TENERIFE, S.L. (IT3)</v>
      </c>
      <c r="G41" s="246"/>
      <c r="H41" s="51"/>
      <c r="J41" s="216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9"/>
    </row>
    <row r="42" spans="2:23" s="53" customFormat="1" ht="23.1" customHeight="1">
      <c r="B42" s="50"/>
      <c r="C42" s="153" t="s">
        <v>595</v>
      </c>
      <c r="D42" s="533"/>
      <c r="E42" s="152"/>
      <c r="F42" s="151" t="str">
        <f t="shared" si="0"/>
        <v>INSTITUTO VULCANOLÓGICO DE CANARIAS S.A.</v>
      </c>
      <c r="G42" s="246"/>
      <c r="H42" s="51"/>
      <c r="J42" s="216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9"/>
    </row>
    <row r="43" spans="2:23" s="53" customFormat="1" ht="23.1" customHeight="1">
      <c r="B43" s="50"/>
      <c r="C43" s="153" t="s">
        <v>596</v>
      </c>
      <c r="D43" s="533"/>
      <c r="E43" s="152"/>
      <c r="F43" s="151" t="str">
        <f t="shared" si="0"/>
        <v>CANARIAS SUBMARINE LINK, S.L. (Canalink)</v>
      </c>
      <c r="G43" s="246"/>
      <c r="H43" s="51"/>
      <c r="J43" s="216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9"/>
    </row>
    <row r="44" spans="2:23" s="53" customFormat="1" ht="23.1" customHeight="1">
      <c r="B44" s="50"/>
      <c r="C44" s="153" t="s">
        <v>597</v>
      </c>
      <c r="D44" s="533"/>
      <c r="E44" s="152"/>
      <c r="F44" s="151" t="str">
        <f t="shared" si="0"/>
        <v>CANALINK AFRICA, S.L.</v>
      </c>
      <c r="G44" s="246"/>
      <c r="H44" s="51"/>
      <c r="J44" s="216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9"/>
    </row>
    <row r="45" spans="2:23" s="53" customFormat="1" ht="23.1" customHeight="1">
      <c r="B45" s="50"/>
      <c r="C45" s="153" t="s">
        <v>598</v>
      </c>
      <c r="D45" s="533"/>
      <c r="E45" s="152"/>
      <c r="F45" s="151" t="str">
        <f t="shared" si="0"/>
        <v>CANALINK BAHARICOM, S.L.</v>
      </c>
      <c r="G45" s="246"/>
      <c r="H45" s="51"/>
      <c r="J45" s="216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9"/>
    </row>
    <row r="46" spans="2:23" s="53" customFormat="1" ht="23.1" customHeight="1">
      <c r="B46" s="50"/>
      <c r="C46" s="153" t="s">
        <v>599</v>
      </c>
      <c r="D46" s="533"/>
      <c r="E46" s="152"/>
      <c r="F46" s="151" t="str">
        <f t="shared" si="0"/>
        <v>GESTIÓN INSULAR DE AGUAS DE TENERIFE, S.A. (GESTA)</v>
      </c>
      <c r="G46" s="246"/>
      <c r="H46" s="51"/>
      <c r="J46" s="216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9"/>
    </row>
    <row r="47" spans="2:23" s="53" customFormat="1" ht="23.1" customHeight="1">
      <c r="B47" s="50"/>
      <c r="C47" s="153" t="s">
        <v>600</v>
      </c>
      <c r="D47" s="533"/>
      <c r="E47" s="152"/>
      <c r="F47" s="151" t="str">
        <f t="shared" si="0"/>
        <v>FUNDACION TENERIFE RURAL</v>
      </c>
      <c r="G47" s="246"/>
      <c r="H47" s="51"/>
      <c r="J47" s="216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9"/>
    </row>
    <row r="48" spans="2:23" s="53" customFormat="1" ht="23.1" customHeight="1">
      <c r="B48" s="50"/>
      <c r="C48" s="153" t="s">
        <v>601</v>
      </c>
      <c r="D48" s="533"/>
      <c r="E48" s="152"/>
      <c r="F48" s="151" t="str">
        <f t="shared" si="0"/>
        <v>FUNDACIÓN  ITB</v>
      </c>
      <c r="G48" s="246"/>
      <c r="H48" s="51"/>
      <c r="J48" s="216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9"/>
    </row>
    <row r="49" spans="2:23" s="53" customFormat="1" ht="23.1" customHeight="1">
      <c r="B49" s="50"/>
      <c r="C49" s="153" t="s">
        <v>602</v>
      </c>
      <c r="D49" s="533"/>
      <c r="E49" s="152"/>
      <c r="F49" s="151" t="str">
        <f t="shared" si="0"/>
        <v>FIFEDE</v>
      </c>
      <c r="G49" s="246"/>
      <c r="H49" s="51"/>
      <c r="J49" s="216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9"/>
    </row>
    <row r="50" spans="2:23" s="53" customFormat="1" ht="23.1" customHeight="1">
      <c r="B50" s="50"/>
      <c r="C50" s="153" t="s">
        <v>603</v>
      </c>
      <c r="D50" s="533"/>
      <c r="E50" s="152"/>
      <c r="F50" s="151" t="str">
        <f t="shared" si="0"/>
        <v>AGENCIA INSULAR DE LA ENERGIA</v>
      </c>
      <c r="G50" s="246"/>
      <c r="H50" s="51"/>
      <c r="J50" s="216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9"/>
    </row>
    <row r="51" spans="2:23" s="53" customFormat="1" ht="23.1" customHeight="1">
      <c r="B51" s="50"/>
      <c r="C51" s="153" t="s">
        <v>604</v>
      </c>
      <c r="D51" s="533"/>
      <c r="E51" s="152"/>
      <c r="F51" s="151" t="str">
        <f t="shared" si="0"/>
        <v>FUNDACIÓN CANARIAS FACTORÍA DE LA INNOVACIÓN TURÍSTICA</v>
      </c>
      <c r="G51" s="246"/>
      <c r="H51" s="51"/>
      <c r="J51" s="216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9"/>
    </row>
    <row r="52" spans="2:23" s="53" customFormat="1" ht="23.1" customHeight="1">
      <c r="B52" s="50"/>
      <c r="C52" s="153" t="s">
        <v>605</v>
      </c>
      <c r="D52" s="533"/>
      <c r="E52" s="152"/>
      <c r="F52" s="151" t="str">
        <f t="shared" si="0"/>
        <v>CONSORCIO PREVENSIÓN, EXTINCIÓN INCENDIOS Y SALVAMENTO DE LA ISLA DE TENERIFE</v>
      </c>
      <c r="G52" s="246"/>
      <c r="H52" s="51"/>
      <c r="J52" s="216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9"/>
    </row>
    <row r="53" spans="2:23" s="53" customFormat="1" ht="23.1" customHeight="1">
      <c r="B53" s="50"/>
      <c r="C53" s="153" t="s">
        <v>606</v>
      </c>
      <c r="D53" s="533"/>
      <c r="E53" s="152"/>
      <c r="F53" s="151" t="str">
        <f t="shared" si="0"/>
        <v>CONSORCIO DE TRIBUTOS DE LA ISLA DE TENERIFE</v>
      </c>
      <c r="G53" s="246"/>
      <c r="H53" s="51"/>
      <c r="J53" s="216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9"/>
    </row>
    <row r="54" spans="2:23" s="53" customFormat="1" ht="23.1" customHeight="1">
      <c r="B54" s="50"/>
      <c r="C54" s="153" t="s">
        <v>607</v>
      </c>
      <c r="D54" s="533"/>
      <c r="E54" s="152"/>
      <c r="F54" s="151" t="str">
        <f t="shared" si="0"/>
        <v>CONSORCIO ISLA BAJA</v>
      </c>
      <c r="G54" s="246"/>
      <c r="H54" s="51"/>
      <c r="J54" s="216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9"/>
    </row>
    <row r="55" spans="2:23" s="53" customFormat="1" ht="23.1" customHeight="1">
      <c r="B55" s="50"/>
      <c r="C55" s="154" t="s">
        <v>608</v>
      </c>
      <c r="D55" s="534"/>
      <c r="E55" s="152"/>
      <c r="F55" s="151" t="str">
        <f t="shared" si="0"/>
        <v>CONSORCIO URBANÍSTICO PARA LA REHABILITACIÓN DEL PTO. DE LA CRUZ</v>
      </c>
      <c r="G55" s="247"/>
      <c r="H55" s="51"/>
      <c r="J55" s="216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9"/>
    </row>
    <row r="56" spans="2:23" s="85" customFormat="1" ht="23.1" customHeight="1" thickBot="1">
      <c r="B56" s="736"/>
      <c r="C56" s="579" t="s">
        <v>493</v>
      </c>
      <c r="D56" s="74">
        <f>SUM(D17:D55)</f>
        <v>0</v>
      </c>
      <c r="E56" s="63"/>
      <c r="F56" s="579" t="s">
        <v>493</v>
      </c>
      <c r="G56" s="74">
        <f>SUM(G17:G55)</f>
        <v>0</v>
      </c>
      <c r="H56" s="737"/>
      <c r="I56" s="596"/>
      <c r="J56" s="216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9"/>
    </row>
    <row r="57" spans="2:23" ht="23.1" customHeight="1">
      <c r="B57" s="50"/>
      <c r="C57" s="585"/>
      <c r="D57" s="104"/>
      <c r="E57" s="31"/>
      <c r="F57" s="104"/>
      <c r="G57" s="31"/>
      <c r="H57" s="41"/>
      <c r="J57" s="216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9"/>
    </row>
    <row r="58" spans="2:23" ht="23.1" customHeight="1">
      <c r="B58" s="50"/>
      <c r="C58" s="1000" t="s">
        <v>609</v>
      </c>
      <c r="D58" s="1001"/>
      <c r="E58" s="1001"/>
      <c r="F58" s="1001"/>
      <c r="G58" s="1002"/>
      <c r="H58" s="41"/>
      <c r="J58" s="216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9"/>
    </row>
    <row r="59" spans="2:23" s="39" customFormat="1" ht="9" customHeight="1">
      <c r="B59" s="50"/>
      <c r="C59" s="18"/>
      <c r="D59" s="18"/>
      <c r="E59" s="18"/>
      <c r="F59" s="18"/>
      <c r="G59" s="18"/>
      <c r="H59" s="41"/>
      <c r="J59" s="216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9"/>
    </row>
    <row r="60" spans="2:23" ht="23.1" customHeight="1">
      <c r="B60" s="50"/>
      <c r="C60" s="1000" t="s">
        <v>567</v>
      </c>
      <c r="D60" s="1001"/>
      <c r="E60" s="1001"/>
      <c r="F60" s="1001"/>
      <c r="G60" s="1002"/>
      <c r="H60" s="41"/>
      <c r="J60" s="216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9"/>
    </row>
    <row r="61" spans="2:23" s="39" customFormat="1" ht="9" customHeight="1">
      <c r="B61" s="50"/>
      <c r="C61" s="18"/>
      <c r="D61" s="18"/>
      <c r="E61" s="18"/>
      <c r="F61" s="18"/>
      <c r="G61" s="18"/>
      <c r="H61" s="41"/>
      <c r="J61" s="216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9"/>
    </row>
    <row r="62" spans="2:23" ht="23.1" customHeight="1">
      <c r="B62" s="50"/>
      <c r="C62" s="945" t="s">
        <v>568</v>
      </c>
      <c r="D62" s="947"/>
      <c r="E62" s="63"/>
      <c r="F62" s="945" t="s">
        <v>569</v>
      </c>
      <c r="G62" s="947"/>
      <c r="H62" s="41"/>
      <c r="J62" s="216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9"/>
    </row>
    <row r="63" spans="2:23" ht="23.1" customHeight="1">
      <c r="B63" s="50"/>
      <c r="C63" s="567" t="s">
        <v>433</v>
      </c>
      <c r="D63" s="141" t="s">
        <v>478</v>
      </c>
      <c r="E63" s="63"/>
      <c r="F63" s="141" t="s">
        <v>433</v>
      </c>
      <c r="G63" s="134" t="s">
        <v>478</v>
      </c>
      <c r="H63" s="41"/>
      <c r="J63" s="216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9"/>
    </row>
    <row r="64" spans="2:23" ht="23.1" customHeight="1">
      <c r="B64" s="50"/>
      <c r="C64" s="150" t="s">
        <v>610</v>
      </c>
      <c r="D64" s="246"/>
      <c r="E64" s="152"/>
      <c r="F64" s="151" t="str">
        <f>C64</f>
        <v>A.M.C. POLÍGONO INDUSTRIAL DE GÜIMAR</v>
      </c>
      <c r="G64" s="246"/>
      <c r="H64" s="41"/>
      <c r="J64" s="216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9"/>
    </row>
    <row r="65" spans="2:23" ht="23.1" customHeight="1">
      <c r="B65" s="50"/>
      <c r="C65" s="153" t="s">
        <v>611</v>
      </c>
      <c r="D65" s="246"/>
      <c r="E65" s="152"/>
      <c r="F65" s="151" t="str">
        <f>C65</f>
        <v>MERCATENERIFE, S.A.</v>
      </c>
      <c r="G65" s="246"/>
      <c r="H65" s="41"/>
      <c r="J65" s="216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9"/>
    </row>
    <row r="66" spans="2:23" ht="23.1" customHeight="1">
      <c r="B66" s="50"/>
      <c r="C66" s="153" t="s">
        <v>612</v>
      </c>
      <c r="D66" s="246"/>
      <c r="E66" s="152"/>
      <c r="F66" s="151" t="str">
        <f>C66</f>
        <v>POLÍGONO INDUSTRIAL DE GRANADILLA-PARQUE TECNOLÓGICO DE TENERIFE, S.A.</v>
      </c>
      <c r="G66" s="246"/>
      <c r="H66" s="41"/>
      <c r="J66" s="216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9"/>
    </row>
    <row r="67" spans="2:23" ht="23.1" customHeight="1">
      <c r="B67" s="50"/>
      <c r="C67" s="153" t="s">
        <v>613</v>
      </c>
      <c r="D67" s="246"/>
      <c r="E67" s="152"/>
      <c r="F67" s="151" t="str">
        <f>C67</f>
        <v>PARQUES EÓLICOS DE GRANADILLA, A.I.E.</v>
      </c>
      <c r="G67" s="246"/>
      <c r="H67" s="41"/>
      <c r="J67" s="216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9"/>
    </row>
    <row r="68" spans="2:23" ht="23.1" customHeight="1">
      <c r="B68" s="50"/>
      <c r="C68" s="153" t="s">
        <v>614</v>
      </c>
      <c r="D68" s="246"/>
      <c r="E68" s="152"/>
      <c r="F68" s="151" t="str">
        <f>C68</f>
        <v>EÓLICAS DE TENERIFE, A.I.E.</v>
      </c>
      <c r="G68" s="246"/>
      <c r="H68" s="41"/>
      <c r="J68" s="216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9"/>
    </row>
    <row r="69" spans="2:23" s="85" customFormat="1" ht="23.1" customHeight="1" thickBot="1">
      <c r="B69" s="736"/>
      <c r="C69" s="579" t="s">
        <v>493</v>
      </c>
      <c r="D69" s="74">
        <f>SUM(D64:D68)</f>
        <v>0</v>
      </c>
      <c r="E69" s="63"/>
      <c r="F69" s="579" t="s">
        <v>493</v>
      </c>
      <c r="G69" s="74">
        <f>SUM(G64:G68)</f>
        <v>0</v>
      </c>
      <c r="H69" s="737"/>
      <c r="I69" s="596"/>
      <c r="J69" s="216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9"/>
    </row>
    <row r="70" spans="2:23" ht="23.1" customHeight="1">
      <c r="B70" s="50"/>
      <c r="C70" s="585"/>
      <c r="D70" s="104"/>
      <c r="E70" s="31"/>
      <c r="F70" s="104"/>
      <c r="G70" s="31"/>
      <c r="H70" s="41"/>
      <c r="J70" s="216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9"/>
    </row>
    <row r="71" spans="2:23" ht="23.1" customHeight="1">
      <c r="B71" s="50"/>
      <c r="C71" s="72" t="s">
        <v>148</v>
      </c>
      <c r="D71" s="104"/>
      <c r="E71" s="31"/>
      <c r="F71" s="104"/>
      <c r="G71" s="31"/>
      <c r="H71" s="41"/>
      <c r="J71" s="216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9"/>
    </row>
    <row r="72" spans="2:23" ht="16.350000000000001" customHeight="1">
      <c r="B72" s="50"/>
      <c r="C72" s="70" t="s">
        <v>615</v>
      </c>
      <c r="D72" s="104"/>
      <c r="E72" s="31"/>
      <c r="F72" s="104"/>
      <c r="G72" s="31"/>
      <c r="H72" s="41"/>
      <c r="J72" s="216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9"/>
    </row>
    <row r="73" spans="2:23" ht="16.350000000000001" customHeight="1">
      <c r="B73" s="50"/>
      <c r="C73" s="69"/>
      <c r="D73" s="104"/>
      <c r="E73" s="104"/>
      <c r="F73" s="104"/>
      <c r="G73" s="31"/>
      <c r="H73" s="41"/>
      <c r="J73" s="216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9"/>
    </row>
    <row r="74" spans="2:23" ht="16.350000000000001" customHeight="1">
      <c r="B74" s="50"/>
      <c r="C74" s="135"/>
      <c r="D74" s="71"/>
      <c r="E74" s="71"/>
      <c r="F74" s="71"/>
      <c r="G74" s="31"/>
      <c r="H74" s="41"/>
      <c r="J74" s="216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9"/>
    </row>
    <row r="75" spans="2:23" ht="23.1" customHeight="1" thickBot="1">
      <c r="B75" s="54"/>
      <c r="C75" s="566"/>
      <c r="D75" s="566"/>
      <c r="E75" s="566"/>
      <c r="F75" s="566"/>
      <c r="G75" s="55"/>
      <c r="H75" s="56"/>
      <c r="J75" s="210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2"/>
    </row>
    <row r="76" spans="2:23" ht="23.1" customHeight="1">
      <c r="C76" s="39"/>
      <c r="D76" s="40"/>
      <c r="E76" s="40"/>
      <c r="F76" s="40"/>
      <c r="G76" s="40"/>
    </row>
    <row r="77" spans="2:23" ht="12.75">
      <c r="C77" s="57" t="s">
        <v>55</v>
      </c>
      <c r="D77" s="40"/>
      <c r="E77" s="40"/>
      <c r="F77" s="40"/>
      <c r="G77" s="30" t="s">
        <v>616</v>
      </c>
    </row>
    <row r="78" spans="2:23" ht="12.75">
      <c r="C78" s="58" t="s">
        <v>57</v>
      </c>
      <c r="D78" s="40"/>
      <c r="E78" s="40"/>
      <c r="F78" s="40"/>
      <c r="G78" s="40"/>
    </row>
    <row r="79" spans="2:23" ht="12.75">
      <c r="C79" s="58" t="s">
        <v>58</v>
      </c>
      <c r="D79" s="40"/>
      <c r="E79" s="40"/>
      <c r="F79" s="40"/>
      <c r="G79" s="40"/>
    </row>
    <row r="80" spans="2:23" ht="12.75">
      <c r="C80" s="58" t="s">
        <v>59</v>
      </c>
      <c r="D80" s="40"/>
      <c r="E80" s="40"/>
      <c r="F80" s="40"/>
      <c r="G80" s="40"/>
    </row>
    <row r="81" spans="3:7" ht="12.75">
      <c r="C81" s="58" t="s">
        <v>60</v>
      </c>
      <c r="D81" s="40"/>
      <c r="E81" s="40"/>
      <c r="F81" s="40"/>
      <c r="G81" s="40"/>
    </row>
    <row r="82" spans="3:7" ht="23.1" customHeight="1">
      <c r="C82" s="39"/>
      <c r="D82" s="40"/>
      <c r="E82" s="40"/>
      <c r="F82" s="40"/>
      <c r="G82" s="40"/>
    </row>
    <row r="83" spans="3:7" ht="23.1" customHeight="1">
      <c r="C83" s="39"/>
      <c r="D83" s="40"/>
      <c r="E83" s="40"/>
      <c r="F83" s="40"/>
      <c r="G83" s="40"/>
    </row>
    <row r="84" spans="3:7" ht="23.1" customHeight="1">
      <c r="C84" s="39"/>
      <c r="D84" s="40"/>
      <c r="E84" s="40"/>
      <c r="F84" s="40"/>
      <c r="G84" s="40"/>
    </row>
    <row r="85" spans="3:7" ht="23.1" customHeight="1">
      <c r="C85" s="39"/>
      <c r="D85" s="40"/>
      <c r="E85" s="40"/>
      <c r="F85" s="40"/>
      <c r="G85" s="40"/>
    </row>
    <row r="86" spans="3:7" ht="23.1" customHeight="1">
      <c r="D86" s="40"/>
      <c r="E86" s="40"/>
      <c r="F86" s="40"/>
      <c r="G86" s="40"/>
    </row>
  </sheetData>
  <sheetProtection password="E059" sheet="1" objects="1" scenarios="1"/>
  <mergeCells count="9">
    <mergeCell ref="C60:G60"/>
    <mergeCell ref="C62:D62"/>
    <mergeCell ref="F62:G62"/>
    <mergeCell ref="C58:G58"/>
    <mergeCell ref="G6:G7"/>
    <mergeCell ref="D9:G9"/>
    <mergeCell ref="C13:G13"/>
    <mergeCell ref="C15:D15"/>
    <mergeCell ref="F15:G15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topLeftCell="A20" zoomScale="70" zoomScaleNormal="70" workbookViewId="0">
      <selection activeCell="D31" sqref="D31"/>
    </sheetView>
  </sheetViews>
  <sheetFormatPr baseColWidth="10" defaultColWidth="10.6640625" defaultRowHeight="23.1" customHeight="1"/>
  <cols>
    <col min="1" max="2" width="3.33203125" style="32" customWidth="1"/>
    <col min="3" max="3" width="13.5546875" style="32" customWidth="1"/>
    <col min="4" max="4" width="99.5546875" style="32" customWidth="1"/>
    <col min="5" max="7" width="17.6640625" style="33" customWidth="1"/>
    <col min="8" max="8" width="3.33203125" style="32" customWidth="1"/>
    <col min="9" max="16384" width="10.6640625" style="32"/>
  </cols>
  <sheetData>
    <row r="2" spans="2:23" ht="23.1" customHeight="1">
      <c r="D2" s="585" t="s">
        <v>233</v>
      </c>
    </row>
    <row r="3" spans="2:23" ht="23.1" customHeight="1">
      <c r="D3" s="585" t="s">
        <v>234</v>
      </c>
    </row>
    <row r="4" spans="2:23" ht="23.1" customHeight="1" thickBot="1"/>
    <row r="5" spans="2:23" ht="9" customHeight="1">
      <c r="B5" s="34"/>
      <c r="C5" s="35"/>
      <c r="D5" s="35"/>
      <c r="E5" s="36"/>
      <c r="F5" s="36"/>
      <c r="G5" s="36"/>
      <c r="H5" s="37"/>
      <c r="J5" s="213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5"/>
    </row>
    <row r="6" spans="2:23" ht="30" customHeight="1">
      <c r="B6" s="38"/>
      <c r="C6" s="29" t="s">
        <v>2</v>
      </c>
      <c r="D6" s="39"/>
      <c r="E6" s="40"/>
      <c r="F6" s="40"/>
      <c r="G6" s="890">
        <f>ejercicio</f>
        <v>2018</v>
      </c>
      <c r="H6" s="41"/>
      <c r="J6" s="216"/>
      <c r="K6" s="217" t="s">
        <v>87</v>
      </c>
      <c r="L6" s="217"/>
      <c r="M6" s="217"/>
      <c r="N6" s="217"/>
      <c r="O6" s="218"/>
      <c r="P6" s="218"/>
      <c r="Q6" s="218"/>
      <c r="R6" s="218"/>
      <c r="S6" s="218"/>
      <c r="T6" s="218"/>
      <c r="U6" s="218"/>
      <c r="V6" s="218"/>
      <c r="W6" s="219"/>
    </row>
    <row r="7" spans="2:23" ht="30" customHeight="1">
      <c r="B7" s="38"/>
      <c r="C7" s="29" t="s">
        <v>3</v>
      </c>
      <c r="D7" s="39"/>
      <c r="E7" s="40"/>
      <c r="F7" s="40"/>
      <c r="G7" s="890"/>
      <c r="H7" s="41"/>
      <c r="J7" s="216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9"/>
    </row>
    <row r="8" spans="2:23" ht="30" customHeight="1">
      <c r="B8" s="38"/>
      <c r="C8" s="42"/>
      <c r="D8" s="39"/>
      <c r="E8" s="40"/>
      <c r="F8" s="40"/>
      <c r="G8" s="43"/>
      <c r="H8" s="41"/>
      <c r="J8" s="216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9"/>
    </row>
    <row r="9" spans="2:23" s="85" customFormat="1" ht="30" customHeight="1">
      <c r="B9" s="736"/>
      <c r="C9" s="562" t="s">
        <v>62</v>
      </c>
      <c r="D9" s="934" t="str">
        <f>Entidad</f>
        <v>FIT CANARIAS</v>
      </c>
      <c r="E9" s="934"/>
      <c r="F9" s="934"/>
      <c r="G9" s="934"/>
      <c r="H9" s="737"/>
      <c r="I9" s="596"/>
      <c r="J9" s="216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9"/>
    </row>
    <row r="10" spans="2:23" ht="7.35" customHeight="1">
      <c r="B10" s="38"/>
      <c r="C10" s="39"/>
      <c r="D10" s="39"/>
      <c r="E10" s="40"/>
      <c r="F10" s="40"/>
      <c r="G10" s="40"/>
      <c r="H10" s="41"/>
      <c r="J10" s="216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9"/>
    </row>
    <row r="11" spans="2:23" s="48" customFormat="1" ht="30" customHeight="1">
      <c r="B11" s="44"/>
      <c r="C11" s="45" t="s">
        <v>617</v>
      </c>
      <c r="D11" s="45"/>
      <c r="E11" s="46"/>
      <c r="F11" s="46"/>
      <c r="G11" s="46"/>
      <c r="H11" s="47"/>
      <c r="J11" s="216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9"/>
    </row>
    <row r="12" spans="2:23" s="48" customFormat="1" ht="30" customHeight="1">
      <c r="B12" s="44"/>
      <c r="C12" s="954"/>
      <c r="D12" s="954"/>
      <c r="E12" s="31"/>
      <c r="F12" s="31"/>
      <c r="G12" s="31"/>
      <c r="H12" s="47"/>
      <c r="J12" s="216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9"/>
    </row>
    <row r="13" spans="2:23" ht="29.1" customHeight="1">
      <c r="B13" s="50"/>
      <c r="C13" s="28" t="s">
        <v>618</v>
      </c>
      <c r="D13" s="807"/>
      <c r="E13" s="31"/>
      <c r="F13" s="31"/>
      <c r="G13" s="137"/>
      <c r="H13" s="41"/>
      <c r="J13" s="216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9"/>
    </row>
    <row r="14" spans="2:23" ht="9" customHeight="1">
      <c r="B14" s="50"/>
      <c r="C14" s="807"/>
      <c r="D14" s="807"/>
      <c r="E14" s="31"/>
      <c r="F14" s="31"/>
      <c r="G14" s="31"/>
      <c r="H14" s="41"/>
      <c r="J14" s="216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9"/>
    </row>
    <row r="15" spans="2:23" s="124" customFormat="1" ht="23.1" customHeight="1">
      <c r="B15" s="125"/>
      <c r="C15" s="92"/>
      <c r="D15" s="126"/>
      <c r="E15" s="92" t="s">
        <v>478</v>
      </c>
      <c r="F15" s="92" t="s">
        <v>619</v>
      </c>
      <c r="G15" s="92"/>
      <c r="H15" s="127"/>
      <c r="J15" s="216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9"/>
    </row>
    <row r="16" spans="2:23" s="124" customFormat="1" ht="24" customHeight="1">
      <c r="B16" s="125"/>
      <c r="C16" s="130" t="s">
        <v>620</v>
      </c>
      <c r="D16" s="131" t="s">
        <v>512</v>
      </c>
      <c r="E16" s="130" t="s">
        <v>621</v>
      </c>
      <c r="F16" s="130">
        <f>ejercicio</f>
        <v>2018</v>
      </c>
      <c r="G16" s="130" t="s">
        <v>622</v>
      </c>
      <c r="H16" s="127"/>
      <c r="J16" s="216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9"/>
    </row>
    <row r="17" spans="2:23" ht="23.1" customHeight="1">
      <c r="B17" s="50"/>
      <c r="C17" s="808"/>
      <c r="D17" s="809"/>
      <c r="E17" s="714"/>
      <c r="F17" s="714"/>
      <c r="G17" s="857"/>
      <c r="H17" s="41"/>
      <c r="J17" s="216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9"/>
    </row>
    <row r="18" spans="2:23" ht="23.1" customHeight="1">
      <c r="B18" s="50"/>
      <c r="C18" s="808"/>
      <c r="D18" s="809"/>
      <c r="E18" s="714"/>
      <c r="F18" s="714"/>
      <c r="G18" s="857"/>
      <c r="H18" s="41"/>
      <c r="J18" s="216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</row>
    <row r="19" spans="2:23" ht="23.1" customHeight="1">
      <c r="B19" s="50"/>
      <c r="C19" s="808"/>
      <c r="D19" s="809"/>
      <c r="E19" s="714"/>
      <c r="F19" s="714"/>
      <c r="G19" s="857"/>
      <c r="H19" s="41"/>
      <c r="J19" s="216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9"/>
    </row>
    <row r="20" spans="2:23" ht="23.1" customHeight="1">
      <c r="B20" s="50"/>
      <c r="C20" s="808"/>
      <c r="D20" s="809"/>
      <c r="E20" s="714"/>
      <c r="F20" s="714"/>
      <c r="G20" s="857"/>
      <c r="H20" s="41"/>
      <c r="J20" s="216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9"/>
    </row>
    <row r="21" spans="2:23" ht="23.1" customHeight="1">
      <c r="B21" s="50"/>
      <c r="C21" s="808"/>
      <c r="D21" s="809"/>
      <c r="E21" s="714"/>
      <c r="F21" s="714"/>
      <c r="G21" s="857"/>
      <c r="H21" s="41"/>
      <c r="J21" s="216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9"/>
    </row>
    <row r="22" spans="2:23" ht="23.1" customHeight="1">
      <c r="B22" s="50"/>
      <c r="C22" s="808"/>
      <c r="D22" s="809"/>
      <c r="E22" s="714"/>
      <c r="F22" s="714"/>
      <c r="G22" s="857"/>
      <c r="H22" s="41"/>
      <c r="J22" s="216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9"/>
    </row>
    <row r="23" spans="2:23" ht="23.1" customHeight="1">
      <c r="B23" s="50"/>
      <c r="C23" s="808"/>
      <c r="D23" s="809"/>
      <c r="E23" s="714"/>
      <c r="F23" s="714"/>
      <c r="G23" s="857"/>
      <c r="H23" s="41"/>
      <c r="J23" s="216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9"/>
    </row>
    <row r="24" spans="2:23" ht="23.1" customHeight="1">
      <c r="B24" s="50"/>
      <c r="C24" s="808"/>
      <c r="D24" s="809"/>
      <c r="E24" s="714"/>
      <c r="F24" s="714"/>
      <c r="G24" s="857"/>
      <c r="H24" s="41"/>
      <c r="J24" s="216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9"/>
    </row>
    <row r="25" spans="2:23" ht="23.1" customHeight="1">
      <c r="B25" s="50"/>
      <c r="C25" s="808"/>
      <c r="D25" s="809"/>
      <c r="E25" s="714"/>
      <c r="F25" s="714"/>
      <c r="G25" s="857"/>
      <c r="H25" s="41"/>
      <c r="J25" s="216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9"/>
    </row>
    <row r="26" spans="2:23" ht="23.1" customHeight="1">
      <c r="B26" s="50"/>
      <c r="C26" s="808"/>
      <c r="D26" s="809"/>
      <c r="E26" s="714"/>
      <c r="F26" s="714"/>
      <c r="G26" s="857"/>
      <c r="H26" s="41"/>
      <c r="J26" s="216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9"/>
    </row>
    <row r="27" spans="2:23" ht="23.1" customHeight="1">
      <c r="B27" s="50"/>
      <c r="C27" s="808"/>
      <c r="D27" s="809"/>
      <c r="E27" s="714"/>
      <c r="F27" s="714"/>
      <c r="G27" s="857"/>
      <c r="H27" s="41"/>
      <c r="J27" s="216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9"/>
    </row>
    <row r="28" spans="2:23" ht="23.1" customHeight="1">
      <c r="B28" s="50"/>
      <c r="C28" s="808"/>
      <c r="D28" s="809"/>
      <c r="E28" s="714"/>
      <c r="F28" s="714"/>
      <c r="G28" s="857"/>
      <c r="H28" s="41"/>
      <c r="J28" s="216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9"/>
    </row>
    <row r="29" spans="2:23" ht="23.1" customHeight="1">
      <c r="B29" s="50"/>
      <c r="C29" s="808"/>
      <c r="D29" s="809"/>
      <c r="E29" s="714"/>
      <c r="F29" s="714"/>
      <c r="G29" s="857"/>
      <c r="H29" s="41"/>
      <c r="J29" s="216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9"/>
    </row>
    <row r="30" spans="2:23" ht="23.1" customHeight="1">
      <c r="B30" s="50"/>
      <c r="C30" s="808"/>
      <c r="D30" s="809"/>
      <c r="E30" s="714"/>
      <c r="F30" s="714"/>
      <c r="G30" s="857"/>
      <c r="H30" s="41"/>
      <c r="J30" s="216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9"/>
    </row>
    <row r="31" spans="2:23" ht="23.1" customHeight="1">
      <c r="B31" s="50"/>
      <c r="C31" s="683"/>
      <c r="D31" s="812"/>
      <c r="E31" s="681"/>
      <c r="F31" s="681"/>
      <c r="G31" s="858"/>
      <c r="H31" s="41"/>
      <c r="J31" s="216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9"/>
    </row>
    <row r="32" spans="2:23" ht="23.1" customHeight="1">
      <c r="B32" s="50"/>
      <c r="C32" s="689"/>
      <c r="D32" s="815"/>
      <c r="E32" s="687"/>
      <c r="F32" s="687"/>
      <c r="G32" s="859"/>
      <c r="H32" s="41"/>
      <c r="J32" s="216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9"/>
    </row>
    <row r="33" spans="2:23" ht="23.1" customHeight="1" thickBot="1">
      <c r="B33" s="50"/>
      <c r="C33" s="585"/>
      <c r="D33" s="579" t="s">
        <v>384</v>
      </c>
      <c r="E33" s="74">
        <f>SUM(E17:E32)</f>
        <v>0</v>
      </c>
      <c r="F33" s="74">
        <f>SUM(F17:F32)</f>
        <v>0</v>
      </c>
      <c r="G33" s="31"/>
      <c r="H33" s="41"/>
      <c r="J33" s="216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9"/>
    </row>
    <row r="34" spans="2:23" ht="23.1" customHeight="1">
      <c r="B34" s="50"/>
      <c r="C34" s="585"/>
      <c r="D34" s="585"/>
      <c r="E34" s="104"/>
      <c r="F34" s="104"/>
      <c r="G34" s="31"/>
      <c r="H34" s="41"/>
      <c r="J34" s="216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9"/>
    </row>
    <row r="35" spans="2:23" ht="23.1" customHeight="1" thickBot="1">
      <c r="B35" s="54"/>
      <c r="C35" s="935"/>
      <c r="D35" s="935"/>
      <c r="E35" s="566"/>
      <c r="F35" s="566"/>
      <c r="G35" s="55"/>
      <c r="H35" s="56"/>
      <c r="J35" s="210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2"/>
    </row>
    <row r="36" spans="2:23" ht="23.1" customHeight="1">
      <c r="C36" s="39"/>
      <c r="D36" s="39"/>
      <c r="E36" s="40"/>
      <c r="F36" s="40"/>
      <c r="G36" s="40"/>
    </row>
    <row r="37" spans="2:23" ht="12.75">
      <c r="C37" s="57" t="s">
        <v>55</v>
      </c>
      <c r="D37" s="39"/>
      <c r="E37" s="40"/>
      <c r="F37" s="40"/>
      <c r="G37" s="30" t="s">
        <v>623</v>
      </c>
    </row>
    <row r="38" spans="2:23" ht="12.75">
      <c r="C38" s="58" t="s">
        <v>57</v>
      </c>
      <c r="D38" s="39"/>
      <c r="E38" s="40"/>
      <c r="F38" s="40"/>
      <c r="G38" s="40"/>
    </row>
    <row r="39" spans="2:23" ht="12.75">
      <c r="C39" s="58" t="s">
        <v>58</v>
      </c>
      <c r="D39" s="39"/>
      <c r="E39" s="40"/>
      <c r="F39" s="40"/>
      <c r="G39" s="40"/>
    </row>
    <row r="40" spans="2:23" ht="12.75">
      <c r="C40" s="58" t="s">
        <v>59</v>
      </c>
      <c r="D40" s="39"/>
      <c r="E40" s="40"/>
      <c r="F40" s="40"/>
      <c r="G40" s="40"/>
    </row>
    <row r="41" spans="2:23" ht="12.75">
      <c r="C41" s="58" t="s">
        <v>60</v>
      </c>
      <c r="D41" s="39"/>
      <c r="E41" s="40"/>
      <c r="F41" s="40"/>
      <c r="G41" s="40"/>
    </row>
    <row r="42" spans="2:23" ht="23.1" customHeight="1">
      <c r="C42" s="39"/>
      <c r="D42" s="39"/>
      <c r="E42" s="40"/>
      <c r="F42" s="40"/>
      <c r="G42" s="40"/>
    </row>
    <row r="43" spans="2:23" ht="23.1" customHeight="1">
      <c r="C43" s="39"/>
      <c r="D43" s="39"/>
      <c r="E43" s="40"/>
      <c r="F43" s="40"/>
      <c r="G43" s="40"/>
    </row>
    <row r="44" spans="2:23" ht="23.1" customHeight="1">
      <c r="C44" s="39"/>
      <c r="D44" s="39"/>
      <c r="E44" s="40"/>
      <c r="F44" s="40"/>
      <c r="G44" s="40"/>
    </row>
    <row r="45" spans="2:23" ht="23.1" customHeight="1">
      <c r="C45" s="39"/>
      <c r="D45" s="39"/>
      <c r="E45" s="40"/>
      <c r="F45" s="40"/>
      <c r="G45" s="40"/>
    </row>
    <row r="46" spans="2:23" ht="23.1" customHeight="1">
      <c r="E46" s="40"/>
      <c r="F46" s="40"/>
      <c r="G46" s="40"/>
    </row>
  </sheetData>
  <sheetProtection password="E059" sheet="1" objects="1" scenarios="1"/>
  <mergeCells count="4">
    <mergeCell ref="C35:D35"/>
    <mergeCell ref="G6:G7"/>
    <mergeCell ref="D9:G9"/>
    <mergeCell ref="C12:D12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N49"/>
  <sheetViews>
    <sheetView zoomScale="85" zoomScaleNormal="85" zoomScalePageLayoutView="85" workbookViewId="0">
      <pane ySplit="14" topLeftCell="A15" activePane="bottomLeft" state="frozen"/>
      <selection activeCell="C14" sqref="C14"/>
      <selection pane="bottomLeft" activeCell="C14" sqref="C14"/>
    </sheetView>
  </sheetViews>
  <sheetFormatPr baseColWidth="10" defaultColWidth="10.6640625" defaultRowHeight="23.1" customHeight="1"/>
  <cols>
    <col min="1" max="1" width="3" style="149" customWidth="1"/>
    <col min="2" max="2" width="3.33203125" style="149" customWidth="1"/>
    <col min="3" max="3" width="12.33203125" style="149" customWidth="1"/>
    <col min="4" max="4" width="68" style="149" customWidth="1"/>
    <col min="5" max="7" width="39.33203125" style="149" customWidth="1"/>
    <col min="8" max="8" width="3.5546875" style="149" customWidth="1"/>
    <col min="9" max="9" width="10.6640625" style="149"/>
    <col min="10" max="12" width="4.33203125" style="149" customWidth="1"/>
    <col min="13" max="13" width="11.5546875" style="149" bestFit="1" customWidth="1"/>
    <col min="14" max="16384" width="10.6640625" style="149"/>
  </cols>
  <sheetData>
    <row r="2" spans="2:14" ht="23.1" customHeight="1">
      <c r="B2" s="583"/>
      <c r="C2" s="583"/>
      <c r="D2" s="586" t="s">
        <v>0</v>
      </c>
      <c r="E2" s="583"/>
      <c r="F2" s="583"/>
      <c r="G2" s="583"/>
      <c r="H2" s="583"/>
      <c r="I2" s="583"/>
      <c r="J2" s="583"/>
      <c r="K2" s="583"/>
      <c r="L2" s="583"/>
      <c r="M2" s="583"/>
      <c r="N2" s="583"/>
    </row>
    <row r="3" spans="2:14" ht="23.1" customHeight="1">
      <c r="B3" s="583"/>
      <c r="C3" s="583"/>
      <c r="D3" s="586" t="s">
        <v>1</v>
      </c>
      <c r="E3" s="583"/>
      <c r="F3" s="583"/>
      <c r="G3" s="583"/>
      <c r="H3" s="583"/>
      <c r="I3" s="583"/>
      <c r="J3" s="583"/>
      <c r="K3" s="583"/>
      <c r="L3" s="583"/>
      <c r="M3" s="583"/>
      <c r="N3" s="583"/>
    </row>
    <row r="4" spans="2:14" ht="23.1" customHeight="1" thickBot="1"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</row>
    <row r="5" spans="2:14" ht="9" customHeight="1">
      <c r="B5" s="464" t="s">
        <v>61</v>
      </c>
      <c r="C5" s="588"/>
      <c r="D5" s="588"/>
      <c r="E5" s="588"/>
      <c r="F5" s="588"/>
      <c r="G5" s="588"/>
      <c r="H5" s="589"/>
      <c r="I5" s="583"/>
      <c r="J5" s="583"/>
      <c r="K5" s="583"/>
      <c r="L5" s="583"/>
      <c r="M5" s="583"/>
      <c r="N5" s="583"/>
    </row>
    <row r="6" spans="2:14" ht="30" customHeight="1">
      <c r="B6" s="590"/>
      <c r="C6" s="1" t="s">
        <v>2</v>
      </c>
      <c r="D6" s="10"/>
      <c r="E6" s="10"/>
      <c r="F6" s="584"/>
      <c r="G6" s="890">
        <f>ejercicio</f>
        <v>2018</v>
      </c>
      <c r="H6" s="591"/>
      <c r="I6" s="583"/>
      <c r="J6" s="583"/>
      <c r="K6" s="583"/>
      <c r="L6" s="583"/>
      <c r="M6" s="583"/>
      <c r="N6" s="583"/>
    </row>
    <row r="7" spans="2:14" ht="30" customHeight="1">
      <c r="B7" s="590"/>
      <c r="C7" s="1" t="s">
        <v>3</v>
      </c>
      <c r="D7" s="584"/>
      <c r="E7" s="584"/>
      <c r="F7" s="584"/>
      <c r="G7" s="890">
        <v>2018</v>
      </c>
      <c r="H7" s="591"/>
      <c r="I7" s="583"/>
      <c r="J7" s="583"/>
      <c r="K7" s="583"/>
      <c r="L7" s="583"/>
      <c r="M7" s="583"/>
      <c r="N7" s="583"/>
    </row>
    <row r="8" spans="2:14" ht="30" customHeight="1">
      <c r="B8" s="590"/>
      <c r="C8" s="584"/>
      <c r="D8" s="584"/>
      <c r="E8" s="584"/>
      <c r="F8" s="584"/>
      <c r="G8" s="8"/>
      <c r="H8" s="591"/>
      <c r="I8" s="583"/>
      <c r="J8" s="600"/>
      <c r="K8" s="583"/>
      <c r="L8" s="583"/>
      <c r="M8" s="583"/>
      <c r="N8" s="583"/>
    </row>
    <row r="9" spans="2:14" ht="30" customHeight="1">
      <c r="B9" s="590"/>
      <c r="C9" s="23" t="s">
        <v>62</v>
      </c>
      <c r="D9" s="895" t="str">
        <f>Entidad</f>
        <v>FIT CANARIAS</v>
      </c>
      <c r="E9" s="895"/>
      <c r="F9" s="895"/>
      <c r="G9" s="895"/>
      <c r="H9" s="591"/>
      <c r="I9" s="583"/>
      <c r="J9" s="583"/>
      <c r="K9" s="583"/>
      <c r="L9" s="583"/>
      <c r="M9" s="583"/>
      <c r="N9" s="583"/>
    </row>
    <row r="10" spans="2:14" ht="7.35" customHeight="1">
      <c r="B10" s="590"/>
      <c r="C10" s="584"/>
      <c r="D10" s="584"/>
      <c r="E10" s="584"/>
      <c r="F10" s="584"/>
      <c r="G10" s="592"/>
      <c r="H10" s="591"/>
      <c r="I10" s="583"/>
      <c r="J10" s="583"/>
      <c r="K10" s="583"/>
      <c r="L10" s="583"/>
      <c r="M10" s="583"/>
      <c r="N10" s="583"/>
    </row>
    <row r="11" spans="2:14" s="5" customFormat="1" ht="30" customHeight="1">
      <c r="B11" s="11"/>
      <c r="C11" s="462" t="s">
        <v>63</v>
      </c>
      <c r="D11" s="463"/>
      <c r="E11" s="463"/>
      <c r="F11" s="463"/>
      <c r="G11" s="463"/>
      <c r="H11" s="12"/>
    </row>
    <row r="12" spans="2:14" ht="23.1" customHeight="1">
      <c r="B12" s="590"/>
      <c r="C12" s="584"/>
      <c r="D12" s="584"/>
      <c r="E12" s="584"/>
      <c r="F12" s="584"/>
      <c r="G12" s="584"/>
      <c r="H12" s="591"/>
      <c r="I12" s="583"/>
      <c r="J12" s="583"/>
      <c r="K12" s="583"/>
      <c r="L12" s="583"/>
      <c r="M12" s="583"/>
      <c r="N12" s="583"/>
    </row>
    <row r="13" spans="2:14" ht="23.1" customHeight="1">
      <c r="B13" s="590"/>
      <c r="C13" s="584"/>
      <c r="D13" s="584"/>
      <c r="E13" s="459" t="s">
        <v>64</v>
      </c>
      <c r="F13" s="459" t="s">
        <v>65</v>
      </c>
      <c r="G13" s="459" t="s">
        <v>66</v>
      </c>
      <c r="H13" s="591"/>
      <c r="I13" s="583"/>
      <c r="J13" s="583"/>
      <c r="K13" s="583"/>
      <c r="L13" s="583"/>
      <c r="M13" s="583"/>
      <c r="N13" s="583"/>
    </row>
    <row r="14" spans="2:14" ht="23.1" customHeight="1">
      <c r="B14" s="590"/>
      <c r="C14" s="583"/>
      <c r="D14" s="584"/>
      <c r="E14" s="460">
        <f>ejercicio-2</f>
        <v>2016</v>
      </c>
      <c r="F14" s="460">
        <f>ejercicio-1</f>
        <v>2017</v>
      </c>
      <c r="G14" s="460">
        <f>ejercicio</f>
        <v>2018</v>
      </c>
      <c r="H14" s="591"/>
      <c r="I14" s="583"/>
      <c r="J14" s="583"/>
      <c r="K14" s="583"/>
      <c r="L14" s="583"/>
      <c r="M14" s="583"/>
      <c r="N14" s="583"/>
    </row>
    <row r="15" spans="2:14" s="461" customFormat="1" ht="30" customHeight="1">
      <c r="B15" s="554"/>
      <c r="C15" s="601" t="s">
        <v>67</v>
      </c>
      <c r="D15" s="601"/>
      <c r="E15" s="602" t="str">
        <f>IF(ROUND('FC-4_ACTIVO'!E34-'FC-4_PASIVO'!E50,2)=0,"Ok","Mal, revisa FC-4")</f>
        <v>Ok</v>
      </c>
      <c r="F15" s="602" t="str">
        <f>IF(ROUND('FC-4_ACTIVO'!F34-'FC-4_PASIVO'!F50,2)=0,"Ok","Mal, revisa FC-4")</f>
        <v>Ok</v>
      </c>
      <c r="G15" s="602" t="str">
        <f>IF(ROUND('FC-4_ACTIVO'!G34-'FC-4_PASIVO'!G50,2)=0,"Ok","Mal, revisa FC-4")</f>
        <v>Ok</v>
      </c>
      <c r="H15" s="558"/>
      <c r="I15" s="583"/>
      <c r="J15" s="583"/>
      <c r="K15" s="583"/>
      <c r="L15" s="583"/>
      <c r="M15" s="583"/>
      <c r="N15" s="583"/>
    </row>
    <row r="16" spans="2:14" s="461" customFormat="1" ht="30" customHeight="1">
      <c r="B16" s="554"/>
      <c r="C16" s="555" t="s">
        <v>68</v>
      </c>
      <c r="D16" s="555"/>
      <c r="E16" s="557" t="str">
        <f>IF(ROUND(('FC-3_CPyG'!E50-'FC-4_PASIVO'!E23),2)=0,"Ok","Mal, revisa FC-3 y FC-4")</f>
        <v>Ok</v>
      </c>
      <c r="F16" s="557" t="str">
        <f>IF(ROUND(('FC-3_CPyG'!F50-'FC-4_PASIVO'!F23),2)=0,"Ok","Mal, revisa FC-3 y FC-4")</f>
        <v>Ok</v>
      </c>
      <c r="G16" s="557" t="str">
        <f>IF(ROUND(('FC-3_CPyG'!G50-'FC-4_PASIVO'!G23),2)=0,"Ok","Mal, revisa FC-3 y FC-4")</f>
        <v>Ok</v>
      </c>
      <c r="H16" s="558"/>
      <c r="I16" s="25"/>
      <c r="J16" s="25"/>
      <c r="K16" s="25"/>
      <c r="L16" s="25"/>
      <c r="M16" s="25"/>
      <c r="N16" s="25"/>
    </row>
    <row r="17" spans="2:14" s="461" customFormat="1" ht="30" customHeight="1">
      <c r="B17" s="554"/>
      <c r="C17" s="555" t="s">
        <v>69</v>
      </c>
      <c r="D17" s="555"/>
      <c r="E17" s="557" t="str">
        <f>IF(ROUND('FC-3_CPyG'!E22-'FC-3_1_INF_ADIC_CPyG'!E43,2)=0,"Ok","Mal, revisa datos en FC-3 PyG y FC3.1")</f>
        <v>Ok</v>
      </c>
      <c r="F17" s="557" t="str">
        <f>IF(ROUND('FC-3_CPyG'!F22-'FC-3_1_INF_ADIC_CPyG'!H43,2)=0,"Ok","Mal, revisa datos en FC-3 PyG y FC3.1")</f>
        <v>Ok</v>
      </c>
      <c r="G17" s="557" t="str">
        <f>IF(ROUND('FC-3_CPyG'!K22,2)=0,"Ok","Mal, revisa datos en FC-3 PyG y FC3.1")</f>
        <v>Ok</v>
      </c>
      <c r="H17" s="558"/>
      <c r="I17" s="25"/>
      <c r="J17" s="25"/>
      <c r="K17" s="25"/>
      <c r="L17" s="25"/>
      <c r="M17" s="25"/>
      <c r="N17" s="25"/>
    </row>
    <row r="18" spans="2:14" s="461" customFormat="1" ht="30" customHeight="1">
      <c r="B18" s="554"/>
      <c r="C18" s="527" t="s">
        <v>70</v>
      </c>
      <c r="D18" s="528"/>
      <c r="E18" s="557" t="str">
        <f>IF(ROUND('FC-3_CPyG'!E31-'FC-3_1_INF_ADIC_CPyG'!E71,2)=0,"Ok","Mal, revisa datos en FC-3 y FC-3.1")</f>
        <v>Ok</v>
      </c>
      <c r="F18" s="557" t="str">
        <f>IF(ROUND('FC-3_CPyG'!F31-'FC-3_1_INF_ADIC_CPyG'!F71,2)=0,"Ok","Mal, revisa datos en FC-3 y FC-3.1")</f>
        <v>Ok</v>
      </c>
      <c r="G18" s="557" t="str">
        <f>IF(ROUND('FC-3_CPyG'!G31-'FC-3_1_INF_ADIC_CPyG'!G71,2)=0,"Ok","Mal, revisa datos en FC-3 y FC-3.1")</f>
        <v>Ok</v>
      </c>
      <c r="H18" s="558"/>
      <c r="I18" s="25"/>
      <c r="J18" s="25"/>
      <c r="K18" s="25"/>
      <c r="L18" s="25"/>
      <c r="M18" s="25"/>
      <c r="N18" s="25"/>
    </row>
    <row r="19" spans="2:14" s="461" customFormat="1" ht="30" customHeight="1">
      <c r="B19" s="554"/>
      <c r="C19" s="529" t="s">
        <v>71</v>
      </c>
      <c r="D19" s="530"/>
      <c r="E19" s="557" t="str">
        <f>IF(ROUND('FC-3_CPyG'!E20-'FC-3_1_INF_ADIC_CPyG'!E76,2)=0,"Ok","Mal, revisa datos en FC-3 y FC-3.1")</f>
        <v>Ok</v>
      </c>
      <c r="F19" s="557" t="str">
        <f>IF(ROUND('FC-3_CPyG'!F20-'FC-3_1_INF_ADIC_CPyG'!F76,2)=0,"Ok","Mal, revisa datos en FC-3 y FC-3.1")</f>
        <v>Ok</v>
      </c>
      <c r="G19" s="557" t="str">
        <f>IF(ROUND('FC-3_CPyG'!G20-'FC-3_1_INF_ADIC_CPyG'!G76,2)=0,"Ok","Mal, revisa datos en FC-3 y FC-3.1")</f>
        <v>Ok</v>
      </c>
      <c r="H19" s="558"/>
      <c r="I19" s="25"/>
      <c r="J19" s="25"/>
      <c r="K19" s="25"/>
      <c r="L19" s="25"/>
      <c r="M19" s="25"/>
      <c r="N19" s="25"/>
    </row>
    <row r="20" spans="2:14" s="461" customFormat="1" ht="30" customHeight="1">
      <c r="B20" s="554"/>
      <c r="C20" s="555" t="s">
        <v>72</v>
      </c>
      <c r="D20" s="555"/>
      <c r="E20" s="556"/>
      <c r="F20" s="556"/>
      <c r="G20" s="557" t="str">
        <f>IF(ROUND('FC-6_Inversiones'!G46-SUM('FC-6_Inversiones'!H46:M46),2)=0,"Ok","Mal, revisa totales FC-6")</f>
        <v>Ok</v>
      </c>
      <c r="H20" s="558"/>
      <c r="I20" s="25"/>
      <c r="J20" s="25"/>
      <c r="K20" s="25"/>
      <c r="L20" s="25"/>
      <c r="M20" s="25"/>
      <c r="N20" s="25"/>
    </row>
    <row r="21" spans="2:14" s="461" customFormat="1" ht="30" customHeight="1">
      <c r="B21" s="554"/>
      <c r="C21" s="555" t="s">
        <v>73</v>
      </c>
      <c r="D21" s="555"/>
      <c r="E21" s="556"/>
      <c r="F21" s="557" t="str">
        <f>IF(ROUND('FC-4_ACTIVO'!F17-'FC-7_INF'!M15,2)=0,"Ok","Mal, revisa FC-4 ACTIVO y FC-7")</f>
        <v>Ok</v>
      </c>
      <c r="G21" s="557" t="str">
        <f>IF(ROUND('FC-4_ACTIVO'!G17-'FC-7_INF'!M26,2)=0,"Ok","Mal, revisa FC-4 ACTIVO y FC-7")</f>
        <v>Ok</v>
      </c>
      <c r="H21" s="558"/>
      <c r="I21" s="583"/>
      <c r="J21" s="583"/>
      <c r="K21" s="583"/>
      <c r="L21" s="583"/>
      <c r="M21" s="583"/>
      <c r="N21" s="583"/>
    </row>
    <row r="22" spans="2:14" s="461" customFormat="1" ht="30" customHeight="1">
      <c r="B22" s="554"/>
      <c r="C22" s="555" t="s">
        <v>74</v>
      </c>
      <c r="D22" s="555"/>
      <c r="E22" s="556"/>
      <c r="F22" s="557" t="str">
        <f>IF(ROUND('FC-4_ACTIVO'!F19-'FC-7_INF'!M16-'FC-7_INF'!M17,2)=0,"Ok","Mal, revisa FC-4 ACTIVO y FC-7")</f>
        <v>Ok</v>
      </c>
      <c r="G22" s="557" t="str">
        <f>IF(ROUND('FC-4_ACTIVO'!G19-'FC-7_INF'!M27-'FC-7_INF'!M28,2)=0,"Ok","Mal, revisa FC-4 ACTIVO y FC-7")</f>
        <v>Ok</v>
      </c>
      <c r="H22" s="558"/>
      <c r="I22" s="25"/>
      <c r="J22" s="25"/>
      <c r="K22" s="25"/>
      <c r="L22" s="25"/>
      <c r="M22" s="25"/>
      <c r="N22" s="25"/>
    </row>
    <row r="23" spans="2:14" s="461" customFormat="1" ht="30" customHeight="1">
      <c r="B23" s="554"/>
      <c r="C23" s="555" t="s">
        <v>75</v>
      </c>
      <c r="D23" s="555"/>
      <c r="E23" s="556"/>
      <c r="F23" s="557" t="str">
        <f>IF(ROUND(('FC-4_ACTIVO'!F20-'FC-7_INF'!M18-'FC-7_INF'!M19),2)=0,"Ok","Mal, revisa FC-4 ACTIVO y FC-7")</f>
        <v>Ok</v>
      </c>
      <c r="G23" s="557" t="str">
        <f>IF(ROUND(('FC-4_ACTIVO'!G20-'FC-7_INF'!M29-'FC-7_INF'!M30),2)=0,"Ok","Mal, revisa FC-4 ACTIVO y FC-7")</f>
        <v>Ok</v>
      </c>
      <c r="H23" s="558"/>
      <c r="I23" s="583"/>
      <c r="J23" s="583"/>
      <c r="K23" s="583"/>
      <c r="L23" s="583"/>
      <c r="M23" s="583"/>
      <c r="N23" s="583"/>
    </row>
    <row r="24" spans="2:14" s="461" customFormat="1" ht="30" customHeight="1">
      <c r="B24" s="554"/>
      <c r="C24" s="555" t="s">
        <v>76</v>
      </c>
      <c r="D24" s="555"/>
      <c r="E24" s="556"/>
      <c r="F24" s="557" t="str">
        <f>IF(ROUND('FC-7_INF'!M22-'FC-4_ACTIVO'!F26,2)=0,"Ok","Mal, revisa FC-4 ACTIVO y FC-7")</f>
        <v>Ok</v>
      </c>
      <c r="G24" s="557" t="str">
        <f>IF(ROUND('FC-7_INF'!M33-'FC-4_ACTIVO'!G26,2)=0,"Ok","Mal, revisa FC-4 ACTIVO y FC-7")</f>
        <v>Ok</v>
      </c>
      <c r="H24" s="558"/>
      <c r="I24" s="25"/>
      <c r="J24" s="25"/>
      <c r="K24" s="25"/>
      <c r="L24" s="25"/>
      <c r="M24" s="25"/>
      <c r="N24" s="25"/>
    </row>
    <row r="25" spans="2:14" s="461" customFormat="1" ht="30" customHeight="1">
      <c r="B25" s="554"/>
      <c r="C25" s="555" t="s">
        <v>77</v>
      </c>
      <c r="D25" s="555"/>
      <c r="E25" s="556"/>
      <c r="F25" s="557" t="str">
        <f>IF(ROUND('FC-3_CPyG'!F34-'FC-7_INF'!I20,2)=0,"Ok","Mal, revisa datos en FC-3 y FC-7")</f>
        <v>Ok</v>
      </c>
      <c r="G25" s="557" t="str">
        <f>IF(ROUND('FC-3_CPyG'!G34-'FC-7_INF'!I31,2)=0,"Ok","Mal, revisa datos en FC-3 y FC-7")</f>
        <v>Ok</v>
      </c>
      <c r="H25" s="558"/>
      <c r="I25" s="583"/>
      <c r="J25" s="583"/>
      <c r="K25" s="583"/>
      <c r="L25" s="583"/>
      <c r="M25" s="583"/>
      <c r="N25" s="583"/>
    </row>
    <row r="26" spans="2:14" s="461" customFormat="1" ht="30" customHeight="1">
      <c r="B26" s="554"/>
      <c r="C26" s="555" t="s">
        <v>78</v>
      </c>
      <c r="D26" s="555"/>
      <c r="E26" s="556"/>
      <c r="F26" s="556"/>
      <c r="G26" s="557" t="str">
        <f>IF(ROUND('FC-6_Inversiones'!I46-'FC-7_INF'!F31,2)=0,"Ok","Mal, revisa I46 en FC-6 y F31 en FC-7")</f>
        <v>Ok</v>
      </c>
      <c r="H26" s="558"/>
      <c r="I26" s="25"/>
      <c r="J26" s="25"/>
      <c r="K26" s="25"/>
      <c r="L26" s="25"/>
      <c r="M26" s="25"/>
      <c r="N26" s="25"/>
    </row>
    <row r="27" spans="2:14" s="461" customFormat="1" ht="30" customHeight="1">
      <c r="B27" s="554"/>
      <c r="C27" s="555" t="s">
        <v>79</v>
      </c>
      <c r="D27" s="603"/>
      <c r="E27" s="604"/>
      <c r="F27" s="604"/>
      <c r="G27" s="605" t="str">
        <f>IF(ROUND((+'FC-4_ACTIVO'!G21+'FC-4_ACTIVO'!G29)-('FC-8_INV_FINANCIERAS'!J25+'FC-8_INV_FINANCIERAS'!J34),2)=0,"Ok","Mal, revisa datos en FC-4 Activo y FC-8")</f>
        <v>Ok</v>
      </c>
      <c r="H27" s="558"/>
      <c r="I27" s="583"/>
      <c r="J27" s="583"/>
      <c r="K27" s="583"/>
      <c r="L27" s="583"/>
      <c r="M27" s="583"/>
      <c r="N27" s="583"/>
    </row>
    <row r="28" spans="2:14" s="461" customFormat="1" ht="30" customHeight="1">
      <c r="B28" s="554"/>
      <c r="C28" s="555" t="s">
        <v>80</v>
      </c>
      <c r="D28" s="603"/>
      <c r="E28" s="604"/>
      <c r="F28" s="604"/>
      <c r="G28" s="605" t="str">
        <f>IF(ROUND((+'FC-4_ACTIVO'!G22+'FC-4_ACTIVO'!G30)-('FC-8_INV_FINANCIERAS'!J49+'FC-8_INV_FINANCIERAS'!J58),2)=0,"Ok","Mal, revisa datos en FC-4 ACTIVO y FC-8")</f>
        <v>Ok</v>
      </c>
      <c r="H28" s="558"/>
      <c r="I28" s="583"/>
      <c r="J28" s="583"/>
      <c r="K28" s="583"/>
      <c r="L28" s="583"/>
      <c r="M28" s="583"/>
      <c r="N28" s="583"/>
    </row>
    <row r="29" spans="2:14" s="461" customFormat="1" ht="30" customHeight="1">
      <c r="B29" s="554"/>
      <c r="C29" s="555" t="s">
        <v>81</v>
      </c>
      <c r="D29" s="555"/>
      <c r="E29" s="556"/>
      <c r="F29" s="557" t="str">
        <f>IF(ROUND('FC-4_PASIVO'!F25-'FC-9_TRANS_SUBV'!F35,2)=0,"Ok","Mal, revisa FC-4 PASIVO y FC-9")</f>
        <v>Ok</v>
      </c>
      <c r="G29" s="557" t="str">
        <f>IF(ROUND('FC-4_PASIVO'!G25-'FC-9_TRANS_SUBV'!G35,2)=0,"Ok","Mal, revisa FC-4 PASIVO y FC-9")</f>
        <v>Ok</v>
      </c>
      <c r="H29" s="558"/>
      <c r="I29" s="583"/>
      <c r="J29" s="583"/>
      <c r="K29" s="583"/>
      <c r="L29" s="583"/>
      <c r="M29" s="583"/>
      <c r="N29" s="583"/>
    </row>
    <row r="30" spans="2:14" s="553" customFormat="1" ht="30" customHeight="1">
      <c r="B30" s="554"/>
      <c r="C30" s="555" t="s">
        <v>82</v>
      </c>
      <c r="D30" s="555"/>
      <c r="E30" s="556"/>
      <c r="F30" s="557" t="str">
        <f>IF(ROUND('FC-3_CPyG'!F35+'FC-9_TRANS_SUBV'!F33,2)=0,"Ok","Mal, revisa datos FC-3 epígr. A) 11. y FC-9 celda F33")</f>
        <v>Ok</v>
      </c>
      <c r="G30" s="557" t="str">
        <f>IF(ROUND('FC-3_CPyG'!G35+'FC-9_TRANS_SUBV'!G33,2)=0,"Ok","Mal, revisa datos FC-3 epígr. A) 11. y FC-9 celda G33")</f>
        <v>Ok</v>
      </c>
      <c r="H30" s="558"/>
      <c r="J30" s="559"/>
      <c r="K30" s="559"/>
      <c r="L30" s="559"/>
      <c r="M30" s="559"/>
    </row>
    <row r="31" spans="2:14" s="461" customFormat="1" ht="30" customHeight="1">
      <c r="B31" s="554"/>
      <c r="C31" s="886" t="s">
        <v>83</v>
      </c>
      <c r="D31" s="886"/>
      <c r="E31" s="556"/>
      <c r="F31" s="896" t="s">
        <v>729</v>
      </c>
      <c r="G31" s="897"/>
      <c r="H31" s="558"/>
      <c r="I31" s="25"/>
      <c r="J31" s="25"/>
      <c r="K31" s="25"/>
      <c r="L31" s="25"/>
      <c r="M31" s="25"/>
      <c r="N31" s="25"/>
    </row>
    <row r="32" spans="2:14" s="461" customFormat="1" ht="30" customHeight="1">
      <c r="B32" s="554"/>
      <c r="C32" s="555" t="s">
        <v>728</v>
      </c>
      <c r="D32" s="555"/>
      <c r="E32" s="556"/>
      <c r="F32" s="557" t="str">
        <f>IF(ROUND(('FC-3_CPyG'!F20-'FC-9_TRANS_SUBV'!F50-'FC-9_TRANS_SUBV'!F65),2)=0,"Ok","Mal, revisa FC-3 y FC-9")</f>
        <v>Ok</v>
      </c>
      <c r="G32" s="557" t="str">
        <f>IF(ROUND(('FC-3_CPyG'!G20-'FC-9_TRANS_SUBV'!G50-'FC-9_TRANS_SUBV'!G65),2)=0,"Ok","Mal, revisa FC-3 y FC-9")</f>
        <v>Ok</v>
      </c>
      <c r="H32" s="558"/>
      <c r="I32" s="25"/>
      <c r="J32" s="25"/>
      <c r="K32" s="25"/>
      <c r="L32" s="25"/>
      <c r="M32" s="25"/>
      <c r="N32" s="25"/>
    </row>
    <row r="33" spans="2:14" s="461" customFormat="1" ht="30" customHeight="1">
      <c r="B33" s="554"/>
      <c r="C33" s="555" t="s">
        <v>84</v>
      </c>
      <c r="D33" s="555"/>
      <c r="E33" s="556"/>
      <c r="F33" s="557" t="str">
        <f>IF(ROUND(('FC-4_PASIVO'!F30+'FC-4_PASIVO'!F31+'FC-4_PASIVO'!F40+'FC-4_PASIVO'!F41)-('FC-10_DEUDAS'!L42+'FC-10_DEUDAS'!L74),2)=0,"Ok","Mal, revisa datos en FC-4 PASIVO y FC-10")</f>
        <v>Ok</v>
      </c>
      <c r="G33" s="557" t="str">
        <f>IF(ROUND(('FC-4_PASIVO'!G30+'FC-4_PASIVO'!G31+'FC-4_PASIVO'!G40+'FC-4_PASIVO'!G41)-('FC-10_DEUDAS'!Q42+'FC-10_DEUDAS'!Q74),2)=0,"Ok","Mal, revisa datos en FC-4 PASIVO y FC-10")</f>
        <v>Ok</v>
      </c>
      <c r="H33" s="558"/>
      <c r="I33" s="25"/>
      <c r="J33" s="25"/>
      <c r="K33" s="25"/>
      <c r="L33" s="25"/>
      <c r="M33" s="25"/>
      <c r="N33" s="25"/>
    </row>
    <row r="34" spans="2:14" s="461" customFormat="1" ht="30" customHeight="1">
      <c r="B34" s="554"/>
      <c r="C34" s="555" t="s">
        <v>85</v>
      </c>
      <c r="D34" s="555"/>
      <c r="E34" s="556"/>
      <c r="F34" s="556"/>
      <c r="G34" s="557" t="str">
        <f>IF(ROUND('FC-10_DEUDAS'!Q74-'FC-10_DEUDAS'!R74-'FC-10_DEUDAS'!S74,2)=0,"Ok","Mal, revisa datos, celdas Q74=R74+S74 en FC-10")</f>
        <v>Ok</v>
      </c>
      <c r="H34" s="558"/>
      <c r="I34" s="583"/>
      <c r="J34" s="583"/>
      <c r="K34" s="583"/>
      <c r="L34" s="583"/>
      <c r="M34" s="583"/>
      <c r="N34" s="583"/>
    </row>
    <row r="35" spans="2:14" s="461" customFormat="1" ht="30" customHeight="1">
      <c r="B35" s="554"/>
      <c r="C35" s="606" t="s">
        <v>86</v>
      </c>
      <c r="D35" s="606"/>
      <c r="E35" s="607"/>
      <c r="F35" s="607"/>
      <c r="G35" s="608" t="str">
        <f>IF(ROUND(-'FC-3_CPyG'!G32-'FC-13_PERSONAL'!F31,2)=0,"Ok","Mal, revísa dato en FC-3 CPyG y FC-13")</f>
        <v>Ok</v>
      </c>
      <c r="H35" s="558"/>
      <c r="I35" s="583"/>
      <c r="J35" s="583"/>
      <c r="K35" s="583"/>
      <c r="L35" s="583"/>
      <c r="M35" s="583"/>
      <c r="N35" s="583"/>
    </row>
    <row r="36" spans="2:14" ht="23.1" customHeight="1" thickBot="1">
      <c r="B36" s="597"/>
      <c r="C36" s="598"/>
      <c r="D36" s="598"/>
      <c r="E36" s="598"/>
      <c r="F36" s="609"/>
      <c r="G36" s="598"/>
      <c r="H36" s="599"/>
      <c r="I36" s="25"/>
      <c r="J36" s="25"/>
      <c r="K36" s="25"/>
      <c r="L36" s="25"/>
      <c r="M36" s="25"/>
      <c r="N36" s="25"/>
    </row>
    <row r="37" spans="2:14" ht="23.1" customHeight="1">
      <c r="B37" s="583"/>
      <c r="C37" s="583"/>
      <c r="D37" s="583"/>
      <c r="E37" s="583"/>
      <c r="F37" s="610"/>
      <c r="G37" s="583"/>
      <c r="H37" s="583"/>
      <c r="I37" s="583"/>
      <c r="J37" s="583"/>
      <c r="K37" s="583"/>
      <c r="L37" s="583"/>
      <c r="M37" s="583"/>
      <c r="N37" s="583"/>
    </row>
    <row r="38" spans="2:14" s="25" customFormat="1" ht="12.75">
      <c r="C38" s="21" t="s">
        <v>55</v>
      </c>
      <c r="F38" s="26"/>
      <c r="G38" s="24"/>
    </row>
    <row r="39" spans="2:14" s="25" customFormat="1" ht="12.75">
      <c r="C39" s="22" t="s">
        <v>57</v>
      </c>
      <c r="F39" s="26"/>
    </row>
    <row r="40" spans="2:14" s="25" customFormat="1" ht="12.75">
      <c r="C40" s="22" t="s">
        <v>58</v>
      </c>
      <c r="F40" s="26"/>
    </row>
    <row r="41" spans="2:14" s="25" customFormat="1" ht="12.75">
      <c r="C41" s="22" t="s">
        <v>59</v>
      </c>
      <c r="F41" s="26"/>
    </row>
    <row r="42" spans="2:14" s="25" customFormat="1" ht="12.75">
      <c r="C42" s="22" t="s">
        <v>60</v>
      </c>
      <c r="F42" s="26"/>
    </row>
    <row r="43" spans="2:14" ht="23.1" customHeight="1">
      <c r="B43" s="583"/>
      <c r="C43" s="583"/>
      <c r="D43" s="583"/>
      <c r="E43" s="583"/>
      <c r="F43" s="610"/>
      <c r="G43" s="583"/>
      <c r="H43" s="583"/>
      <c r="I43" s="583"/>
      <c r="J43" s="583"/>
      <c r="K43" s="583"/>
      <c r="L43" s="583"/>
      <c r="M43" s="583"/>
      <c r="N43" s="583"/>
    </row>
    <row r="44" spans="2:14" ht="23.1" customHeight="1">
      <c r="B44" s="583"/>
      <c r="C44" s="583"/>
      <c r="D44" s="583"/>
      <c r="E44" s="583"/>
      <c r="F44" s="610"/>
      <c r="G44" s="583"/>
      <c r="H44" s="583"/>
      <c r="I44" s="583"/>
      <c r="J44" s="583"/>
      <c r="K44" s="583"/>
      <c r="L44" s="583"/>
      <c r="M44" s="583"/>
      <c r="N44" s="583"/>
    </row>
    <row r="45" spans="2:14" ht="23.1" customHeight="1">
      <c r="B45" s="583"/>
      <c r="C45" s="583"/>
      <c r="D45" s="583"/>
      <c r="E45" s="583"/>
      <c r="F45" s="610"/>
      <c r="G45" s="583"/>
      <c r="H45" s="583"/>
      <c r="I45" s="583"/>
      <c r="J45" s="583"/>
      <c r="K45" s="583"/>
      <c r="L45" s="583"/>
      <c r="M45" s="583"/>
      <c r="N45" s="583"/>
    </row>
    <row r="46" spans="2:14" ht="23.1" customHeight="1">
      <c r="B46" s="583"/>
      <c r="C46" s="583"/>
      <c r="D46" s="583"/>
      <c r="E46" s="583"/>
      <c r="F46" s="610"/>
      <c r="G46" s="583"/>
      <c r="H46" s="583"/>
      <c r="I46" s="583"/>
      <c r="J46" s="583"/>
      <c r="K46" s="583"/>
      <c r="L46" s="583"/>
      <c r="M46" s="583"/>
      <c r="N46" s="583"/>
    </row>
    <row r="47" spans="2:14" ht="23.1" customHeight="1">
      <c r="B47" s="583"/>
      <c r="C47" s="583"/>
      <c r="D47" s="583"/>
      <c r="E47" s="583"/>
      <c r="F47" s="610"/>
      <c r="G47" s="583"/>
      <c r="H47" s="583"/>
      <c r="I47" s="583"/>
      <c r="J47" s="583"/>
      <c r="K47" s="583"/>
      <c r="L47" s="583"/>
      <c r="M47" s="583"/>
      <c r="N47" s="583"/>
    </row>
    <row r="48" spans="2:14" ht="23.1" customHeight="1">
      <c r="B48" s="583"/>
      <c r="C48" s="583"/>
      <c r="D48" s="583"/>
      <c r="E48" s="583"/>
      <c r="F48" s="610"/>
      <c r="G48" s="583"/>
      <c r="H48" s="583"/>
      <c r="I48" s="583"/>
      <c r="J48" s="583"/>
      <c r="K48" s="583"/>
      <c r="L48" s="583"/>
      <c r="M48" s="583"/>
      <c r="N48" s="583"/>
    </row>
    <row r="49" spans="2:14" ht="23.1" customHeight="1">
      <c r="B49" s="583"/>
      <c r="C49" s="583"/>
      <c r="D49" s="583"/>
      <c r="E49" s="583"/>
      <c r="F49" s="610"/>
      <c r="G49" s="583"/>
      <c r="H49" s="583"/>
      <c r="I49" s="583"/>
      <c r="J49" s="583"/>
      <c r="K49" s="583"/>
      <c r="L49" s="583"/>
      <c r="M49" s="583"/>
      <c r="N49" s="583"/>
    </row>
  </sheetData>
  <sheetProtection password="E059" sheet="1" objects="1" scenarios="1"/>
  <mergeCells count="3">
    <mergeCell ref="G6:G7"/>
    <mergeCell ref="D9:G9"/>
    <mergeCell ref="F31:G31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5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31" zoomScale="70" zoomScaleNormal="70" workbookViewId="0"/>
  </sheetViews>
  <sheetFormatPr baseColWidth="10" defaultColWidth="10.6640625" defaultRowHeight="23.1" customHeight="1"/>
  <cols>
    <col min="1" max="2" width="3.33203125" style="32" customWidth="1"/>
    <col min="3" max="3" width="13.33203125" style="32" customWidth="1"/>
    <col min="4" max="4" width="68" style="32" customWidth="1"/>
    <col min="5" max="5" width="17.6640625" style="33" customWidth="1"/>
    <col min="6" max="6" width="44.6640625" style="33" customWidth="1"/>
    <col min="7" max="7" width="10.6640625" style="33" customWidth="1"/>
    <col min="8" max="8" width="3.33203125" style="32" customWidth="1"/>
    <col min="9" max="16384" width="10.6640625" style="32"/>
  </cols>
  <sheetData>
    <row r="2" spans="2:23" ht="23.1" customHeight="1">
      <c r="D2" s="585" t="s">
        <v>233</v>
      </c>
    </row>
    <row r="3" spans="2:23" ht="23.1" customHeight="1">
      <c r="D3" s="585" t="s">
        <v>234</v>
      </c>
    </row>
    <row r="4" spans="2:23" ht="23.1" customHeight="1" thickBot="1"/>
    <row r="5" spans="2:23" ht="9" customHeight="1">
      <c r="B5" s="34"/>
      <c r="C5" s="35"/>
      <c r="D5" s="35"/>
      <c r="E5" s="36"/>
      <c r="F5" s="36"/>
      <c r="G5" s="36"/>
      <c r="H5" s="37"/>
      <c r="J5" s="213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5"/>
    </row>
    <row r="6" spans="2:23" ht="30" customHeight="1">
      <c r="B6" s="38"/>
      <c r="C6" s="29" t="s">
        <v>2</v>
      </c>
      <c r="D6" s="39"/>
      <c r="E6" s="40"/>
      <c r="F6" s="40"/>
      <c r="G6" s="890">
        <f>ejercicio</f>
        <v>2018</v>
      </c>
      <c r="H6" s="41"/>
      <c r="J6" s="216"/>
      <c r="K6" s="217" t="s">
        <v>87</v>
      </c>
      <c r="L6" s="217"/>
      <c r="M6" s="217"/>
      <c r="N6" s="217"/>
      <c r="O6" s="218"/>
      <c r="P6" s="218"/>
      <c r="Q6" s="218"/>
      <c r="R6" s="218"/>
      <c r="S6" s="218"/>
      <c r="T6" s="218"/>
      <c r="U6" s="218"/>
      <c r="V6" s="218"/>
      <c r="W6" s="219"/>
    </row>
    <row r="7" spans="2:23" ht="30" customHeight="1">
      <c r="B7" s="38"/>
      <c r="C7" s="29" t="s">
        <v>3</v>
      </c>
      <c r="D7" s="39"/>
      <c r="E7" s="40"/>
      <c r="F7" s="40"/>
      <c r="G7" s="890"/>
      <c r="H7" s="41"/>
      <c r="J7" s="216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9"/>
    </row>
    <row r="8" spans="2:23" ht="30" customHeight="1">
      <c r="B8" s="38"/>
      <c r="C8" s="42"/>
      <c r="D8" s="39"/>
      <c r="E8" s="40"/>
      <c r="F8" s="40"/>
      <c r="G8" s="43"/>
      <c r="H8" s="41"/>
      <c r="J8" s="216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9"/>
    </row>
    <row r="9" spans="2:23" s="85" customFormat="1" ht="30" customHeight="1">
      <c r="B9" s="736"/>
      <c r="C9" s="562" t="s">
        <v>62</v>
      </c>
      <c r="D9" s="934" t="str">
        <f>Entidad</f>
        <v>FIT CANARIAS</v>
      </c>
      <c r="E9" s="934"/>
      <c r="F9" s="934"/>
      <c r="G9" s="934"/>
      <c r="H9" s="737"/>
      <c r="I9" s="596"/>
      <c r="J9" s="216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9"/>
    </row>
    <row r="10" spans="2:23" ht="7.35" customHeight="1">
      <c r="B10" s="38"/>
      <c r="C10" s="39"/>
      <c r="D10" s="39"/>
      <c r="E10" s="40"/>
      <c r="F10" s="40"/>
      <c r="G10" s="40"/>
      <c r="H10" s="41"/>
      <c r="J10" s="216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9"/>
    </row>
    <row r="11" spans="2:23" s="48" customFormat="1" ht="30" customHeight="1">
      <c r="B11" s="44"/>
      <c r="C11" s="45" t="s">
        <v>624</v>
      </c>
      <c r="D11" s="45"/>
      <c r="E11" s="46"/>
      <c r="F11" s="46"/>
      <c r="G11" s="46"/>
      <c r="H11" s="47"/>
      <c r="J11" s="216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9"/>
    </row>
    <row r="12" spans="2:23" s="48" customFormat="1" ht="30" customHeight="1">
      <c r="B12" s="44"/>
      <c r="C12" s="954"/>
      <c r="D12" s="954"/>
      <c r="E12" s="31"/>
      <c r="F12" s="31"/>
      <c r="G12" s="31"/>
      <c r="H12" s="47"/>
      <c r="J12" s="216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9"/>
    </row>
    <row r="13" spans="2:23" ht="29.1" customHeight="1">
      <c r="B13" s="50"/>
      <c r="C13" s="28"/>
      <c r="D13" s="807"/>
      <c r="E13" s="31"/>
      <c r="F13" s="31"/>
      <c r="G13" s="137"/>
      <c r="H13" s="41"/>
      <c r="J13" s="216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9"/>
    </row>
    <row r="14" spans="2:23" ht="9" customHeight="1">
      <c r="B14" s="50"/>
      <c r="C14" s="807"/>
      <c r="D14" s="807"/>
      <c r="E14" s="31"/>
      <c r="F14" s="31"/>
      <c r="G14" s="31"/>
      <c r="H14" s="41"/>
      <c r="J14" s="216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9"/>
    </row>
    <row r="15" spans="2:23" s="124" customFormat="1" ht="23.1" customHeight="1">
      <c r="B15" s="125"/>
      <c r="C15" s="575"/>
      <c r="D15" s="576"/>
      <c r="E15" s="92" t="s">
        <v>625</v>
      </c>
      <c r="F15" s="575"/>
      <c r="G15" s="576"/>
      <c r="H15" s="127"/>
      <c r="J15" s="216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9"/>
    </row>
    <row r="16" spans="2:23" s="124" customFormat="1" ht="23.1" customHeight="1">
      <c r="B16" s="125"/>
      <c r="C16" s="581"/>
      <c r="D16" s="582"/>
      <c r="E16" s="128" t="s">
        <v>626</v>
      </c>
      <c r="F16" s="581"/>
      <c r="G16" s="582"/>
      <c r="H16" s="127"/>
      <c r="J16" s="216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9"/>
    </row>
    <row r="17" spans="2:23" s="124" customFormat="1" ht="23.1" customHeight="1">
      <c r="B17" s="125"/>
      <c r="C17" s="581"/>
      <c r="D17" s="582"/>
      <c r="E17" s="128" t="s">
        <v>627</v>
      </c>
      <c r="F17" s="581"/>
      <c r="G17" s="582"/>
      <c r="H17" s="127"/>
      <c r="J17" s="216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9"/>
    </row>
    <row r="18" spans="2:23" s="124" customFormat="1" ht="24" customHeight="1">
      <c r="B18" s="125"/>
      <c r="C18" s="978" t="s">
        <v>512</v>
      </c>
      <c r="D18" s="979"/>
      <c r="E18" s="155">
        <f>ejercicio</f>
        <v>2018</v>
      </c>
      <c r="F18" s="577" t="s">
        <v>141</v>
      </c>
      <c r="G18" s="578"/>
      <c r="H18" s="127"/>
      <c r="J18" s="216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</row>
    <row r="19" spans="2:23" ht="9" customHeight="1">
      <c r="B19" s="50"/>
      <c r="C19" s="28"/>
      <c r="D19" s="807"/>
      <c r="E19" s="31"/>
      <c r="F19" s="31"/>
      <c r="G19" s="137"/>
      <c r="H19" s="41"/>
      <c r="J19" s="216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9"/>
    </row>
    <row r="20" spans="2:23" s="62" customFormat="1" ht="23.1" customHeight="1" thickBot="1">
      <c r="B20" s="68"/>
      <c r="C20" s="994" t="s">
        <v>628</v>
      </c>
      <c r="D20" s="995"/>
      <c r="E20" s="142">
        <f>SUM(E21:E29)</f>
        <v>89814.760000000009</v>
      </c>
      <c r="F20" s="1007"/>
      <c r="G20" s="1008"/>
      <c r="H20" s="61"/>
      <c r="J20" s="216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9"/>
    </row>
    <row r="21" spans="2:23" ht="23.1" customHeight="1">
      <c r="B21" s="50"/>
      <c r="C21" s="824" t="s">
        <v>629</v>
      </c>
      <c r="D21" s="837"/>
      <c r="E21" s="860">
        <f>+'FC-3_CPyG'!G16+'FC-3_CPyG'!G22-E24</f>
        <v>49814.760000000009</v>
      </c>
      <c r="F21" s="1009"/>
      <c r="G21" s="1010"/>
      <c r="H21" s="41"/>
      <c r="J21" s="216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9"/>
    </row>
    <row r="22" spans="2:23" ht="23.1" customHeight="1">
      <c r="B22" s="50"/>
      <c r="C22" s="824" t="s">
        <v>630</v>
      </c>
      <c r="D22" s="837"/>
      <c r="E22" s="860">
        <f>+'FC-3_CPyG'!G29</f>
        <v>0</v>
      </c>
      <c r="F22" s="1003"/>
      <c r="G22" s="1004"/>
      <c r="H22" s="41"/>
      <c r="J22" s="216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9"/>
    </row>
    <row r="23" spans="2:23" ht="23.1" customHeight="1">
      <c r="B23" s="50"/>
      <c r="C23" s="824" t="s">
        <v>631</v>
      </c>
      <c r="D23" s="837"/>
      <c r="E23" s="860">
        <f>+'FC-3_CPyG'!G31</f>
        <v>0</v>
      </c>
      <c r="F23" s="1003"/>
      <c r="G23" s="1004"/>
      <c r="H23" s="41"/>
      <c r="J23" s="216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9"/>
    </row>
    <row r="24" spans="2:23" ht="23.1" customHeight="1">
      <c r="B24" s="50"/>
      <c r="C24" s="824" t="s">
        <v>632</v>
      </c>
      <c r="D24" s="837"/>
      <c r="E24" s="860">
        <f>+'FC-3_CPyG'!G20</f>
        <v>40000</v>
      </c>
      <c r="F24" s="1003"/>
      <c r="G24" s="1004"/>
      <c r="H24" s="41"/>
      <c r="J24" s="216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9"/>
    </row>
    <row r="25" spans="2:23" ht="23.1" customHeight="1">
      <c r="B25" s="50"/>
      <c r="C25" s="824" t="s">
        <v>633</v>
      </c>
      <c r="D25" s="837"/>
      <c r="E25" s="860">
        <f>+'FC-3_CPyG'!G40</f>
        <v>0</v>
      </c>
      <c r="F25" s="1003"/>
      <c r="G25" s="1004"/>
      <c r="H25" s="41"/>
      <c r="J25" s="216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9"/>
    </row>
    <row r="26" spans="2:23" ht="23.1" customHeight="1">
      <c r="B26" s="50"/>
      <c r="C26" s="824" t="s">
        <v>634</v>
      </c>
      <c r="D26" s="837"/>
      <c r="E26" s="860"/>
      <c r="F26" s="1003"/>
      <c r="G26" s="1004"/>
      <c r="H26" s="41"/>
      <c r="J26" s="216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9"/>
    </row>
    <row r="27" spans="2:23" ht="23.1" customHeight="1">
      <c r="B27" s="50"/>
      <c r="C27" s="824" t="s">
        <v>635</v>
      </c>
      <c r="D27" s="837"/>
      <c r="E27" s="860"/>
      <c r="F27" s="1003"/>
      <c r="G27" s="1004"/>
      <c r="H27" s="41"/>
      <c r="J27" s="216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9"/>
    </row>
    <row r="28" spans="2:23" ht="23.1" customHeight="1">
      <c r="B28" s="50"/>
      <c r="C28" s="865" t="s">
        <v>636</v>
      </c>
      <c r="D28" s="837"/>
      <c r="E28" s="860">
        <f>+'FC-9_TRANS_SUBV'!G65+'FC-9_TRANS_SUBV'!G79</f>
        <v>0</v>
      </c>
      <c r="F28" s="1003"/>
      <c r="G28" s="1004"/>
      <c r="H28" s="41"/>
      <c r="J28" s="216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9"/>
    </row>
    <row r="29" spans="2:23" ht="23.1" customHeight="1">
      <c r="B29" s="50"/>
      <c r="C29" s="756" t="s">
        <v>637</v>
      </c>
      <c r="D29" s="839"/>
      <c r="E29" s="866">
        <f>+'FC-9_TRANS_SUBV'!G30</f>
        <v>0</v>
      </c>
      <c r="F29" s="1005"/>
      <c r="G29" s="1006"/>
      <c r="H29" s="41"/>
      <c r="J29" s="216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9"/>
    </row>
    <row r="30" spans="2:23" ht="9" customHeight="1">
      <c r="B30" s="50"/>
      <c r="C30" s="28"/>
      <c r="D30" s="807"/>
      <c r="E30" s="31"/>
      <c r="F30" s="31"/>
      <c r="G30" s="137"/>
      <c r="H30" s="41"/>
      <c r="J30" s="216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9"/>
    </row>
    <row r="31" spans="2:23" ht="23.1" customHeight="1" thickBot="1">
      <c r="B31" s="50"/>
      <c r="C31" s="994" t="s">
        <v>638</v>
      </c>
      <c r="D31" s="995"/>
      <c r="E31" s="142">
        <f>SUM(E32:E43)</f>
        <v>-46236.17</v>
      </c>
      <c r="F31" s="1007"/>
      <c r="G31" s="1008"/>
      <c r="H31" s="41"/>
      <c r="J31" s="216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9"/>
    </row>
    <row r="32" spans="2:23" ht="23.1" customHeight="1">
      <c r="B32" s="50"/>
      <c r="C32" s="824" t="s">
        <v>199</v>
      </c>
      <c r="D32" s="837"/>
      <c r="E32" s="860">
        <f>+'FC-3_CPyG'!G23+'FC-3_CPyG'!G30+'FC-3_CPyG'!G28</f>
        <v>0</v>
      </c>
      <c r="F32" s="1003"/>
      <c r="G32" s="1004"/>
      <c r="H32" s="41"/>
      <c r="J32" s="216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9"/>
    </row>
    <row r="33" spans="2:23" ht="23.1" customHeight="1">
      <c r="B33" s="50"/>
      <c r="C33" s="824" t="s">
        <v>639</v>
      </c>
      <c r="D33" s="837"/>
      <c r="E33" s="860">
        <f>+'FC-3_CPyG'!G32</f>
        <v>-32251.29</v>
      </c>
      <c r="F33" s="863"/>
      <c r="G33" s="864"/>
      <c r="H33" s="41"/>
      <c r="J33" s="216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9"/>
    </row>
    <row r="34" spans="2:23" ht="23.1" customHeight="1">
      <c r="B34" s="50"/>
      <c r="C34" s="824" t="s">
        <v>640</v>
      </c>
      <c r="D34" s="837"/>
      <c r="E34" s="860">
        <f>+'FC-3_CPyG'!G33</f>
        <v>-53984.88</v>
      </c>
      <c r="F34" s="863"/>
      <c r="G34" s="864"/>
      <c r="H34" s="41"/>
      <c r="J34" s="216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9"/>
    </row>
    <row r="35" spans="2:23" ht="23.1" customHeight="1">
      <c r="B35" s="50"/>
      <c r="C35" s="824" t="s">
        <v>641</v>
      </c>
      <c r="D35" s="837"/>
      <c r="E35" s="860">
        <f>+'FC-3_CPyG'!G41</f>
        <v>0</v>
      </c>
      <c r="F35" s="863"/>
      <c r="G35" s="864"/>
      <c r="H35" s="41"/>
      <c r="J35" s="216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9"/>
    </row>
    <row r="36" spans="2:23" ht="23.1" customHeight="1">
      <c r="B36" s="50"/>
      <c r="C36" s="824" t="s">
        <v>642</v>
      </c>
      <c r="D36" s="837"/>
      <c r="E36" s="860">
        <f>+'FC-3_CPyG'!G48</f>
        <v>0</v>
      </c>
      <c r="F36" s="863"/>
      <c r="G36" s="864"/>
      <c r="H36" s="41"/>
      <c r="J36" s="216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9"/>
    </row>
    <row r="37" spans="2:23" ht="23.1" customHeight="1">
      <c r="B37" s="50"/>
      <c r="C37" s="824" t="s">
        <v>643</v>
      </c>
      <c r="D37" s="837"/>
      <c r="E37" s="860"/>
      <c r="F37" s="863"/>
      <c r="G37" s="864"/>
      <c r="H37" s="41"/>
      <c r="J37" s="216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9"/>
    </row>
    <row r="38" spans="2:23" ht="23.1" customHeight="1">
      <c r="B38" s="50"/>
      <c r="C38" s="824" t="s">
        <v>644</v>
      </c>
      <c r="D38" s="837"/>
      <c r="E38" s="860"/>
      <c r="F38" s="863"/>
      <c r="G38" s="864"/>
      <c r="H38" s="41"/>
      <c r="J38" s="216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9"/>
    </row>
    <row r="39" spans="2:23" ht="23.1" customHeight="1">
      <c r="B39" s="50"/>
      <c r="C39" s="824" t="s">
        <v>645</v>
      </c>
      <c r="D39" s="837"/>
      <c r="E39" s="860">
        <f>-'FC-7_INF'!F31-'FC-7_INF'!H31-'FC-7_INF'!K31-'FC-7_INF'!F33-'FC-7_INF'!H33-'FC-7_INF'!K33</f>
        <v>0</v>
      </c>
      <c r="F39" s="863"/>
      <c r="G39" s="864"/>
      <c r="H39" s="41"/>
      <c r="J39" s="216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9"/>
    </row>
    <row r="40" spans="2:23" ht="23.1" customHeight="1">
      <c r="B40" s="50"/>
      <c r="C40" s="824" t="s">
        <v>646</v>
      </c>
      <c r="D40" s="837"/>
      <c r="E40" s="860">
        <f>+'FC-3_CPyG'!G20</f>
        <v>40000</v>
      </c>
      <c r="F40" s="863"/>
      <c r="G40" s="864"/>
      <c r="H40" s="41"/>
      <c r="J40" s="216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9"/>
    </row>
    <row r="41" spans="2:23" ht="23.1" customHeight="1">
      <c r="B41" s="50"/>
      <c r="C41" s="824" t="s">
        <v>647</v>
      </c>
      <c r="D41" s="837"/>
      <c r="E41" s="714"/>
      <c r="F41" s="863"/>
      <c r="G41" s="864"/>
      <c r="H41" s="41"/>
      <c r="J41" s="216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9"/>
    </row>
    <row r="42" spans="2:23" ht="23.1" customHeight="1">
      <c r="B42" s="50"/>
      <c r="C42" s="824" t="s">
        <v>648</v>
      </c>
      <c r="D42" s="837"/>
      <c r="E42" s="714"/>
      <c r="F42" s="1003"/>
      <c r="G42" s="1004"/>
      <c r="H42" s="41"/>
      <c r="J42" s="216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9"/>
    </row>
    <row r="43" spans="2:23" ht="23.1" customHeight="1">
      <c r="B43" s="50"/>
      <c r="C43" s="756" t="s">
        <v>649</v>
      </c>
      <c r="D43" s="839"/>
      <c r="E43" s="687"/>
      <c r="F43" s="1005"/>
      <c r="G43" s="1006"/>
      <c r="H43" s="41"/>
      <c r="J43" s="216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9"/>
    </row>
    <row r="44" spans="2:23" ht="9" customHeight="1">
      <c r="B44" s="50"/>
      <c r="C44" s="28"/>
      <c r="D44" s="807"/>
      <c r="E44" s="31"/>
      <c r="F44" s="31"/>
      <c r="G44" s="137"/>
      <c r="H44" s="41"/>
      <c r="J44" s="216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9"/>
    </row>
    <row r="45" spans="2:23" ht="23.1" customHeight="1" thickBot="1">
      <c r="B45" s="50"/>
      <c r="C45" s="569" t="s">
        <v>650</v>
      </c>
      <c r="D45" s="156"/>
      <c r="E45" s="74">
        <f>+E20+E31</f>
        <v>43578.590000000011</v>
      </c>
      <c r="F45" s="31"/>
      <c r="G45" s="31"/>
      <c r="H45" s="41"/>
      <c r="J45" s="216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9"/>
    </row>
    <row r="46" spans="2:23" ht="23.1" customHeight="1">
      <c r="B46" s="50"/>
      <c r="C46" s="585"/>
      <c r="D46" s="585"/>
      <c r="E46" s="104"/>
      <c r="F46" s="104"/>
      <c r="G46" s="31"/>
      <c r="H46" s="41"/>
      <c r="J46" s="216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9"/>
    </row>
    <row r="47" spans="2:23" ht="23.1" customHeight="1">
      <c r="B47" s="50"/>
      <c r="C47" s="72" t="s">
        <v>148</v>
      </c>
      <c r="D47" s="585"/>
      <c r="E47" s="104"/>
      <c r="F47" s="104"/>
      <c r="G47" s="31"/>
      <c r="H47" s="41"/>
      <c r="J47" s="216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9"/>
    </row>
    <row r="48" spans="2:23" ht="23.1" customHeight="1">
      <c r="B48" s="50"/>
      <c r="C48" s="70" t="s">
        <v>651</v>
      </c>
      <c r="D48" s="585"/>
      <c r="E48" s="104"/>
      <c r="F48" s="104"/>
      <c r="G48" s="31"/>
      <c r="H48" s="41"/>
      <c r="J48" s="216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9"/>
    </row>
    <row r="49" spans="2:23" ht="23.1" customHeight="1" thickBot="1">
      <c r="B49" s="54"/>
      <c r="C49" s="935"/>
      <c r="D49" s="935"/>
      <c r="E49" s="566"/>
      <c r="F49" s="566"/>
      <c r="G49" s="55"/>
      <c r="H49" s="56"/>
      <c r="J49" s="210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2"/>
    </row>
    <row r="50" spans="2:23" ht="23.1" customHeight="1">
      <c r="C50" s="39"/>
      <c r="D50" s="39"/>
      <c r="E50" s="40"/>
      <c r="F50" s="40"/>
      <c r="G50" s="40"/>
    </row>
    <row r="51" spans="2:23" ht="12.75">
      <c r="C51" s="57" t="s">
        <v>55</v>
      </c>
      <c r="D51" s="39"/>
      <c r="E51" s="40"/>
      <c r="F51" s="40"/>
      <c r="G51" s="30" t="s">
        <v>652</v>
      </c>
    </row>
    <row r="52" spans="2:23" ht="12.75">
      <c r="C52" s="58" t="s">
        <v>57</v>
      </c>
      <c r="D52" s="39"/>
      <c r="E52" s="40"/>
      <c r="F52" s="40"/>
      <c r="G52" s="40"/>
    </row>
    <row r="53" spans="2:23" ht="12.75">
      <c r="C53" s="58" t="s">
        <v>58</v>
      </c>
      <c r="D53" s="39"/>
      <c r="E53" s="40"/>
      <c r="F53" s="40"/>
      <c r="G53" s="40"/>
    </row>
    <row r="54" spans="2:23" ht="12.75">
      <c r="C54" s="58" t="s">
        <v>59</v>
      </c>
      <c r="D54" s="39"/>
      <c r="E54" s="40"/>
      <c r="F54" s="40"/>
      <c r="G54" s="40"/>
    </row>
    <row r="55" spans="2:23" ht="12.75">
      <c r="C55" s="58" t="s">
        <v>60</v>
      </c>
      <c r="D55" s="39"/>
      <c r="E55" s="40"/>
      <c r="F55" s="40"/>
      <c r="G55" s="40"/>
    </row>
    <row r="56" spans="2:23" ht="23.1" customHeight="1">
      <c r="C56" s="39"/>
      <c r="D56" s="39"/>
      <c r="E56" s="40"/>
      <c r="F56" s="40"/>
      <c r="G56" s="40"/>
    </row>
    <row r="57" spans="2:23" ht="23.1" customHeight="1">
      <c r="C57" s="39"/>
      <c r="D57" s="39"/>
      <c r="E57" s="40"/>
      <c r="F57" s="40"/>
      <c r="G57" s="40"/>
    </row>
    <row r="58" spans="2:23" ht="23.1" customHeight="1">
      <c r="C58" s="39"/>
      <c r="D58" s="39"/>
      <c r="E58" s="40"/>
      <c r="F58" s="40"/>
      <c r="G58" s="40"/>
    </row>
    <row r="59" spans="2:23" ht="23.1" customHeight="1">
      <c r="C59" s="39"/>
      <c r="D59" s="39"/>
      <c r="E59" s="40"/>
      <c r="F59" s="40"/>
      <c r="G59" s="40"/>
    </row>
    <row r="60" spans="2:23" ht="23.1" customHeight="1">
      <c r="E60" s="40"/>
      <c r="F60" s="40"/>
      <c r="G60" s="40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tabSelected="1" topLeftCell="A31" workbookViewId="0">
      <selection activeCell="D44" sqref="D44"/>
    </sheetView>
  </sheetViews>
  <sheetFormatPr baseColWidth="10" defaultColWidth="10.6640625" defaultRowHeight="23.1" customHeight="1"/>
  <cols>
    <col min="1" max="2" width="3.33203125" style="32" customWidth="1"/>
    <col min="3" max="3" width="13.33203125" style="32" customWidth="1"/>
    <col min="4" max="4" width="68" style="32" customWidth="1"/>
    <col min="5" max="5" width="17.6640625" style="33" customWidth="1"/>
    <col min="6" max="6" width="12.33203125" style="33" customWidth="1"/>
    <col min="7" max="7" width="3.33203125" style="32" customWidth="1"/>
    <col min="8" max="16384" width="10.6640625" style="32"/>
  </cols>
  <sheetData>
    <row r="2" spans="2:22" ht="23.1" customHeight="1">
      <c r="D2" s="585" t="s">
        <v>233</v>
      </c>
    </row>
    <row r="3" spans="2:22" ht="23.1" customHeight="1">
      <c r="D3" s="585" t="s">
        <v>234</v>
      </c>
    </row>
    <row r="4" spans="2:22" ht="23.1" customHeight="1" thickBot="1"/>
    <row r="5" spans="2:22" ht="9" customHeight="1">
      <c r="B5" s="34"/>
      <c r="C5" s="35"/>
      <c r="D5" s="35"/>
      <c r="E5" s="36"/>
      <c r="F5" s="36"/>
      <c r="G5" s="37"/>
      <c r="I5" s="213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5"/>
    </row>
    <row r="6" spans="2:22" ht="30" customHeight="1">
      <c r="B6" s="38"/>
      <c r="C6" s="29" t="s">
        <v>2</v>
      </c>
      <c r="D6" s="39"/>
      <c r="E6" s="40"/>
      <c r="F6" s="890">
        <f>ejercicio</f>
        <v>2018</v>
      </c>
      <c r="G6" s="41"/>
      <c r="I6" s="216"/>
      <c r="J6" s="217" t="s">
        <v>87</v>
      </c>
      <c r="K6" s="217"/>
      <c r="L6" s="217"/>
      <c r="M6" s="217"/>
      <c r="N6" s="218"/>
      <c r="O6" s="218"/>
      <c r="P6" s="218"/>
      <c r="Q6" s="218"/>
      <c r="R6" s="218"/>
      <c r="S6" s="218"/>
      <c r="T6" s="218"/>
      <c r="U6" s="218"/>
      <c r="V6" s="219"/>
    </row>
    <row r="7" spans="2:22" ht="30" customHeight="1">
      <c r="B7" s="38"/>
      <c r="C7" s="29" t="s">
        <v>3</v>
      </c>
      <c r="D7" s="39"/>
      <c r="E7" s="40"/>
      <c r="F7" s="890"/>
      <c r="G7" s="41"/>
      <c r="I7" s="216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9"/>
    </row>
    <row r="8" spans="2:22" ht="30" customHeight="1">
      <c r="B8" s="38"/>
      <c r="C8" s="42"/>
      <c r="D8" s="39"/>
      <c r="E8" s="40"/>
      <c r="F8" s="43"/>
      <c r="G8" s="41"/>
      <c r="I8" s="216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9"/>
    </row>
    <row r="9" spans="2:22" s="85" customFormat="1" ht="30" customHeight="1">
      <c r="B9" s="736"/>
      <c r="C9" s="562" t="s">
        <v>62</v>
      </c>
      <c r="D9" s="934" t="str">
        <f>Entidad</f>
        <v>FIT CANARIAS</v>
      </c>
      <c r="E9" s="934"/>
      <c r="F9" s="934"/>
      <c r="G9" s="737"/>
      <c r="H9" s="596"/>
      <c r="I9" s="216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9"/>
    </row>
    <row r="10" spans="2:22" ht="7.35" customHeight="1">
      <c r="B10" s="38"/>
      <c r="C10" s="39"/>
      <c r="D10" s="39"/>
      <c r="E10" s="40"/>
      <c r="F10" s="40"/>
      <c r="G10" s="41"/>
      <c r="I10" s="216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9"/>
    </row>
    <row r="11" spans="2:22" s="48" customFormat="1" ht="30" customHeight="1">
      <c r="B11" s="44"/>
      <c r="C11" s="45" t="s">
        <v>653</v>
      </c>
      <c r="D11" s="45"/>
      <c r="E11" s="46"/>
      <c r="F11" s="46"/>
      <c r="G11" s="47"/>
      <c r="I11" s="216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9"/>
    </row>
    <row r="12" spans="2:22" s="48" customFormat="1" ht="30" customHeight="1">
      <c r="B12" s="44"/>
      <c r="C12" s="954"/>
      <c r="D12" s="954"/>
      <c r="E12" s="31"/>
      <c r="F12" s="31"/>
      <c r="G12" s="47"/>
      <c r="I12" s="216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9"/>
    </row>
    <row r="13" spans="2:22" ht="9" customHeight="1">
      <c r="B13" s="50"/>
      <c r="C13" s="807"/>
      <c r="D13" s="807"/>
      <c r="E13" s="31"/>
      <c r="F13" s="31"/>
      <c r="G13" s="41"/>
      <c r="I13" s="216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2:22" s="133" customFormat="1" ht="24" customHeight="1">
      <c r="B14" s="854"/>
      <c r="C14" s="945" t="s">
        <v>512</v>
      </c>
      <c r="D14" s="947"/>
      <c r="E14" s="141" t="s">
        <v>478</v>
      </c>
      <c r="F14" s="568" t="s">
        <v>654</v>
      </c>
      <c r="G14" s="855"/>
      <c r="H14" s="856"/>
      <c r="I14" s="216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9"/>
    </row>
    <row r="15" spans="2:22" ht="9" customHeight="1">
      <c r="B15" s="50"/>
      <c r="C15" s="28"/>
      <c r="D15" s="807"/>
      <c r="E15" s="31"/>
      <c r="F15" s="137"/>
      <c r="G15" s="41"/>
      <c r="I15" s="216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9"/>
    </row>
    <row r="16" spans="2:22" s="160" customFormat="1" ht="23.1" customHeight="1">
      <c r="B16" s="158"/>
      <c r="C16" s="1011" t="s">
        <v>655</v>
      </c>
      <c r="D16" s="1012"/>
      <c r="E16" s="161">
        <f>SUM(E17:E19)</f>
        <v>0</v>
      </c>
      <c r="F16" s="163">
        <f>E16/$E$33</f>
        <v>0</v>
      </c>
      <c r="G16" s="159"/>
      <c r="I16" s="216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9"/>
    </row>
    <row r="17" spans="2:22" s="85" customFormat="1" ht="23.1" customHeight="1">
      <c r="B17" s="736"/>
      <c r="C17" s="869" t="s">
        <v>656</v>
      </c>
      <c r="D17" s="837" t="s">
        <v>657</v>
      </c>
      <c r="E17" s="714">
        <f>+'FC-3_1_INF_ADIC_CPyG'!K16+'FC-3_1_INF_ADIC_CPyG'!K19</f>
        <v>0</v>
      </c>
      <c r="F17" s="870">
        <f t="shared" ref="F17:F19" si="0">E17/$E$33</f>
        <v>0</v>
      </c>
      <c r="G17" s="737"/>
      <c r="H17" s="596"/>
      <c r="I17" s="216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9"/>
    </row>
    <row r="18" spans="2:22" s="85" customFormat="1" ht="23.1" customHeight="1">
      <c r="B18" s="736"/>
      <c r="C18" s="869" t="s">
        <v>658</v>
      </c>
      <c r="D18" s="837" t="s">
        <v>659</v>
      </c>
      <c r="E18" s="714">
        <f>+'FC-3_1_INF_ADIC_CPyG'!K31</f>
        <v>0</v>
      </c>
      <c r="F18" s="871">
        <f t="shared" si="0"/>
        <v>0</v>
      </c>
      <c r="G18" s="737"/>
      <c r="H18" s="596"/>
      <c r="I18" s="216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9"/>
    </row>
    <row r="19" spans="2:22" s="85" customFormat="1" ht="23.1" customHeight="1">
      <c r="B19" s="736"/>
      <c r="C19" s="872" t="s">
        <v>660</v>
      </c>
      <c r="D19" s="839" t="s">
        <v>661</v>
      </c>
      <c r="E19" s="687"/>
      <c r="F19" s="873">
        <f t="shared" si="0"/>
        <v>0</v>
      </c>
      <c r="G19" s="737"/>
      <c r="H19" s="596"/>
      <c r="I19" s="216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9"/>
    </row>
    <row r="20" spans="2:22" s="85" customFormat="1" ht="9" customHeight="1">
      <c r="B20" s="736"/>
      <c r="C20" s="9"/>
      <c r="D20" s="807"/>
      <c r="E20" s="63"/>
      <c r="F20" s="164"/>
      <c r="G20" s="737"/>
      <c r="H20" s="596"/>
      <c r="I20" s="216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9"/>
    </row>
    <row r="21" spans="2:22" s="85" customFormat="1" ht="23.1" customHeight="1">
      <c r="B21" s="736"/>
      <c r="C21" s="1011" t="s">
        <v>662</v>
      </c>
      <c r="D21" s="1012"/>
      <c r="E21" s="266">
        <f>+'FC-3_1_INF_ADIC_CPyG'!K40</f>
        <v>49814.76</v>
      </c>
      <c r="F21" s="165">
        <f>E21/$E$33</f>
        <v>0.55463890344972244</v>
      </c>
      <c r="G21" s="737"/>
      <c r="H21" s="596"/>
      <c r="I21" s="216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9"/>
    </row>
    <row r="22" spans="2:22" s="85" customFormat="1" ht="9" customHeight="1">
      <c r="B22" s="736"/>
      <c r="C22" s="9"/>
      <c r="D22" s="807"/>
      <c r="E22" s="63"/>
      <c r="F22" s="164"/>
      <c r="G22" s="737"/>
      <c r="H22" s="596"/>
      <c r="I22" s="216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9"/>
    </row>
    <row r="23" spans="2:22" s="160" customFormat="1" ht="23.1" customHeight="1">
      <c r="B23" s="158"/>
      <c r="C23" s="1011" t="s">
        <v>663</v>
      </c>
      <c r="D23" s="1012"/>
      <c r="E23" s="161">
        <f>SUM(E24:E26)</f>
        <v>40000</v>
      </c>
      <c r="F23" s="165">
        <f t="shared" ref="F23:F26" si="1">E23/$E$33</f>
        <v>0.44536109655027745</v>
      </c>
      <c r="G23" s="159"/>
      <c r="I23" s="216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9"/>
    </row>
    <row r="24" spans="2:22" s="85" customFormat="1" ht="23.1" customHeight="1">
      <c r="B24" s="736"/>
      <c r="C24" s="869" t="s">
        <v>656</v>
      </c>
      <c r="D24" s="837" t="s">
        <v>664</v>
      </c>
      <c r="E24" s="714">
        <f>+'FC-9_TRANS_SUBV'!G50+'FC-9_TRANS_SUBV'!G65</f>
        <v>40000</v>
      </c>
      <c r="F24" s="870">
        <f t="shared" si="1"/>
        <v>0.44536109655027745</v>
      </c>
      <c r="G24" s="737"/>
      <c r="H24" s="596"/>
      <c r="I24" s="216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9"/>
    </row>
    <row r="25" spans="2:22" s="85" customFormat="1" ht="23.1" customHeight="1">
      <c r="B25" s="736"/>
      <c r="C25" s="869" t="s">
        <v>658</v>
      </c>
      <c r="D25" s="837" t="s">
        <v>665</v>
      </c>
      <c r="E25" s="714">
        <f>+'FC-3_1_INF_ADIC_CPyG'!G77+'FC-3_1_INF_ADIC_CPyG'!G78+'FC-3_1_INF_ADIC_CPyG'!G79+'FC-3_1_INF_ADIC_CPyG'!G82</f>
        <v>0</v>
      </c>
      <c r="F25" s="871">
        <f t="shared" si="1"/>
        <v>0</v>
      </c>
      <c r="G25" s="737"/>
      <c r="H25" s="596"/>
      <c r="I25" s="216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9"/>
    </row>
    <row r="26" spans="2:22" s="85" customFormat="1" ht="23.1" customHeight="1">
      <c r="B26" s="736"/>
      <c r="C26" s="872" t="s">
        <v>660</v>
      </c>
      <c r="D26" s="839" t="s">
        <v>666</v>
      </c>
      <c r="E26" s="687">
        <f>+'FC-3_1_INF_ADIC_CPyG'!G81</f>
        <v>0</v>
      </c>
      <c r="F26" s="873">
        <f t="shared" si="1"/>
        <v>0</v>
      </c>
      <c r="G26" s="737"/>
      <c r="H26" s="596"/>
      <c r="I26" s="216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9"/>
    </row>
    <row r="27" spans="2:22" s="85" customFormat="1" ht="9" customHeight="1">
      <c r="B27" s="736"/>
      <c r="C27" s="9"/>
      <c r="D27" s="807"/>
      <c r="E27" s="63"/>
      <c r="F27" s="164"/>
      <c r="G27" s="737"/>
      <c r="H27" s="596"/>
      <c r="I27" s="216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9"/>
    </row>
    <row r="28" spans="2:22" s="160" customFormat="1" ht="23.1" customHeight="1">
      <c r="B28" s="158"/>
      <c r="C28" s="1011" t="s">
        <v>667</v>
      </c>
      <c r="D28" s="1012"/>
      <c r="E28" s="161">
        <f>SUM(E29:E31)</f>
        <v>0</v>
      </c>
      <c r="F28" s="165">
        <f t="shared" ref="F28:F31" si="2">E28/$E$33</f>
        <v>0</v>
      </c>
      <c r="G28" s="159"/>
      <c r="I28" s="216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9"/>
    </row>
    <row r="29" spans="2:22" s="85" customFormat="1" ht="23.1" customHeight="1">
      <c r="B29" s="736"/>
      <c r="C29" s="869" t="s">
        <v>656</v>
      </c>
      <c r="D29" s="837"/>
      <c r="E29" s="714"/>
      <c r="F29" s="870">
        <f t="shared" si="2"/>
        <v>0</v>
      </c>
      <c r="G29" s="737"/>
      <c r="H29" s="596"/>
      <c r="I29" s="216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9"/>
    </row>
    <row r="30" spans="2:22" s="85" customFormat="1" ht="23.1" customHeight="1">
      <c r="B30" s="736"/>
      <c r="C30" s="869" t="s">
        <v>658</v>
      </c>
      <c r="D30" s="837"/>
      <c r="E30" s="714"/>
      <c r="F30" s="871">
        <f t="shared" si="2"/>
        <v>0</v>
      </c>
      <c r="G30" s="737"/>
      <c r="H30" s="596"/>
      <c r="I30" s="216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9"/>
    </row>
    <row r="31" spans="2:22" s="85" customFormat="1" ht="23.1" customHeight="1">
      <c r="B31" s="736"/>
      <c r="C31" s="872" t="s">
        <v>660</v>
      </c>
      <c r="D31" s="839"/>
      <c r="E31" s="687"/>
      <c r="F31" s="873">
        <f t="shared" si="2"/>
        <v>0</v>
      </c>
      <c r="G31" s="737"/>
      <c r="H31" s="596"/>
      <c r="I31" s="216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9"/>
    </row>
    <row r="32" spans="2:22" s="85" customFormat="1" ht="23.1" customHeight="1">
      <c r="B32" s="736"/>
      <c r="C32" s="807"/>
      <c r="D32" s="585"/>
      <c r="E32" s="749"/>
      <c r="F32" s="874"/>
      <c r="G32" s="737"/>
      <c r="H32" s="596"/>
      <c r="I32" s="216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9"/>
    </row>
    <row r="33" spans="2:22" s="85" customFormat="1" ht="23.1" customHeight="1" thickBot="1">
      <c r="B33" s="736"/>
      <c r="C33" s="1013" t="s">
        <v>668</v>
      </c>
      <c r="D33" s="1014"/>
      <c r="E33" s="157">
        <f>E28+E23+E21+E16</f>
        <v>89814.760000000009</v>
      </c>
      <c r="F33" s="162">
        <f>E33/E33</f>
        <v>1</v>
      </c>
      <c r="G33" s="737"/>
      <c r="H33" s="596"/>
      <c r="I33" s="216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9"/>
    </row>
    <row r="34" spans="2:22" ht="23.1" customHeight="1">
      <c r="B34" s="50"/>
      <c r="C34" s="807"/>
      <c r="D34" s="585"/>
      <c r="E34" s="749"/>
      <c r="F34" s="806"/>
      <c r="G34" s="41"/>
      <c r="I34" s="216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9"/>
    </row>
    <row r="35" spans="2:22" ht="23.1" customHeight="1">
      <c r="B35" s="50"/>
      <c r="C35" s="807"/>
      <c r="D35" s="585"/>
      <c r="E35" s="749"/>
      <c r="F35" s="806"/>
      <c r="G35" s="41"/>
      <c r="I35" s="216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9"/>
    </row>
    <row r="36" spans="2:22" ht="23.1" customHeight="1">
      <c r="B36" s="50"/>
      <c r="C36" s="807"/>
      <c r="D36" s="585"/>
      <c r="E36" s="749"/>
      <c r="F36" s="806"/>
      <c r="G36" s="41"/>
      <c r="I36" s="216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9"/>
    </row>
    <row r="37" spans="2:22" ht="23.1" customHeight="1">
      <c r="B37" s="50"/>
      <c r="C37" s="807"/>
      <c r="D37" s="585"/>
      <c r="E37" s="749"/>
      <c r="F37" s="806"/>
      <c r="G37" s="41"/>
      <c r="I37" s="216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9"/>
    </row>
    <row r="38" spans="2:22" ht="23.1" customHeight="1">
      <c r="B38" s="50"/>
      <c r="C38" s="807"/>
      <c r="D38" s="585"/>
      <c r="E38" s="749"/>
      <c r="F38" s="806"/>
      <c r="G38" s="41"/>
      <c r="I38" s="216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9"/>
    </row>
    <row r="39" spans="2:22" ht="23.1" customHeight="1">
      <c r="B39" s="50"/>
      <c r="C39" s="585"/>
      <c r="D39" s="585"/>
      <c r="E39" s="104"/>
      <c r="F39" s="31"/>
      <c r="G39" s="41"/>
      <c r="I39" s="216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9"/>
    </row>
    <row r="40" spans="2:22" ht="23.1" customHeight="1" thickBot="1">
      <c r="B40" s="54"/>
      <c r="C40" s="935"/>
      <c r="D40" s="935"/>
      <c r="E40" s="566"/>
      <c r="F40" s="55"/>
      <c r="G40" s="56"/>
      <c r="I40" s="210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2"/>
    </row>
    <row r="41" spans="2:22" ht="23.1" customHeight="1">
      <c r="C41" s="39"/>
      <c r="D41" s="39"/>
      <c r="E41" s="40"/>
      <c r="F41" s="40"/>
    </row>
    <row r="42" spans="2:22" ht="12.75">
      <c r="C42" s="57" t="s">
        <v>55</v>
      </c>
      <c r="D42" s="39"/>
      <c r="E42" s="40"/>
      <c r="F42" s="30" t="s">
        <v>47</v>
      </c>
    </row>
    <row r="43" spans="2:22" ht="12.75">
      <c r="C43" s="58" t="s">
        <v>57</v>
      </c>
      <c r="D43" s="39"/>
      <c r="E43" s="40"/>
      <c r="F43" s="40"/>
    </row>
    <row r="44" spans="2:22" ht="12.75">
      <c r="C44" s="58" t="s">
        <v>58</v>
      </c>
      <c r="D44" s="39"/>
      <c r="E44" s="40"/>
      <c r="F44" s="40"/>
    </row>
    <row r="45" spans="2:22" ht="12.75">
      <c r="C45" s="58" t="s">
        <v>59</v>
      </c>
      <c r="D45" s="39"/>
      <c r="E45" s="40"/>
      <c r="F45" s="40"/>
    </row>
    <row r="46" spans="2:22" ht="12.75">
      <c r="C46" s="58" t="s">
        <v>60</v>
      </c>
      <c r="D46" s="39"/>
      <c r="E46" s="40"/>
      <c r="F46" s="40"/>
    </row>
    <row r="47" spans="2:22" ht="23.1" customHeight="1">
      <c r="C47" s="39"/>
      <c r="D47" s="39"/>
      <c r="E47" s="40"/>
      <c r="F47" s="40"/>
    </row>
    <row r="48" spans="2:22" ht="23.1" customHeight="1">
      <c r="C48" s="39"/>
      <c r="D48" s="39"/>
      <c r="E48" s="40"/>
      <c r="F48" s="40"/>
    </row>
    <row r="49" spans="3:6" ht="23.1" customHeight="1">
      <c r="C49" s="39"/>
      <c r="D49" s="39"/>
      <c r="E49" s="40"/>
      <c r="F49" s="40"/>
    </row>
    <row r="50" spans="3:6" ht="23.1" customHeight="1">
      <c r="C50" s="39"/>
      <c r="D50" s="39"/>
      <c r="E50" s="40"/>
      <c r="F50" s="40"/>
    </row>
    <row r="51" spans="3:6" ht="23.1" customHeight="1">
      <c r="E51" s="40"/>
      <c r="F51" s="40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17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opLeftCell="B66" workbookViewId="0">
      <selection activeCell="D88" sqref="D88"/>
    </sheetView>
  </sheetViews>
  <sheetFormatPr baseColWidth="10" defaultColWidth="10.6640625" defaultRowHeight="23.1" customHeight="1"/>
  <cols>
    <col min="1" max="2" width="3.33203125" style="32" customWidth="1"/>
    <col min="3" max="3" width="13.33203125" style="32" customWidth="1"/>
    <col min="4" max="4" width="68" style="32" customWidth="1"/>
    <col min="5" max="5" width="16.6640625" style="33" customWidth="1"/>
    <col min="6" max="6" width="3.33203125" style="32" customWidth="1"/>
    <col min="7" max="16384" width="10.6640625" style="32"/>
  </cols>
  <sheetData>
    <row r="2" spans="2:6" ht="23.1" customHeight="1">
      <c r="D2" s="585" t="s">
        <v>233</v>
      </c>
    </row>
    <row r="3" spans="2:6" ht="23.1" customHeight="1">
      <c r="D3" s="585" t="s">
        <v>234</v>
      </c>
    </row>
    <row r="4" spans="2:6" ht="23.1" customHeight="1" thickBot="1"/>
    <row r="5" spans="2:6" ht="9" customHeight="1">
      <c r="B5" s="34"/>
      <c r="C5" s="35"/>
      <c r="D5" s="35"/>
      <c r="E5" s="36"/>
      <c r="F5" s="37"/>
    </row>
    <row r="6" spans="2:6" ht="30" customHeight="1">
      <c r="B6" s="38"/>
      <c r="C6" s="29" t="s">
        <v>2</v>
      </c>
      <c r="D6" s="39"/>
      <c r="E6" s="890">
        <f>ejercicio</f>
        <v>2018</v>
      </c>
      <c r="F6" s="41"/>
    </row>
    <row r="7" spans="2:6" ht="30" customHeight="1">
      <c r="B7" s="38"/>
      <c r="C7" s="29" t="s">
        <v>3</v>
      </c>
      <c r="D7" s="39"/>
      <c r="E7" s="890"/>
      <c r="F7" s="41"/>
    </row>
    <row r="8" spans="2:6" ht="30" customHeight="1">
      <c r="B8" s="38"/>
      <c r="C8" s="42"/>
      <c r="D8" s="39"/>
      <c r="E8" s="43"/>
      <c r="F8" s="41"/>
    </row>
    <row r="9" spans="2:6" s="85" customFormat="1" ht="30" customHeight="1">
      <c r="B9" s="736"/>
      <c r="C9" s="562" t="s">
        <v>62</v>
      </c>
      <c r="D9" s="934" t="str">
        <f>Entidad</f>
        <v>FIT CANARIAS</v>
      </c>
      <c r="E9" s="934"/>
      <c r="F9" s="737"/>
    </row>
    <row r="10" spans="2:6" ht="7.35" customHeight="1">
      <c r="B10" s="38"/>
      <c r="C10" s="39"/>
      <c r="D10" s="39"/>
      <c r="E10" s="40"/>
      <c r="F10" s="41"/>
    </row>
    <row r="11" spans="2:6" s="48" customFormat="1" ht="30" customHeight="1">
      <c r="B11" s="44"/>
      <c r="C11" s="45" t="s">
        <v>669</v>
      </c>
      <c r="D11" s="45"/>
      <c r="E11" s="46"/>
      <c r="F11" s="47"/>
    </row>
    <row r="12" spans="2:6" s="48" customFormat="1" ht="30" customHeight="1">
      <c r="B12" s="44"/>
      <c r="C12" s="954"/>
      <c r="D12" s="954"/>
      <c r="E12" s="31"/>
      <c r="F12" s="47"/>
    </row>
    <row r="13" spans="2:6" ht="9" customHeight="1">
      <c r="B13" s="50"/>
      <c r="C13" s="807"/>
      <c r="D13" s="807"/>
      <c r="E13" s="31"/>
      <c r="F13" s="41"/>
    </row>
    <row r="14" spans="2:6" s="133" customFormat="1" ht="24" customHeight="1">
      <c r="B14" s="854"/>
      <c r="C14" s="945" t="s">
        <v>670</v>
      </c>
      <c r="D14" s="947"/>
      <c r="E14" s="141" t="s">
        <v>478</v>
      </c>
      <c r="F14" s="855"/>
    </row>
    <row r="15" spans="2:6" ht="9" customHeight="1">
      <c r="B15" s="50"/>
      <c r="C15" s="28"/>
      <c r="D15" s="807"/>
      <c r="E15" s="31"/>
      <c r="F15" s="41"/>
    </row>
    <row r="16" spans="2:6" s="85" customFormat="1" ht="23.1" customHeight="1">
      <c r="B16" s="736"/>
      <c r="C16" s="875" t="s">
        <v>287</v>
      </c>
      <c r="D16" s="876" t="s">
        <v>671</v>
      </c>
      <c r="E16" s="877">
        <f>+'FC-91_PRESUPUESTO'!E16</f>
        <v>0</v>
      </c>
      <c r="F16" s="737"/>
    </row>
    <row r="17" spans="2:6" s="85" customFormat="1" ht="23.1" customHeight="1">
      <c r="B17" s="736"/>
      <c r="C17" s="869" t="s">
        <v>289</v>
      </c>
      <c r="D17" s="837" t="s">
        <v>672</v>
      </c>
      <c r="E17" s="878">
        <f>+'FC-91_PRESUPUESTO'!E17</f>
        <v>0</v>
      </c>
      <c r="F17" s="737"/>
    </row>
    <row r="18" spans="2:6" s="85" customFormat="1" ht="23.1" customHeight="1">
      <c r="B18" s="736"/>
      <c r="C18" s="869" t="s">
        <v>291</v>
      </c>
      <c r="D18" s="837" t="s">
        <v>673</v>
      </c>
      <c r="E18" s="878">
        <f>+'FC-91_PRESUPUESTO'!E18</f>
        <v>49814.760000000009</v>
      </c>
      <c r="F18" s="737"/>
    </row>
    <row r="19" spans="2:6" s="85" customFormat="1" ht="23.1" customHeight="1">
      <c r="B19" s="736"/>
      <c r="C19" s="869" t="s">
        <v>293</v>
      </c>
      <c r="D19" s="837" t="s">
        <v>674</v>
      </c>
      <c r="E19" s="878">
        <f>+'FC-91_PRESUPUESTO'!E19</f>
        <v>40000</v>
      </c>
      <c r="F19" s="737"/>
    </row>
    <row r="20" spans="2:6" s="85" customFormat="1" ht="23.1" customHeight="1">
      <c r="B20" s="736"/>
      <c r="C20" s="872" t="s">
        <v>295</v>
      </c>
      <c r="D20" s="839" t="s">
        <v>675</v>
      </c>
      <c r="E20" s="879">
        <f>+'FC-91_PRESUPUESTO'!E20</f>
        <v>0</v>
      </c>
      <c r="F20" s="737"/>
    </row>
    <row r="21" spans="2:6" s="85" customFormat="1" ht="23.1" customHeight="1">
      <c r="B21" s="736"/>
      <c r="C21" s="1011" t="s">
        <v>676</v>
      </c>
      <c r="D21" s="1012"/>
      <c r="E21" s="161">
        <f>SUM(E16:E20)</f>
        <v>89814.760000000009</v>
      </c>
      <c r="F21" s="737"/>
    </row>
    <row r="22" spans="2:6" s="85" customFormat="1" ht="9" customHeight="1">
      <c r="B22" s="736"/>
      <c r="C22" s="9"/>
      <c r="D22" s="807"/>
      <c r="E22" s="63"/>
      <c r="F22" s="737"/>
    </row>
    <row r="23" spans="2:6" s="85" customFormat="1" ht="23.1" customHeight="1">
      <c r="B23" s="736"/>
      <c r="C23" s="875" t="s">
        <v>297</v>
      </c>
      <c r="D23" s="876" t="s">
        <v>677</v>
      </c>
      <c r="E23" s="877">
        <f>+'FC-91_PRESUPUESTO'!E23</f>
        <v>0</v>
      </c>
      <c r="F23" s="737"/>
    </row>
    <row r="24" spans="2:6" s="85" customFormat="1" ht="23.1" customHeight="1">
      <c r="B24" s="736"/>
      <c r="C24" s="869" t="s">
        <v>299</v>
      </c>
      <c r="D24" s="837" t="s">
        <v>678</v>
      </c>
      <c r="E24" s="878">
        <f>+'FC-91_PRESUPUESTO'!E24</f>
        <v>0</v>
      </c>
      <c r="F24" s="737"/>
    </row>
    <row r="25" spans="2:6" s="85" customFormat="1" ht="23.1" customHeight="1">
      <c r="B25" s="736"/>
      <c r="C25" s="1011" t="s">
        <v>679</v>
      </c>
      <c r="D25" s="1012"/>
      <c r="E25" s="161">
        <f>SUM(E23:E24)</f>
        <v>0</v>
      </c>
      <c r="F25" s="737"/>
    </row>
    <row r="26" spans="2:6" s="85" customFormat="1" ht="9" customHeight="1">
      <c r="B26" s="736"/>
      <c r="C26" s="9"/>
      <c r="D26" s="807"/>
      <c r="E26" s="63"/>
      <c r="F26" s="737"/>
    </row>
    <row r="27" spans="2:6" s="85" customFormat="1" ht="23.1" customHeight="1">
      <c r="B27" s="736"/>
      <c r="C27" s="875" t="s">
        <v>680</v>
      </c>
      <c r="D27" s="876" t="s">
        <v>681</v>
      </c>
      <c r="E27" s="877">
        <f>+'FC-91_PRESUPUESTO'!E27</f>
        <v>0</v>
      </c>
      <c r="F27" s="737"/>
    </row>
    <row r="28" spans="2:6" s="85" customFormat="1" ht="23.1" customHeight="1">
      <c r="B28" s="736"/>
      <c r="C28" s="869" t="s">
        <v>682</v>
      </c>
      <c r="D28" s="837" t="s">
        <v>683</v>
      </c>
      <c r="E28" s="878">
        <f>+'FC-91_PRESUPUESTO'!E28</f>
        <v>0</v>
      </c>
      <c r="F28" s="737"/>
    </row>
    <row r="29" spans="2:6" s="85" customFormat="1" ht="23.1" customHeight="1">
      <c r="B29" s="736"/>
      <c r="C29" s="1011" t="s">
        <v>684</v>
      </c>
      <c r="D29" s="1012"/>
      <c r="E29" s="161">
        <f>SUM(E27:E28)</f>
        <v>0</v>
      </c>
      <c r="F29" s="737"/>
    </row>
    <row r="30" spans="2:6" s="85" customFormat="1" ht="23.1" customHeight="1">
      <c r="B30" s="736"/>
      <c r="C30" s="807"/>
      <c r="D30" s="585"/>
      <c r="E30" s="749"/>
      <c r="F30" s="737"/>
    </row>
    <row r="31" spans="2:6" s="167" customFormat="1" ht="23.1" customHeight="1" thickBot="1">
      <c r="B31" s="44"/>
      <c r="C31" s="1015" t="s">
        <v>685</v>
      </c>
      <c r="D31" s="1016"/>
      <c r="E31" s="166">
        <f>E21+E25+E29</f>
        <v>89814.760000000009</v>
      </c>
      <c r="F31" s="47"/>
    </row>
    <row r="32" spans="2:6" s="85" customFormat="1" ht="9" customHeight="1">
      <c r="B32" s="736"/>
      <c r="C32" s="9"/>
      <c r="D32" s="807"/>
      <c r="E32" s="63"/>
      <c r="F32" s="737"/>
    </row>
    <row r="33" spans="2:6" s="85" customFormat="1" ht="23.1" customHeight="1">
      <c r="B33" s="736"/>
      <c r="C33" s="1011" t="s">
        <v>686</v>
      </c>
      <c r="D33" s="1012"/>
      <c r="E33" s="161">
        <f>+'FC-92_PRESUPUESTO_PYG'!E33</f>
        <v>18632.669999999998</v>
      </c>
      <c r="F33" s="737"/>
    </row>
    <row r="34" spans="2:6" s="85" customFormat="1" ht="9" customHeight="1">
      <c r="B34" s="736"/>
      <c r="C34" s="9"/>
      <c r="D34" s="807"/>
      <c r="E34" s="63"/>
      <c r="F34" s="737"/>
    </row>
    <row r="35" spans="2:6" s="85" customFormat="1" ht="23.1" customHeight="1" thickBot="1">
      <c r="B35" s="736"/>
      <c r="C35" s="1015" t="s">
        <v>685</v>
      </c>
      <c r="D35" s="1016"/>
      <c r="E35" s="166">
        <f>+E31+E33</f>
        <v>108447.43000000001</v>
      </c>
      <c r="F35" s="737"/>
    </row>
    <row r="36" spans="2:6" s="85" customFormat="1" ht="23.1" customHeight="1">
      <c r="B36" s="736"/>
      <c r="C36" s="168"/>
      <c r="D36" s="168"/>
      <c r="E36" s="169"/>
      <c r="F36" s="737"/>
    </row>
    <row r="37" spans="2:6" s="133" customFormat="1" ht="24" customHeight="1">
      <c r="B37" s="854"/>
      <c r="C37" s="945" t="s">
        <v>687</v>
      </c>
      <c r="D37" s="947"/>
      <c r="E37" s="141" t="s">
        <v>478</v>
      </c>
      <c r="F37" s="855"/>
    </row>
    <row r="38" spans="2:6" ht="9" customHeight="1">
      <c r="B38" s="50"/>
      <c r="C38" s="28"/>
      <c r="D38" s="807"/>
      <c r="E38" s="31"/>
      <c r="F38" s="41"/>
    </row>
    <row r="39" spans="2:6" s="85" customFormat="1" ht="23.1" customHeight="1">
      <c r="B39" s="736"/>
      <c r="C39" s="875" t="s">
        <v>287</v>
      </c>
      <c r="D39" s="876" t="s">
        <v>688</v>
      </c>
      <c r="E39" s="877">
        <f>+'FC-91_PRESUPUESTO'!E36</f>
        <v>32251.29</v>
      </c>
      <c r="F39" s="737"/>
    </row>
    <row r="40" spans="2:6" s="85" customFormat="1" ht="23.1" customHeight="1">
      <c r="B40" s="736"/>
      <c r="C40" s="869" t="s">
        <v>289</v>
      </c>
      <c r="D40" s="837" t="s">
        <v>689</v>
      </c>
      <c r="E40" s="878">
        <f>+'FC-91_PRESUPUESTO'!E37</f>
        <v>53984.88</v>
      </c>
      <c r="F40" s="737"/>
    </row>
    <row r="41" spans="2:6" s="85" customFormat="1" ht="23.1" customHeight="1">
      <c r="B41" s="736"/>
      <c r="C41" s="869" t="s">
        <v>291</v>
      </c>
      <c r="D41" s="837" t="s">
        <v>690</v>
      </c>
      <c r="E41" s="878">
        <f>+'FC-91_PRESUPUESTO'!E38</f>
        <v>0</v>
      </c>
      <c r="F41" s="737"/>
    </row>
    <row r="42" spans="2:6" s="85" customFormat="1" ht="23.1" customHeight="1">
      <c r="B42" s="736"/>
      <c r="C42" s="869" t="s">
        <v>293</v>
      </c>
      <c r="D42" s="837" t="s">
        <v>691</v>
      </c>
      <c r="E42" s="878">
        <f>+'FC-91_PRESUPUESTO'!E39</f>
        <v>0</v>
      </c>
      <c r="F42" s="737"/>
    </row>
    <row r="43" spans="2:6" s="85" customFormat="1" ht="23.1" customHeight="1">
      <c r="B43" s="736"/>
      <c r="C43" s="1011" t="s">
        <v>692</v>
      </c>
      <c r="D43" s="1012"/>
      <c r="E43" s="161">
        <f>SUM(E39:E42)</f>
        <v>86236.17</v>
      </c>
      <c r="F43" s="737"/>
    </row>
    <row r="44" spans="2:6" s="85" customFormat="1" ht="9" customHeight="1">
      <c r="B44" s="736"/>
      <c r="C44" s="9"/>
      <c r="D44" s="807"/>
      <c r="E44" s="63"/>
      <c r="F44" s="737"/>
    </row>
    <row r="45" spans="2:6" s="85" customFormat="1" ht="23.1" customHeight="1">
      <c r="B45" s="736"/>
      <c r="C45" s="875" t="s">
        <v>297</v>
      </c>
      <c r="D45" s="876" t="s">
        <v>693</v>
      </c>
      <c r="E45" s="877">
        <f>+'FC-91_PRESUPUESTO'!E42</f>
        <v>0</v>
      </c>
      <c r="F45" s="737"/>
    </row>
    <row r="46" spans="2:6" s="85" customFormat="1" ht="23.1" customHeight="1">
      <c r="B46" s="736"/>
      <c r="C46" s="869" t="s">
        <v>299</v>
      </c>
      <c r="D46" s="837" t="s">
        <v>678</v>
      </c>
      <c r="E46" s="878">
        <f>+'FC-91_PRESUPUESTO'!E43</f>
        <v>0</v>
      </c>
      <c r="F46" s="737"/>
    </row>
    <row r="47" spans="2:6" s="85" customFormat="1" ht="23.1" customHeight="1">
      <c r="B47" s="736"/>
      <c r="C47" s="1011" t="s">
        <v>694</v>
      </c>
      <c r="D47" s="1012"/>
      <c r="E47" s="161">
        <f>SUM(E45:E46)</f>
        <v>0</v>
      </c>
      <c r="F47" s="737"/>
    </row>
    <row r="48" spans="2:6" s="85" customFormat="1" ht="9" customHeight="1">
      <c r="B48" s="736"/>
      <c r="C48" s="9"/>
      <c r="D48" s="807"/>
      <c r="E48" s="63"/>
      <c r="F48" s="737"/>
    </row>
    <row r="49" spans="2:8" s="85" customFormat="1" ht="23.1" customHeight="1">
      <c r="B49" s="736"/>
      <c r="C49" s="875" t="s">
        <v>680</v>
      </c>
      <c r="D49" s="876" t="s">
        <v>681</v>
      </c>
      <c r="E49" s="877">
        <f>+'FC-91_PRESUPUESTO'!E46</f>
        <v>0</v>
      </c>
      <c r="F49" s="737"/>
      <c r="G49" s="596"/>
      <c r="H49" s="596"/>
    </row>
    <row r="50" spans="2:8" s="85" customFormat="1" ht="23.1" customHeight="1">
      <c r="B50" s="736"/>
      <c r="C50" s="869" t="s">
        <v>682</v>
      </c>
      <c r="D50" s="837" t="s">
        <v>683</v>
      </c>
      <c r="E50" s="878">
        <f>+'FC-91_PRESUPUESTO'!E47</f>
        <v>0</v>
      </c>
      <c r="F50" s="737"/>
      <c r="G50" s="596"/>
      <c r="H50" s="596"/>
    </row>
    <row r="51" spans="2:8" s="85" customFormat="1" ht="23.1" customHeight="1">
      <c r="B51" s="736"/>
      <c r="C51" s="1011" t="s">
        <v>695</v>
      </c>
      <c r="D51" s="1012"/>
      <c r="E51" s="161">
        <f>SUM(E49:E50)</f>
        <v>0</v>
      </c>
      <c r="F51" s="737"/>
      <c r="G51" s="596"/>
      <c r="H51" s="596"/>
    </row>
    <row r="52" spans="2:8" s="85" customFormat="1" ht="23.1" customHeight="1">
      <c r="B52" s="736"/>
      <c r="C52" s="807"/>
      <c r="D52" s="585"/>
      <c r="E52" s="749"/>
      <c r="F52" s="737"/>
      <c r="G52" s="596"/>
      <c r="H52" s="596"/>
    </row>
    <row r="53" spans="2:8" s="167" customFormat="1" ht="23.1" customHeight="1" thickBot="1">
      <c r="B53" s="44"/>
      <c r="C53" s="1015" t="s">
        <v>696</v>
      </c>
      <c r="D53" s="1016"/>
      <c r="E53" s="166">
        <f>E43+E47+E51</f>
        <v>86236.17</v>
      </c>
      <c r="F53" s="47"/>
    </row>
    <row r="54" spans="2:8" s="85" customFormat="1" ht="9" customHeight="1">
      <c r="B54" s="736"/>
      <c r="C54" s="9"/>
      <c r="D54" s="807"/>
      <c r="E54" s="63"/>
      <c r="F54" s="737"/>
      <c r="G54" s="596"/>
      <c r="H54" s="596"/>
    </row>
    <row r="55" spans="2:8" s="85" customFormat="1" ht="23.1" customHeight="1">
      <c r="B55" s="736"/>
      <c r="C55" s="1011" t="s">
        <v>697</v>
      </c>
      <c r="D55" s="1012"/>
      <c r="E55" s="161">
        <f>+'FC-92_PRESUPUESTO_PYG'!E55</f>
        <v>22211.26</v>
      </c>
      <c r="F55" s="737"/>
      <c r="G55" s="596"/>
      <c r="H55" s="596"/>
    </row>
    <row r="56" spans="2:8" s="85" customFormat="1" ht="9" customHeight="1">
      <c r="B56" s="736"/>
      <c r="C56" s="9"/>
      <c r="D56" s="807"/>
      <c r="E56" s="63"/>
      <c r="F56" s="737"/>
      <c r="G56" s="596"/>
      <c r="H56" s="596"/>
    </row>
    <row r="57" spans="2:8" s="85" customFormat="1" ht="23.1" customHeight="1" thickBot="1">
      <c r="B57" s="736"/>
      <c r="C57" s="1015" t="s">
        <v>696</v>
      </c>
      <c r="D57" s="1016"/>
      <c r="E57" s="166">
        <f>+E53+E55</f>
        <v>108447.43</v>
      </c>
      <c r="F57" s="737"/>
      <c r="G57" s="596"/>
      <c r="H57" s="596"/>
    </row>
    <row r="58" spans="2:8" s="85" customFormat="1" ht="23.1" customHeight="1">
      <c r="B58" s="736"/>
      <c r="C58" s="168"/>
      <c r="D58" s="168"/>
      <c r="E58" s="169"/>
      <c r="F58" s="737"/>
      <c r="G58" s="596"/>
      <c r="H58" s="596"/>
    </row>
    <row r="59" spans="2:8" s="167" customFormat="1" ht="23.1" customHeight="1" thickBot="1">
      <c r="B59" s="44"/>
      <c r="C59" s="170" t="s">
        <v>698</v>
      </c>
      <c r="D59" s="171"/>
      <c r="E59" s="172">
        <f>+E35-E57</f>
        <v>0</v>
      </c>
      <c r="F59" s="47"/>
      <c r="H59" s="175"/>
    </row>
    <row r="60" spans="2:8" s="85" customFormat="1" ht="23.1" customHeight="1" thickTop="1">
      <c r="B60" s="736"/>
      <c r="C60" s="9"/>
      <c r="D60" s="807"/>
      <c r="E60" s="63"/>
      <c r="F60" s="737"/>
      <c r="G60" s="596"/>
      <c r="H60" s="596"/>
    </row>
    <row r="61" spans="2:8" s="167" customFormat="1" ht="23.1" customHeight="1" thickBot="1">
      <c r="B61" s="44"/>
      <c r="C61" s="170" t="s">
        <v>699</v>
      </c>
      <c r="D61" s="171"/>
      <c r="E61" s="172">
        <f>E62+SUM(E67:E71)</f>
        <v>0</v>
      </c>
      <c r="F61" s="47"/>
      <c r="H61" s="175"/>
    </row>
    <row r="62" spans="2:8" s="85" customFormat="1" ht="23.1" customHeight="1" thickTop="1">
      <c r="B62" s="736"/>
      <c r="C62" s="880"/>
      <c r="D62" s="173" t="s">
        <v>700</v>
      </c>
      <c r="E62" s="174">
        <f>SUM(E63:E66)</f>
        <v>22211.26</v>
      </c>
      <c r="F62" s="737"/>
      <c r="G62" s="596"/>
      <c r="H62" s="596"/>
    </row>
    <row r="63" spans="2:8" s="85" customFormat="1" ht="23.1" customHeight="1">
      <c r="B63" s="736"/>
      <c r="C63" s="869"/>
      <c r="D63" s="837" t="s">
        <v>373</v>
      </c>
      <c r="E63" s="411">
        <f>-'FC-7_INF'!G31</f>
        <v>0</v>
      </c>
      <c r="F63" s="737"/>
      <c r="G63" s="596"/>
      <c r="H63" s="596"/>
    </row>
    <row r="64" spans="2:8" s="85" customFormat="1" ht="23.1" customHeight="1">
      <c r="B64" s="736"/>
      <c r="C64" s="869"/>
      <c r="D64" s="837" t="s">
        <v>701</v>
      </c>
      <c r="E64" s="411">
        <f>-'FC-7_INF'!I31</f>
        <v>22211.26</v>
      </c>
      <c r="F64" s="737"/>
      <c r="G64" s="596"/>
      <c r="H64" s="596"/>
    </row>
    <row r="65" spans="2:8" s="85" customFormat="1" ht="23.1" customHeight="1">
      <c r="B65" s="736"/>
      <c r="C65" s="869"/>
      <c r="D65" s="837" t="s">
        <v>702</v>
      </c>
      <c r="E65" s="411">
        <f>-'FC-7_INF'!J31</f>
        <v>0</v>
      </c>
      <c r="F65" s="737"/>
      <c r="G65" s="596"/>
      <c r="H65" s="596"/>
    </row>
    <row r="66" spans="2:8" s="85" customFormat="1" ht="23.1" customHeight="1">
      <c r="B66" s="736"/>
      <c r="C66" s="881"/>
      <c r="D66" s="882" t="s">
        <v>378</v>
      </c>
      <c r="E66" s="412">
        <f>-'FC-7_INF'!L31</f>
        <v>0</v>
      </c>
      <c r="F66" s="737"/>
      <c r="G66" s="596"/>
      <c r="H66" s="596"/>
    </row>
    <row r="67" spans="2:8" s="85" customFormat="1" ht="23.1" customHeight="1">
      <c r="B67" s="736"/>
      <c r="C67" s="80"/>
      <c r="D67" s="573" t="s">
        <v>703</v>
      </c>
      <c r="E67" s="889">
        <v>0</v>
      </c>
      <c r="F67" s="737"/>
      <c r="G67" s="596"/>
      <c r="H67" s="176"/>
    </row>
    <row r="68" spans="2:8" s="85" customFormat="1" ht="23.1" customHeight="1">
      <c r="B68" s="736"/>
      <c r="C68" s="80"/>
      <c r="D68" s="573" t="s">
        <v>704</v>
      </c>
      <c r="E68" s="889">
        <v>0</v>
      </c>
      <c r="F68" s="737"/>
      <c r="G68" s="596"/>
      <c r="H68" s="176"/>
    </row>
    <row r="69" spans="2:8" s="85" customFormat="1" ht="23.1" customHeight="1">
      <c r="B69" s="736"/>
      <c r="C69" s="80"/>
      <c r="D69" s="573" t="s">
        <v>705</v>
      </c>
      <c r="E69" s="889">
        <f>-('FC-4_ACTIVO'!G28+'FC-4_ACTIVO'!G32-'FC-4_ACTIVO'!F28-'FC-4_ACTIVO'!F32)</f>
        <v>-8827.3300000000017</v>
      </c>
      <c r="F69" s="737"/>
      <c r="G69" s="596"/>
      <c r="H69" s="176"/>
    </row>
    <row r="70" spans="2:8" s="85" customFormat="1" ht="23.1" customHeight="1">
      <c r="B70" s="736"/>
      <c r="C70" s="80"/>
      <c r="D70" s="573" t="s">
        <v>730</v>
      </c>
      <c r="E70" s="889">
        <f>'FC-9_TRANS_SUBV'!G33</f>
        <v>-18632.669999999998</v>
      </c>
      <c r="F70" s="737"/>
      <c r="G70" s="596"/>
      <c r="H70" s="176"/>
    </row>
    <row r="71" spans="2:8" s="85" customFormat="1" ht="23.1" customHeight="1">
      <c r="B71" s="736"/>
      <c r="C71" s="80"/>
      <c r="D71" s="573" t="s">
        <v>706</v>
      </c>
      <c r="E71" s="889">
        <f>'FC-4_PASIVO'!G45-'FC-4_PASIVO'!F45</f>
        <v>5248.74</v>
      </c>
      <c r="F71" s="737"/>
      <c r="G71" s="596"/>
      <c r="H71" s="176"/>
    </row>
    <row r="72" spans="2:8" s="85" customFormat="1" ht="23.1" customHeight="1">
      <c r="B72" s="736"/>
      <c r="C72" s="9"/>
      <c r="D72" s="586"/>
      <c r="E72" s="104"/>
      <c r="F72" s="737"/>
      <c r="G72" s="596"/>
      <c r="H72" s="596"/>
    </row>
    <row r="73" spans="2:8" s="167" customFormat="1" ht="23.1" customHeight="1" thickBot="1">
      <c r="B73" s="44"/>
      <c r="C73" s="170" t="s">
        <v>707</v>
      </c>
      <c r="D73" s="171"/>
      <c r="E73" s="172">
        <f>+E59+E61</f>
        <v>0</v>
      </c>
      <c r="F73" s="47"/>
      <c r="H73" s="175"/>
    </row>
    <row r="74" spans="2:8" s="85" customFormat="1" ht="23.1" customHeight="1" thickTop="1">
      <c r="B74" s="736"/>
      <c r="C74" s="9"/>
      <c r="D74" s="807"/>
      <c r="E74" s="63"/>
      <c r="F74" s="737"/>
      <c r="G74" s="596"/>
      <c r="H74" s="596"/>
    </row>
    <row r="75" spans="2:8" ht="23.1" customHeight="1" thickBot="1">
      <c r="B75" s="54"/>
      <c r="C75" s="935"/>
      <c r="D75" s="935"/>
      <c r="E75" s="55"/>
      <c r="F75" s="56"/>
    </row>
    <row r="76" spans="2:8" ht="23.1" customHeight="1">
      <c r="C76" s="39"/>
      <c r="D76" s="39"/>
      <c r="E76" s="40"/>
    </row>
    <row r="77" spans="2:8" ht="12.75">
      <c r="C77" s="57" t="s">
        <v>55</v>
      </c>
      <c r="D77" s="39"/>
      <c r="E77" s="30" t="s">
        <v>47</v>
      </c>
    </row>
    <row r="78" spans="2:8" ht="12.75">
      <c r="C78" s="58" t="s">
        <v>57</v>
      </c>
      <c r="D78" s="39"/>
      <c r="E78" s="40"/>
    </row>
    <row r="79" spans="2:8" ht="12.75">
      <c r="C79" s="58" t="s">
        <v>58</v>
      </c>
      <c r="D79" s="39"/>
      <c r="E79" s="40"/>
    </row>
    <row r="80" spans="2:8" ht="12.75">
      <c r="C80" s="58" t="s">
        <v>59</v>
      </c>
      <c r="D80" s="39"/>
      <c r="E80" s="40"/>
    </row>
    <row r="81" spans="3:5" ht="12.75">
      <c r="C81" s="58" t="s">
        <v>60</v>
      </c>
      <c r="D81" s="39"/>
      <c r="E81" s="40"/>
    </row>
    <row r="82" spans="3:5" ht="23.1" customHeight="1">
      <c r="C82" s="39"/>
      <c r="D82" s="39"/>
      <c r="E82" s="40"/>
    </row>
    <row r="83" spans="3:5" ht="23.1" customHeight="1">
      <c r="C83" s="39"/>
      <c r="D83" s="39"/>
      <c r="E83" s="40"/>
    </row>
    <row r="84" spans="3:5" ht="23.1" customHeight="1">
      <c r="C84" s="39"/>
      <c r="D84" s="39"/>
      <c r="E84" s="40"/>
    </row>
    <row r="85" spans="3:5" ht="23.1" customHeight="1">
      <c r="C85" s="39"/>
      <c r="D85" s="39"/>
      <c r="E85" s="40"/>
    </row>
    <row r="86" spans="3:5" ht="23.1" customHeight="1">
      <c r="E86" s="40"/>
    </row>
  </sheetData>
  <sheetProtection password="E059" sheet="1" objects="1" scenarios="1"/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4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workbookViewId="0">
      <selection activeCell="E56" sqref="E56"/>
    </sheetView>
  </sheetViews>
  <sheetFormatPr baseColWidth="10" defaultColWidth="10.6640625" defaultRowHeight="23.1" customHeight="1"/>
  <cols>
    <col min="1" max="2" width="3.33203125" style="32" customWidth="1"/>
    <col min="3" max="3" width="13.33203125" style="32" customWidth="1"/>
    <col min="4" max="4" width="68" style="32" customWidth="1"/>
    <col min="5" max="5" width="16.6640625" style="33" customWidth="1"/>
    <col min="6" max="6" width="3.33203125" style="32" customWidth="1"/>
    <col min="7" max="16384" width="10.6640625" style="32"/>
  </cols>
  <sheetData>
    <row r="2" spans="2:6" ht="23.1" customHeight="1">
      <c r="D2" s="585" t="s">
        <v>233</v>
      </c>
    </row>
    <row r="3" spans="2:6" ht="23.1" customHeight="1">
      <c r="D3" s="585" t="s">
        <v>234</v>
      </c>
    </row>
    <row r="4" spans="2:6" ht="23.1" customHeight="1" thickBot="1"/>
    <row r="5" spans="2:6" ht="9" customHeight="1">
      <c r="B5" s="34"/>
      <c r="C5" s="35"/>
      <c r="D5" s="35"/>
      <c r="E5" s="36"/>
      <c r="F5" s="37"/>
    </row>
    <row r="6" spans="2:6" ht="30" customHeight="1">
      <c r="B6" s="38"/>
      <c r="C6" s="29" t="s">
        <v>2</v>
      </c>
      <c r="D6" s="39"/>
      <c r="E6" s="890">
        <f>ejercicio</f>
        <v>2018</v>
      </c>
      <c r="F6" s="41"/>
    </row>
    <row r="7" spans="2:6" ht="30" customHeight="1">
      <c r="B7" s="38"/>
      <c r="C7" s="29" t="s">
        <v>3</v>
      </c>
      <c r="D7" s="39"/>
      <c r="E7" s="890"/>
      <c r="F7" s="41"/>
    </row>
    <row r="8" spans="2:6" ht="30" customHeight="1">
      <c r="B8" s="38"/>
      <c r="C8" s="42"/>
      <c r="D8" s="39"/>
      <c r="E8" s="43"/>
      <c r="F8" s="41"/>
    </row>
    <row r="9" spans="2:6" s="85" customFormat="1" ht="30" customHeight="1">
      <c r="B9" s="736"/>
      <c r="C9" s="562" t="s">
        <v>62</v>
      </c>
      <c r="D9" s="934" t="str">
        <f>Entidad</f>
        <v>FIT CANARIAS</v>
      </c>
      <c r="E9" s="934"/>
      <c r="F9" s="737"/>
    </row>
    <row r="10" spans="2:6" ht="7.35" customHeight="1">
      <c r="B10" s="38"/>
      <c r="C10" s="39"/>
      <c r="D10" s="39"/>
      <c r="E10" s="40"/>
      <c r="F10" s="41"/>
    </row>
    <row r="11" spans="2:6" s="48" customFormat="1" ht="30" customHeight="1">
      <c r="B11" s="44"/>
      <c r="C11" s="45" t="s">
        <v>669</v>
      </c>
      <c r="D11" s="45"/>
      <c r="E11" s="46"/>
      <c r="F11" s="47"/>
    </row>
    <row r="12" spans="2:6" s="48" customFormat="1" ht="30" customHeight="1">
      <c r="B12" s="44"/>
      <c r="C12" s="954"/>
      <c r="D12" s="954"/>
      <c r="E12" s="31"/>
      <c r="F12" s="47"/>
    </row>
    <row r="13" spans="2:6" ht="9" customHeight="1">
      <c r="B13" s="50"/>
      <c r="C13" s="807"/>
      <c r="D13" s="807"/>
      <c r="E13" s="31"/>
      <c r="F13" s="41"/>
    </row>
    <row r="14" spans="2:6" s="133" customFormat="1" ht="24" customHeight="1">
      <c r="B14" s="854"/>
      <c r="C14" s="945" t="s">
        <v>670</v>
      </c>
      <c r="D14" s="947"/>
      <c r="E14" s="141" t="s">
        <v>478</v>
      </c>
      <c r="F14" s="855"/>
    </row>
    <row r="15" spans="2:6" ht="9" customHeight="1">
      <c r="B15" s="50"/>
      <c r="C15" s="28"/>
      <c r="D15" s="807"/>
      <c r="E15" s="31"/>
      <c r="F15" s="41"/>
    </row>
    <row r="16" spans="2:6" s="85" customFormat="1" ht="23.1" customHeight="1">
      <c r="B16" s="736"/>
      <c r="C16" s="875" t="s">
        <v>287</v>
      </c>
      <c r="D16" s="876" t="s">
        <v>671</v>
      </c>
      <c r="E16" s="877">
        <v>0</v>
      </c>
      <c r="F16" s="737"/>
    </row>
    <row r="17" spans="2:6" s="85" customFormat="1" ht="23.1" customHeight="1">
      <c r="B17" s="736"/>
      <c r="C17" s="869" t="s">
        <v>289</v>
      </c>
      <c r="D17" s="837" t="s">
        <v>672</v>
      </c>
      <c r="E17" s="878">
        <v>0</v>
      </c>
      <c r="F17" s="737"/>
    </row>
    <row r="18" spans="2:6" s="85" customFormat="1" ht="23.1" customHeight="1">
      <c r="B18" s="736"/>
      <c r="C18" s="869" t="s">
        <v>291</v>
      </c>
      <c r="D18" s="837" t="s">
        <v>673</v>
      </c>
      <c r="E18" s="878">
        <f>+'FC-92_PRESUPUESTO_PYG'!E18</f>
        <v>49814.760000000009</v>
      </c>
      <c r="F18" s="737"/>
    </row>
    <row r="19" spans="2:6" s="85" customFormat="1" ht="23.1" customHeight="1">
      <c r="B19" s="736"/>
      <c r="C19" s="869" t="s">
        <v>293</v>
      </c>
      <c r="D19" s="837" t="s">
        <v>674</v>
      </c>
      <c r="E19" s="878">
        <f>+'FC-92_PRESUPUESTO_PYG'!E19+'FC-9_TRANS_SUBV'!G65</f>
        <v>40000</v>
      </c>
      <c r="F19" s="737"/>
    </row>
    <row r="20" spans="2:6" s="85" customFormat="1" ht="23.1" customHeight="1">
      <c r="B20" s="736"/>
      <c r="C20" s="872" t="s">
        <v>295</v>
      </c>
      <c r="D20" s="839" t="s">
        <v>675</v>
      </c>
      <c r="E20" s="879">
        <f>+'FC-92_PRESUPUESTO_PYG'!E20</f>
        <v>0</v>
      </c>
      <c r="F20" s="737"/>
    </row>
    <row r="21" spans="2:6" s="85" customFormat="1" ht="23.1" customHeight="1">
      <c r="B21" s="736"/>
      <c r="C21" s="1011" t="s">
        <v>676</v>
      </c>
      <c r="D21" s="1012"/>
      <c r="E21" s="161">
        <f>SUM(E16:E20)</f>
        <v>89814.760000000009</v>
      </c>
      <c r="F21" s="737"/>
    </row>
    <row r="22" spans="2:6" s="85" customFormat="1" ht="9" customHeight="1">
      <c r="B22" s="736"/>
      <c r="C22" s="9"/>
      <c r="D22" s="807"/>
      <c r="E22" s="63"/>
      <c r="F22" s="737"/>
    </row>
    <row r="23" spans="2:6" s="85" customFormat="1" ht="23.1" customHeight="1">
      <c r="B23" s="736"/>
      <c r="C23" s="875" t="s">
        <v>297</v>
      </c>
      <c r="D23" s="876" t="s">
        <v>677</v>
      </c>
      <c r="E23" s="877">
        <f>-'FC-7_INF'!K31</f>
        <v>0</v>
      </c>
      <c r="F23" s="737"/>
    </row>
    <row r="24" spans="2:6" s="85" customFormat="1" ht="23.1" customHeight="1">
      <c r="B24" s="736"/>
      <c r="C24" s="869" t="s">
        <v>299</v>
      </c>
      <c r="D24" s="837" t="s">
        <v>678</v>
      </c>
      <c r="E24" s="878">
        <f>+'FC-9_TRANS_SUBV'!G30</f>
        <v>0</v>
      </c>
      <c r="F24" s="737"/>
    </row>
    <row r="25" spans="2:6" s="85" customFormat="1" ht="23.1" customHeight="1">
      <c r="B25" s="736"/>
      <c r="C25" s="1011" t="s">
        <v>679</v>
      </c>
      <c r="D25" s="1012"/>
      <c r="E25" s="161">
        <f>SUM(E23:E24)</f>
        <v>0</v>
      </c>
      <c r="F25" s="737"/>
    </row>
    <row r="26" spans="2:6" s="85" customFormat="1" ht="9" customHeight="1">
      <c r="B26" s="736"/>
      <c r="C26" s="9"/>
      <c r="D26" s="807"/>
      <c r="E26" s="63"/>
      <c r="F26" s="737"/>
    </row>
    <row r="27" spans="2:6" s="85" customFormat="1" ht="23.1" customHeight="1">
      <c r="B27" s="736"/>
      <c r="C27" s="875" t="s">
        <v>680</v>
      </c>
      <c r="D27" s="876" t="s">
        <v>681</v>
      </c>
      <c r="E27" s="877">
        <f>-('FC-8_INV_FINANCIERAS'!H25+'FC-8_INV_FINANCIERAS'!H34+'FC-8_INV_FINANCIERAS'!H49+'FC-8_INV_FINANCIERAS'!H58)</f>
        <v>0</v>
      </c>
      <c r="F27" s="737"/>
    </row>
    <row r="28" spans="2:6" s="85" customFormat="1" ht="23.1" customHeight="1">
      <c r="B28" s="736"/>
      <c r="C28" s="869" t="s">
        <v>682</v>
      </c>
      <c r="D28" s="837" t="s">
        <v>683</v>
      </c>
      <c r="E28" s="878">
        <f>+'FC-10_DEUDAS'!M42</f>
        <v>0</v>
      </c>
      <c r="F28" s="737"/>
    </row>
    <row r="29" spans="2:6" s="85" customFormat="1" ht="23.1" customHeight="1">
      <c r="B29" s="736"/>
      <c r="C29" s="1011" t="s">
        <v>684</v>
      </c>
      <c r="D29" s="1012"/>
      <c r="E29" s="161">
        <f>SUM(E27:E28)</f>
        <v>0</v>
      </c>
      <c r="F29" s="737"/>
    </row>
    <row r="30" spans="2:6" s="85" customFormat="1" ht="23.1" customHeight="1">
      <c r="B30" s="736"/>
      <c r="C30" s="807"/>
      <c r="D30" s="585"/>
      <c r="E30" s="749"/>
      <c r="F30" s="737"/>
    </row>
    <row r="31" spans="2:6" s="167" customFormat="1" ht="23.1" customHeight="1" thickBot="1">
      <c r="B31" s="44"/>
      <c r="C31" s="1015" t="s">
        <v>685</v>
      </c>
      <c r="D31" s="1016"/>
      <c r="E31" s="166">
        <f>E21+E25+E29</f>
        <v>89814.760000000009</v>
      </c>
      <c r="F31" s="47"/>
    </row>
    <row r="32" spans="2:6" s="85" customFormat="1" ht="9" customHeight="1">
      <c r="B32" s="736"/>
      <c r="C32" s="9"/>
      <c r="D32" s="807"/>
      <c r="E32" s="63"/>
      <c r="F32" s="737"/>
    </row>
    <row r="33" spans="2:6" s="85" customFormat="1" ht="23.1" customHeight="1">
      <c r="B33" s="736"/>
      <c r="C33" s="168"/>
      <c r="D33" s="168"/>
      <c r="E33" s="169"/>
      <c r="F33" s="737"/>
    </row>
    <row r="34" spans="2:6" s="133" customFormat="1" ht="24" customHeight="1">
      <c r="B34" s="854"/>
      <c r="C34" s="945" t="s">
        <v>687</v>
      </c>
      <c r="D34" s="947"/>
      <c r="E34" s="141" t="s">
        <v>478</v>
      </c>
      <c r="F34" s="855"/>
    </row>
    <row r="35" spans="2:6" ht="9" customHeight="1">
      <c r="B35" s="50"/>
      <c r="C35" s="28"/>
      <c r="D35" s="807"/>
      <c r="E35" s="31"/>
      <c r="F35" s="41"/>
    </row>
    <row r="36" spans="2:6" s="85" customFormat="1" ht="23.1" customHeight="1">
      <c r="B36" s="736"/>
      <c r="C36" s="875" t="s">
        <v>287</v>
      </c>
      <c r="D36" s="876" t="s">
        <v>688</v>
      </c>
      <c r="E36" s="877">
        <f>+'FC-92_PRESUPUESTO_PYG'!E39</f>
        <v>32251.29</v>
      </c>
      <c r="F36" s="737"/>
    </row>
    <row r="37" spans="2:6" s="85" customFormat="1" ht="23.1" customHeight="1">
      <c r="B37" s="736"/>
      <c r="C37" s="869" t="s">
        <v>289</v>
      </c>
      <c r="D37" s="837" t="s">
        <v>689</v>
      </c>
      <c r="E37" s="878">
        <f>+'FC-92_PRESUPUESTO_PYG'!E40</f>
        <v>53984.88</v>
      </c>
      <c r="F37" s="737"/>
    </row>
    <row r="38" spans="2:6" s="85" customFormat="1" ht="23.1" customHeight="1">
      <c r="B38" s="736"/>
      <c r="C38" s="869" t="s">
        <v>291</v>
      </c>
      <c r="D38" s="837" t="s">
        <v>690</v>
      </c>
      <c r="E38" s="878">
        <f>+'FC-92_PRESUPUESTO_PYG'!E41</f>
        <v>0</v>
      </c>
      <c r="F38" s="737"/>
    </row>
    <row r="39" spans="2:6" s="85" customFormat="1" ht="23.1" customHeight="1">
      <c r="B39" s="736"/>
      <c r="C39" s="869" t="s">
        <v>293</v>
      </c>
      <c r="D39" s="837" t="s">
        <v>691</v>
      </c>
      <c r="E39" s="878">
        <f>+'FC-92_PRESUPUESTO_PYG'!E42</f>
        <v>0</v>
      </c>
      <c r="F39" s="737"/>
    </row>
    <row r="40" spans="2:6" s="85" customFormat="1" ht="23.1" customHeight="1">
      <c r="B40" s="736"/>
      <c r="C40" s="1011" t="s">
        <v>692</v>
      </c>
      <c r="D40" s="1012"/>
      <c r="E40" s="161">
        <f>SUM(E36:E39)</f>
        <v>86236.17</v>
      </c>
      <c r="F40" s="737"/>
    </row>
    <row r="41" spans="2:6" s="85" customFormat="1" ht="9" customHeight="1">
      <c r="B41" s="736"/>
      <c r="C41" s="9"/>
      <c r="D41" s="807"/>
      <c r="E41" s="63"/>
      <c r="F41" s="737"/>
    </row>
    <row r="42" spans="2:6" s="85" customFormat="1" ht="23.1" customHeight="1">
      <c r="B42" s="736"/>
      <c r="C42" s="875" t="s">
        <v>297</v>
      </c>
      <c r="D42" s="876" t="s">
        <v>693</v>
      </c>
      <c r="E42" s="877">
        <f>'FC-7_INF'!F31+'FC-7_INF'!H31</f>
        <v>0</v>
      </c>
      <c r="F42" s="737"/>
    </row>
    <row r="43" spans="2:6" s="85" customFormat="1" ht="23.1" customHeight="1">
      <c r="B43" s="736"/>
      <c r="C43" s="869" t="s">
        <v>299</v>
      </c>
      <c r="D43" s="837" t="s">
        <v>678</v>
      </c>
      <c r="E43" s="878">
        <v>0</v>
      </c>
      <c r="F43" s="737"/>
    </row>
    <row r="44" spans="2:6" s="85" customFormat="1" ht="23.1" customHeight="1">
      <c r="B44" s="736"/>
      <c r="C44" s="1011" t="s">
        <v>694</v>
      </c>
      <c r="D44" s="1012"/>
      <c r="E44" s="161">
        <f>SUM(E42:E43)</f>
        <v>0</v>
      </c>
      <c r="F44" s="737"/>
    </row>
    <row r="45" spans="2:6" s="85" customFormat="1" ht="9" customHeight="1">
      <c r="B45" s="736"/>
      <c r="C45" s="9"/>
      <c r="D45" s="807"/>
      <c r="E45" s="63"/>
      <c r="F45" s="737"/>
    </row>
    <row r="46" spans="2:6" s="85" customFormat="1" ht="23.1" customHeight="1">
      <c r="B46" s="736"/>
      <c r="C46" s="875" t="s">
        <v>680</v>
      </c>
      <c r="D46" s="876" t="s">
        <v>681</v>
      </c>
      <c r="E46" s="877">
        <f>'FC-8_INV_FINANCIERAS'!G25+'FC-8_INV_FINANCIERAS'!G34+'FC-8_INV_FINANCIERAS'!G49+'FC-8_INV_FINANCIERAS'!G58</f>
        <v>0</v>
      </c>
      <c r="F46" s="737"/>
    </row>
    <row r="47" spans="2:6" s="85" customFormat="1" ht="23.1" customHeight="1">
      <c r="B47" s="736"/>
      <c r="C47" s="869" t="s">
        <v>682</v>
      </c>
      <c r="D47" s="837" t="s">
        <v>683</v>
      </c>
      <c r="E47" s="878">
        <f>'FC-10_DEUDAS'!N42</f>
        <v>0</v>
      </c>
      <c r="F47" s="737"/>
    </row>
    <row r="48" spans="2:6" s="85" customFormat="1" ht="23.1" customHeight="1">
      <c r="B48" s="736"/>
      <c r="C48" s="1011" t="s">
        <v>695</v>
      </c>
      <c r="D48" s="1012"/>
      <c r="E48" s="161">
        <f>SUM(E46:E47)</f>
        <v>0</v>
      </c>
      <c r="F48" s="737"/>
    </row>
    <row r="49" spans="2:8" s="85" customFormat="1" ht="23.1" customHeight="1">
      <c r="B49" s="736"/>
      <c r="C49" s="807"/>
      <c r="D49" s="585"/>
      <c r="E49" s="749"/>
      <c r="F49" s="737"/>
      <c r="G49" s="596"/>
      <c r="H49" s="596"/>
    </row>
    <row r="50" spans="2:8" s="167" customFormat="1" ht="23.1" customHeight="1" thickBot="1">
      <c r="B50" s="44"/>
      <c r="C50" s="1015" t="s">
        <v>696</v>
      </c>
      <c r="D50" s="1016"/>
      <c r="E50" s="166">
        <f>E40+E44+E48</f>
        <v>86236.17</v>
      </c>
      <c r="F50" s="47"/>
    </row>
    <row r="51" spans="2:8" s="85" customFormat="1" ht="9" customHeight="1">
      <c r="B51" s="736"/>
      <c r="C51" s="9"/>
      <c r="D51" s="807"/>
      <c r="E51" s="63"/>
      <c r="F51" s="737"/>
      <c r="G51" s="596"/>
      <c r="H51" s="596"/>
    </row>
    <row r="52" spans="2:8" ht="23.1" customHeight="1" thickBot="1">
      <c r="B52" s="54"/>
      <c r="C52" s="935"/>
      <c r="D52" s="935"/>
      <c r="E52" s="55"/>
      <c r="F52" s="56"/>
      <c r="H52" s="596"/>
    </row>
    <row r="53" spans="2:8" ht="23.1" customHeight="1">
      <c r="C53" s="39"/>
      <c r="D53" s="39"/>
      <c r="E53" s="40"/>
    </row>
    <row r="54" spans="2:8" ht="12.75">
      <c r="C54" s="57" t="s">
        <v>55</v>
      </c>
      <c r="D54" s="39"/>
      <c r="E54" s="30" t="s">
        <v>51</v>
      </c>
    </row>
    <row r="55" spans="2:8" ht="12.75">
      <c r="C55" s="58" t="s">
        <v>57</v>
      </c>
      <c r="D55" s="39"/>
      <c r="E55" s="40"/>
    </row>
    <row r="56" spans="2:8" ht="12.75">
      <c r="C56" s="58" t="s">
        <v>58</v>
      </c>
      <c r="D56" s="39"/>
      <c r="E56" s="40"/>
    </row>
    <row r="57" spans="2:8" ht="12.75">
      <c r="C57" s="58" t="s">
        <v>59</v>
      </c>
      <c r="D57" s="39"/>
      <c r="E57" s="40"/>
    </row>
    <row r="58" spans="2:8" ht="12.75">
      <c r="C58" s="58" t="s">
        <v>60</v>
      </c>
      <c r="D58" s="39"/>
      <c r="E58" s="40"/>
    </row>
    <row r="59" spans="2:8" ht="23.1" customHeight="1">
      <c r="C59" s="39"/>
      <c r="D59" s="39"/>
      <c r="E59" s="40"/>
    </row>
    <row r="60" spans="2:8" ht="23.1" customHeight="1">
      <c r="C60" s="39"/>
      <c r="D60" s="39"/>
      <c r="E60" s="40"/>
    </row>
    <row r="61" spans="2:8" ht="23.1" customHeight="1">
      <c r="C61" s="39"/>
      <c r="D61" s="39"/>
      <c r="E61" s="40"/>
    </row>
    <row r="62" spans="2:8" ht="23.1" customHeight="1">
      <c r="C62" s="39"/>
      <c r="D62" s="39"/>
      <c r="E62" s="40"/>
    </row>
    <row r="63" spans="2:8" ht="23.1" customHeight="1">
      <c r="E63" s="40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17" type="noConversion"/>
  <printOptions horizontalCentered="1" verticalCentered="1"/>
  <pageMargins left="0.36000000000000004" right="0.36000000000000004" top="0.6100000000000001" bottom="0.6100000000000001" header="0.5" footer="0.5"/>
  <pageSetup paperSize="9" scale="7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10" workbookViewId="0">
      <selection activeCell="E56" sqref="E56"/>
    </sheetView>
  </sheetViews>
  <sheetFormatPr baseColWidth="10" defaultColWidth="10.6640625" defaultRowHeight="23.1" customHeight="1"/>
  <cols>
    <col min="1" max="2" width="3.33203125" style="32" customWidth="1"/>
    <col min="3" max="3" width="13.33203125" style="32" customWidth="1"/>
    <col min="4" max="4" width="68" style="32" customWidth="1"/>
    <col min="5" max="5" width="16.6640625" style="33" customWidth="1"/>
    <col min="6" max="6" width="3.33203125" style="32" customWidth="1"/>
    <col min="7" max="16384" width="10.6640625" style="32"/>
  </cols>
  <sheetData>
    <row r="2" spans="2:6" ht="23.1" customHeight="1">
      <c r="D2" s="585" t="s">
        <v>233</v>
      </c>
    </row>
    <row r="3" spans="2:6" ht="23.1" customHeight="1">
      <c r="D3" s="585" t="s">
        <v>234</v>
      </c>
    </row>
    <row r="4" spans="2:6" ht="23.1" customHeight="1" thickBot="1"/>
    <row r="5" spans="2:6" ht="9" customHeight="1">
      <c r="B5" s="34"/>
      <c r="C5" s="35"/>
      <c r="D5" s="35"/>
      <c r="E5" s="36"/>
      <c r="F5" s="37"/>
    </row>
    <row r="6" spans="2:6" ht="30" customHeight="1">
      <c r="B6" s="38"/>
      <c r="C6" s="29" t="s">
        <v>2</v>
      </c>
      <c r="D6" s="39"/>
      <c r="E6" s="890">
        <f>ejercicio</f>
        <v>2018</v>
      </c>
      <c r="F6" s="41"/>
    </row>
    <row r="7" spans="2:6" ht="30" customHeight="1">
      <c r="B7" s="38"/>
      <c r="C7" s="29" t="s">
        <v>3</v>
      </c>
      <c r="D7" s="39"/>
      <c r="E7" s="890"/>
      <c r="F7" s="41"/>
    </row>
    <row r="8" spans="2:6" ht="30" customHeight="1">
      <c r="B8" s="38"/>
      <c r="C8" s="42"/>
      <c r="D8" s="39"/>
      <c r="E8" s="43"/>
      <c r="F8" s="41"/>
    </row>
    <row r="9" spans="2:6" s="85" customFormat="1" ht="30" customHeight="1">
      <c r="B9" s="736"/>
      <c r="C9" s="562" t="s">
        <v>62</v>
      </c>
      <c r="D9" s="934" t="str">
        <f>Entidad</f>
        <v>FIT CANARIAS</v>
      </c>
      <c r="E9" s="934"/>
      <c r="F9" s="737"/>
    </row>
    <row r="10" spans="2:6" ht="7.35" customHeight="1">
      <c r="B10" s="38"/>
      <c r="C10" s="39"/>
      <c r="D10" s="39"/>
      <c r="E10" s="40"/>
      <c r="F10" s="41"/>
    </row>
    <row r="11" spans="2:6" s="48" customFormat="1" ht="30" customHeight="1">
      <c r="B11" s="44"/>
      <c r="C11" s="45" t="s">
        <v>669</v>
      </c>
      <c r="D11" s="45"/>
      <c r="E11" s="46"/>
      <c r="F11" s="47"/>
    </row>
    <row r="12" spans="2:6" s="48" customFormat="1" ht="30" customHeight="1">
      <c r="B12" s="44"/>
      <c r="C12" s="954"/>
      <c r="D12" s="954"/>
      <c r="E12" s="31"/>
      <c r="F12" s="47"/>
    </row>
    <row r="13" spans="2:6" ht="9" customHeight="1">
      <c r="B13" s="50"/>
      <c r="C13" s="807"/>
      <c r="D13" s="807"/>
      <c r="E13" s="31"/>
      <c r="F13" s="41"/>
    </row>
    <row r="14" spans="2:6" s="133" customFormat="1" ht="24" customHeight="1">
      <c r="B14" s="854"/>
      <c r="C14" s="945" t="s">
        <v>670</v>
      </c>
      <c r="D14" s="947"/>
      <c r="E14" s="141" t="s">
        <v>478</v>
      </c>
      <c r="F14" s="855"/>
    </row>
    <row r="15" spans="2:6" ht="9" customHeight="1">
      <c r="B15" s="50"/>
      <c r="C15" s="28"/>
      <c r="D15" s="807"/>
      <c r="E15" s="31"/>
      <c r="F15" s="41"/>
    </row>
    <row r="16" spans="2:6" s="85" customFormat="1" ht="23.1" customHeight="1">
      <c r="B16" s="736"/>
      <c r="C16" s="875" t="s">
        <v>287</v>
      </c>
      <c r="D16" s="876" t="s">
        <v>671</v>
      </c>
      <c r="E16" s="877">
        <v>0</v>
      </c>
      <c r="F16" s="737"/>
    </row>
    <row r="17" spans="2:6" s="85" customFormat="1" ht="23.1" customHeight="1">
      <c r="B17" s="736"/>
      <c r="C17" s="869" t="s">
        <v>289</v>
      </c>
      <c r="D17" s="837" t="s">
        <v>672</v>
      </c>
      <c r="E17" s="878">
        <v>0</v>
      </c>
      <c r="F17" s="737"/>
    </row>
    <row r="18" spans="2:6" s="85" customFormat="1" ht="23.1" customHeight="1">
      <c r="B18" s="736"/>
      <c r="C18" s="869" t="s">
        <v>291</v>
      </c>
      <c r="D18" s="837" t="s">
        <v>673</v>
      </c>
      <c r="E18" s="878">
        <f>+'FC-3_CPyG'!G16+'FC-3_CPyG'!G22+'FC-3_CPyG'!G31-E19-E20</f>
        <v>49814.760000000009</v>
      </c>
      <c r="F18" s="737"/>
    </row>
    <row r="19" spans="2:6" s="85" customFormat="1" ht="23.1" customHeight="1">
      <c r="B19" s="736"/>
      <c r="C19" s="869" t="s">
        <v>293</v>
      </c>
      <c r="D19" s="837" t="s">
        <v>674</v>
      </c>
      <c r="E19" s="878">
        <f>+'FC-9_TRANS_SUBV'!G50</f>
        <v>40000</v>
      </c>
      <c r="F19" s="737"/>
    </row>
    <row r="20" spans="2:6" s="85" customFormat="1" ht="23.1" customHeight="1">
      <c r="B20" s="736"/>
      <c r="C20" s="872" t="s">
        <v>295</v>
      </c>
      <c r="D20" s="839" t="s">
        <v>675</v>
      </c>
      <c r="E20" s="887">
        <f>'FC-3_1_INF_ADIC_CPyG'!G73</f>
        <v>0</v>
      </c>
      <c r="F20" s="737"/>
    </row>
    <row r="21" spans="2:6" s="85" customFormat="1" ht="23.1" customHeight="1">
      <c r="B21" s="736"/>
      <c r="C21" s="1011" t="s">
        <v>676</v>
      </c>
      <c r="D21" s="1012"/>
      <c r="E21" s="161">
        <f>SUM(E16:E20)</f>
        <v>89814.760000000009</v>
      </c>
      <c r="F21" s="737"/>
    </row>
    <row r="22" spans="2:6" s="85" customFormat="1" ht="9" customHeight="1">
      <c r="B22" s="736"/>
      <c r="C22" s="9"/>
      <c r="D22" s="807"/>
      <c r="E22" s="63"/>
      <c r="F22" s="737"/>
    </row>
    <row r="23" spans="2:6" s="85" customFormat="1" ht="23.1" customHeight="1">
      <c r="B23" s="736"/>
      <c r="C23" s="875" t="s">
        <v>297</v>
      </c>
      <c r="D23" s="876" t="s">
        <v>677</v>
      </c>
      <c r="E23" s="877"/>
      <c r="F23" s="737"/>
    </row>
    <row r="24" spans="2:6" s="85" customFormat="1" ht="23.1" customHeight="1">
      <c r="B24" s="736"/>
      <c r="C24" s="869" t="s">
        <v>299</v>
      </c>
      <c r="D24" s="837" t="s">
        <v>678</v>
      </c>
      <c r="E24" s="878"/>
      <c r="F24" s="737"/>
    </row>
    <row r="25" spans="2:6" s="85" customFormat="1" ht="23.1" customHeight="1">
      <c r="B25" s="736"/>
      <c r="C25" s="1011" t="s">
        <v>679</v>
      </c>
      <c r="D25" s="1012"/>
      <c r="E25" s="161">
        <f>SUM(E23:E24)</f>
        <v>0</v>
      </c>
      <c r="F25" s="737"/>
    </row>
    <row r="26" spans="2:6" s="85" customFormat="1" ht="9" customHeight="1">
      <c r="B26" s="736"/>
      <c r="C26" s="9"/>
      <c r="D26" s="807"/>
      <c r="E26" s="63"/>
      <c r="F26" s="737"/>
    </row>
    <row r="27" spans="2:6" s="85" customFormat="1" ht="23.1" customHeight="1">
      <c r="B27" s="736"/>
      <c r="C27" s="875" t="s">
        <v>680</v>
      </c>
      <c r="D27" s="876" t="s">
        <v>681</v>
      </c>
      <c r="E27" s="877"/>
      <c r="F27" s="737"/>
    </row>
    <row r="28" spans="2:6" s="85" customFormat="1" ht="23.1" customHeight="1">
      <c r="B28" s="736"/>
      <c r="C28" s="869" t="s">
        <v>682</v>
      </c>
      <c r="D28" s="837" t="s">
        <v>683</v>
      </c>
      <c r="E28" s="878"/>
      <c r="F28" s="737"/>
    </row>
    <row r="29" spans="2:6" s="85" customFormat="1" ht="23.1" customHeight="1">
      <c r="B29" s="736"/>
      <c r="C29" s="1011" t="s">
        <v>684</v>
      </c>
      <c r="D29" s="1012"/>
      <c r="E29" s="161">
        <f>SUM(E27:E28)</f>
        <v>0</v>
      </c>
      <c r="F29" s="737"/>
    </row>
    <row r="30" spans="2:6" s="85" customFormat="1" ht="23.1" customHeight="1">
      <c r="B30" s="736"/>
      <c r="C30" s="807"/>
      <c r="D30" s="585"/>
      <c r="E30" s="749"/>
      <c r="F30" s="737"/>
    </row>
    <row r="31" spans="2:6" s="167" customFormat="1" ht="23.1" customHeight="1" thickBot="1">
      <c r="B31" s="44"/>
      <c r="C31" s="1015" t="s">
        <v>685</v>
      </c>
      <c r="D31" s="1016"/>
      <c r="E31" s="166">
        <f>E21+E25+E29</f>
        <v>89814.760000000009</v>
      </c>
      <c r="F31" s="47"/>
    </row>
    <row r="32" spans="2:6" s="85" customFormat="1" ht="9" customHeight="1">
      <c r="B32" s="736"/>
      <c r="C32" s="9"/>
      <c r="D32" s="807"/>
      <c r="E32" s="63"/>
      <c r="F32" s="737"/>
    </row>
    <row r="33" spans="2:6" s="85" customFormat="1" ht="23.1" customHeight="1">
      <c r="B33" s="736"/>
      <c r="C33" s="1011" t="s">
        <v>686</v>
      </c>
      <c r="D33" s="1012"/>
      <c r="E33" s="888">
        <f>-'FC-9_TRANS_SUBV'!G33</f>
        <v>18632.669999999998</v>
      </c>
      <c r="F33" s="737"/>
    </row>
    <row r="34" spans="2:6" s="85" customFormat="1" ht="9" customHeight="1">
      <c r="B34" s="736"/>
      <c r="C34" s="9"/>
      <c r="D34" s="807"/>
      <c r="E34" s="63"/>
      <c r="F34" s="737"/>
    </row>
    <row r="35" spans="2:6" s="85" customFormat="1" ht="23.1" customHeight="1" thickBot="1">
      <c r="B35" s="736"/>
      <c r="C35" s="1015" t="s">
        <v>708</v>
      </c>
      <c r="D35" s="1016"/>
      <c r="E35" s="166">
        <f>+E31+E33</f>
        <v>108447.43000000001</v>
      </c>
      <c r="F35" s="737"/>
    </row>
    <row r="36" spans="2:6" s="85" customFormat="1" ht="23.1" customHeight="1">
      <c r="B36" s="736"/>
      <c r="C36" s="168"/>
      <c r="D36" s="168"/>
      <c r="E36" s="169"/>
      <c r="F36" s="737"/>
    </row>
    <row r="37" spans="2:6" s="133" customFormat="1" ht="24" customHeight="1">
      <c r="B37" s="854"/>
      <c r="C37" s="945" t="s">
        <v>687</v>
      </c>
      <c r="D37" s="947"/>
      <c r="E37" s="141" t="s">
        <v>478</v>
      </c>
      <c r="F37" s="855"/>
    </row>
    <row r="38" spans="2:6" ht="9" customHeight="1">
      <c r="B38" s="50"/>
      <c r="C38" s="28"/>
      <c r="D38" s="807"/>
      <c r="E38" s="31"/>
      <c r="F38" s="41"/>
    </row>
    <row r="39" spans="2:6" s="85" customFormat="1" ht="23.1" customHeight="1">
      <c r="B39" s="736"/>
      <c r="C39" s="875" t="s">
        <v>287</v>
      </c>
      <c r="D39" s="876" t="s">
        <v>688</v>
      </c>
      <c r="E39" s="877">
        <f>-'FC-3_CPyG'!G32</f>
        <v>32251.29</v>
      </c>
      <c r="F39" s="737"/>
    </row>
    <row r="40" spans="2:6" s="85" customFormat="1" ht="23.1" customHeight="1">
      <c r="B40" s="736"/>
      <c r="C40" s="869" t="s">
        <v>289</v>
      </c>
      <c r="D40" s="837" t="s">
        <v>689</v>
      </c>
      <c r="E40" s="878">
        <f>-(+'FC-3_CPyG'!G23+'FC-3_CPyG'!G33)</f>
        <v>53984.88</v>
      </c>
      <c r="F40" s="737"/>
    </row>
    <row r="41" spans="2:6" s="85" customFormat="1" ht="23.1" customHeight="1">
      <c r="B41" s="736"/>
      <c r="C41" s="869" t="s">
        <v>291</v>
      </c>
      <c r="D41" s="837" t="s">
        <v>690</v>
      </c>
      <c r="E41" s="878">
        <f>+'FC-3_CPyG'!G41</f>
        <v>0</v>
      </c>
      <c r="F41" s="737"/>
    </row>
    <row r="42" spans="2:6" s="85" customFormat="1" ht="23.1" customHeight="1">
      <c r="B42" s="736"/>
      <c r="C42" s="869" t="s">
        <v>293</v>
      </c>
      <c r="D42" s="837" t="s">
        <v>691</v>
      </c>
      <c r="E42" s="879">
        <f>+'FC-3_1_INF_ADIC_CPyG'!G86</f>
        <v>0</v>
      </c>
      <c r="F42" s="737"/>
    </row>
    <row r="43" spans="2:6" s="85" customFormat="1" ht="23.1" customHeight="1">
      <c r="B43" s="736"/>
      <c r="C43" s="1011" t="s">
        <v>692</v>
      </c>
      <c r="D43" s="1012"/>
      <c r="E43" s="161">
        <f>SUM(E39:E42)</f>
        <v>86236.17</v>
      </c>
      <c r="F43" s="737"/>
    </row>
    <row r="44" spans="2:6" s="85" customFormat="1" ht="9" customHeight="1">
      <c r="B44" s="736"/>
      <c r="C44" s="9"/>
      <c r="D44" s="807"/>
      <c r="E44" s="63"/>
      <c r="F44" s="737"/>
    </row>
    <row r="45" spans="2:6" s="85" customFormat="1" ht="23.1" customHeight="1">
      <c r="B45" s="736"/>
      <c r="C45" s="875" t="s">
        <v>297</v>
      </c>
      <c r="D45" s="876" t="s">
        <v>693</v>
      </c>
      <c r="E45" s="877"/>
      <c r="F45" s="737"/>
    </row>
    <row r="46" spans="2:6" s="85" customFormat="1" ht="23.1" customHeight="1">
      <c r="B46" s="736"/>
      <c r="C46" s="869" t="s">
        <v>299</v>
      </c>
      <c r="D46" s="837" t="s">
        <v>678</v>
      </c>
      <c r="E46" s="878"/>
      <c r="F46" s="737"/>
    </row>
    <row r="47" spans="2:6" s="85" customFormat="1" ht="23.1" customHeight="1">
      <c r="B47" s="736"/>
      <c r="C47" s="1011" t="s">
        <v>694</v>
      </c>
      <c r="D47" s="1012"/>
      <c r="E47" s="161">
        <f>SUM(E45:E46)</f>
        <v>0</v>
      </c>
      <c r="F47" s="737"/>
    </row>
    <row r="48" spans="2:6" s="85" customFormat="1" ht="9" customHeight="1">
      <c r="B48" s="736"/>
      <c r="C48" s="9"/>
      <c r="D48" s="807"/>
      <c r="E48" s="63"/>
      <c r="F48" s="737"/>
    </row>
    <row r="49" spans="2:8" s="85" customFormat="1" ht="23.1" customHeight="1">
      <c r="B49" s="736"/>
      <c r="C49" s="875" t="s">
        <v>680</v>
      </c>
      <c r="D49" s="876" t="s">
        <v>681</v>
      </c>
      <c r="E49" s="877"/>
      <c r="F49" s="737"/>
      <c r="G49" s="596"/>
      <c r="H49" s="596"/>
    </row>
    <row r="50" spans="2:8" s="85" customFormat="1" ht="23.1" customHeight="1">
      <c r="B50" s="736"/>
      <c r="C50" s="869" t="s">
        <v>682</v>
      </c>
      <c r="D50" s="837" t="s">
        <v>683</v>
      </c>
      <c r="E50" s="878"/>
      <c r="F50" s="737"/>
      <c r="G50" s="596"/>
      <c r="H50" s="596"/>
    </row>
    <row r="51" spans="2:8" s="85" customFormat="1" ht="23.1" customHeight="1">
      <c r="B51" s="736"/>
      <c r="C51" s="1011" t="s">
        <v>695</v>
      </c>
      <c r="D51" s="1012"/>
      <c r="E51" s="161">
        <f>SUM(E49:E50)</f>
        <v>0</v>
      </c>
      <c r="F51" s="737"/>
      <c r="G51" s="596"/>
      <c r="H51" s="596"/>
    </row>
    <row r="52" spans="2:8" s="85" customFormat="1" ht="23.1" customHeight="1">
      <c r="B52" s="736"/>
      <c r="C52" s="807"/>
      <c r="D52" s="585"/>
      <c r="E52" s="749"/>
      <c r="F52" s="737"/>
      <c r="G52" s="596"/>
      <c r="H52" s="596"/>
    </row>
    <row r="53" spans="2:8" s="167" customFormat="1" ht="23.1" customHeight="1" thickBot="1">
      <c r="B53" s="44"/>
      <c r="C53" s="1015" t="s">
        <v>696</v>
      </c>
      <c r="D53" s="1016"/>
      <c r="E53" s="166">
        <f>E43+E47+E51</f>
        <v>86236.17</v>
      </c>
      <c r="F53" s="47"/>
    </row>
    <row r="54" spans="2:8" s="85" customFormat="1" ht="9" customHeight="1">
      <c r="B54" s="736"/>
      <c r="C54" s="9"/>
      <c r="D54" s="807"/>
      <c r="E54" s="63"/>
      <c r="F54" s="737"/>
      <c r="G54" s="596"/>
      <c r="H54" s="596"/>
    </row>
    <row r="55" spans="2:8" s="85" customFormat="1" ht="23.1" customHeight="1">
      <c r="B55" s="736"/>
      <c r="C55" s="1011" t="s">
        <v>697</v>
      </c>
      <c r="D55" s="1012"/>
      <c r="E55" s="888">
        <f>-'FC-7_INF'!I31-'FC-7_INF'!J31</f>
        <v>22211.26</v>
      </c>
      <c r="F55" s="737"/>
      <c r="G55" s="596"/>
      <c r="H55" s="596"/>
    </row>
    <row r="56" spans="2:8" s="85" customFormat="1" ht="9" customHeight="1">
      <c r="B56" s="736"/>
      <c r="C56" s="9"/>
      <c r="D56" s="807"/>
      <c r="E56" s="63"/>
      <c r="F56" s="737"/>
      <c r="G56" s="596"/>
      <c r="H56" s="596"/>
    </row>
    <row r="57" spans="2:8" s="85" customFormat="1" ht="23.1" customHeight="1" thickBot="1">
      <c r="B57" s="736"/>
      <c r="C57" s="1015" t="s">
        <v>709</v>
      </c>
      <c r="D57" s="1016"/>
      <c r="E57" s="166">
        <f>+E53+E55</f>
        <v>108447.43</v>
      </c>
      <c r="F57" s="737"/>
      <c r="G57" s="596"/>
      <c r="H57" s="596"/>
    </row>
    <row r="58" spans="2:8" s="85" customFormat="1" ht="23.1" customHeight="1">
      <c r="B58" s="736"/>
      <c r="C58" s="168"/>
      <c r="D58" s="168"/>
      <c r="E58" s="169"/>
      <c r="F58" s="737"/>
      <c r="G58" s="596"/>
      <c r="H58" s="596"/>
    </row>
    <row r="59" spans="2:8" s="167" customFormat="1" ht="23.1" customHeight="1" thickBot="1">
      <c r="B59" s="44"/>
      <c r="C59" s="170" t="s">
        <v>698</v>
      </c>
      <c r="D59" s="171"/>
      <c r="E59" s="172">
        <f>+E35-E57</f>
        <v>0</v>
      </c>
      <c r="F59" s="47"/>
      <c r="H59" s="596"/>
    </row>
    <row r="60" spans="2:8" s="85" customFormat="1" ht="23.1" customHeight="1" thickTop="1">
      <c r="B60" s="736"/>
      <c r="C60" s="9"/>
      <c r="D60" s="807"/>
      <c r="E60" s="63"/>
      <c r="F60" s="737"/>
      <c r="G60" s="596"/>
      <c r="H60" s="596"/>
    </row>
    <row r="61" spans="2:8" ht="23.1" customHeight="1" thickBot="1">
      <c r="B61" s="54"/>
      <c r="C61" s="935"/>
      <c r="D61" s="935"/>
      <c r="E61" s="55"/>
      <c r="F61" s="56"/>
      <c r="H61" s="596"/>
    </row>
    <row r="62" spans="2:8" ht="23.1" customHeight="1">
      <c r="C62" s="39"/>
      <c r="D62" s="39"/>
      <c r="E62" s="40"/>
    </row>
    <row r="63" spans="2:8" ht="12.75">
      <c r="C63" s="57" t="s">
        <v>55</v>
      </c>
      <c r="D63" s="39"/>
      <c r="E63" s="30" t="s">
        <v>710</v>
      </c>
    </row>
    <row r="64" spans="2:8" ht="12.75">
      <c r="C64" s="58" t="s">
        <v>57</v>
      </c>
      <c r="D64" s="39"/>
      <c r="E64" s="40"/>
    </row>
    <row r="65" spans="3:5" ht="12.75">
      <c r="C65" s="58" t="s">
        <v>58</v>
      </c>
      <c r="D65" s="39"/>
      <c r="E65" s="40"/>
    </row>
    <row r="66" spans="3:5" ht="12.75">
      <c r="C66" s="58" t="s">
        <v>59</v>
      </c>
      <c r="D66" s="39"/>
      <c r="E66" s="40"/>
    </row>
    <row r="67" spans="3:5" ht="12.75">
      <c r="C67" s="58" t="s">
        <v>60</v>
      </c>
      <c r="D67" s="39"/>
      <c r="E67" s="40"/>
    </row>
    <row r="68" spans="3:5" ht="23.1" customHeight="1">
      <c r="C68" s="39"/>
      <c r="D68" s="39"/>
      <c r="E68" s="40"/>
    </row>
    <row r="69" spans="3:5" ht="23.1" customHeight="1">
      <c r="C69" s="39"/>
      <c r="D69" s="39"/>
      <c r="E69" s="40"/>
    </row>
    <row r="70" spans="3:5" ht="23.1" customHeight="1">
      <c r="C70" s="39"/>
      <c r="D70" s="39"/>
      <c r="E70" s="40"/>
    </row>
    <row r="71" spans="3:5" ht="23.1" customHeight="1">
      <c r="C71" s="39"/>
      <c r="D71" s="39"/>
      <c r="E71" s="40"/>
    </row>
    <row r="72" spans="3:5" ht="23.1" customHeight="1">
      <c r="E72" s="40"/>
    </row>
  </sheetData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17" type="noConversion"/>
  <printOptions horizontalCentered="1" verticalCentered="1"/>
  <pageMargins left="0.36000000000000004" right="0.36000000000000004" top="0.6100000000000001" bottom="0.6100000000000001" header="0.5" footer="0.5"/>
  <pageSetup paperSize="9" scale="6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opLeftCell="A34" workbookViewId="0">
      <selection activeCell="D56" sqref="D56"/>
    </sheetView>
  </sheetViews>
  <sheetFormatPr baseColWidth="10" defaultColWidth="10.6640625" defaultRowHeight="23.1" customHeight="1"/>
  <cols>
    <col min="1" max="1" width="3" style="2" customWidth="1"/>
    <col min="2" max="2" width="3.33203125" style="2" customWidth="1"/>
    <col min="3" max="3" width="12.33203125" style="2" customWidth="1"/>
    <col min="4" max="4" width="7.5546875" style="2" customWidth="1"/>
    <col min="5" max="5" width="15.33203125" style="2" customWidth="1"/>
    <col min="6" max="7" width="18.33203125" style="2" customWidth="1"/>
    <col min="8" max="8" width="13" style="2" customWidth="1"/>
    <col min="9" max="9" width="3.5546875" style="2" customWidth="1"/>
    <col min="10" max="16384" width="10.6640625" style="2"/>
  </cols>
  <sheetData>
    <row r="1" spans="2:24" ht="23.1" customHeight="1">
      <c r="B1" s="583"/>
      <c r="C1" s="583"/>
      <c r="D1" s="583"/>
      <c r="E1" s="584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</row>
    <row r="2" spans="2:24" ht="23.1" customHeight="1">
      <c r="B2" s="583"/>
      <c r="C2" s="583"/>
      <c r="D2" s="586" t="s">
        <v>0</v>
      </c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</row>
    <row r="3" spans="2:24" ht="23.1" customHeight="1">
      <c r="B3" s="583"/>
      <c r="C3" s="583"/>
      <c r="D3" s="586" t="s">
        <v>1</v>
      </c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</row>
    <row r="4" spans="2:24" ht="23.1" customHeight="1" thickBot="1"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  <c r="X4" s="583"/>
    </row>
    <row r="5" spans="2:24" ht="9" customHeight="1">
      <c r="B5" s="587"/>
      <c r="C5" s="588"/>
      <c r="D5" s="588"/>
      <c r="E5" s="588"/>
      <c r="F5" s="588"/>
      <c r="G5" s="588"/>
      <c r="H5" s="588"/>
      <c r="I5" s="589"/>
      <c r="J5" s="583"/>
      <c r="K5" s="191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3"/>
    </row>
    <row r="6" spans="2:24" ht="30" customHeight="1">
      <c r="B6" s="590"/>
      <c r="C6" s="1" t="s">
        <v>2</v>
      </c>
      <c r="D6" s="10"/>
      <c r="E6" s="10"/>
      <c r="F6" s="10"/>
      <c r="G6" s="584"/>
      <c r="H6" s="890">
        <f>ejercicio</f>
        <v>2018</v>
      </c>
      <c r="I6" s="591"/>
      <c r="J6" s="583"/>
      <c r="K6" s="194"/>
      <c r="L6" s="195" t="s">
        <v>87</v>
      </c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7"/>
    </row>
    <row r="7" spans="2:24" ht="30" customHeight="1">
      <c r="B7" s="590"/>
      <c r="C7" s="1" t="s">
        <v>3</v>
      </c>
      <c r="D7" s="584"/>
      <c r="E7" s="584"/>
      <c r="F7" s="584"/>
      <c r="G7" s="584"/>
      <c r="H7" s="890">
        <v>2018</v>
      </c>
      <c r="I7" s="591"/>
      <c r="J7" s="583"/>
      <c r="K7" s="194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7"/>
    </row>
    <row r="8" spans="2:24" ht="30" customHeight="1">
      <c r="B8" s="590"/>
      <c r="C8" s="584"/>
      <c r="D8" s="584"/>
      <c r="E8" s="584"/>
      <c r="F8" s="584"/>
      <c r="G8" s="584"/>
      <c r="H8" s="8"/>
      <c r="I8" s="591"/>
      <c r="J8" s="583"/>
      <c r="K8" s="194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7"/>
    </row>
    <row r="9" spans="2:24" ht="30" customHeight="1">
      <c r="B9" s="590"/>
      <c r="C9" s="23" t="s">
        <v>62</v>
      </c>
      <c r="D9" s="895" t="str">
        <f>Entidad</f>
        <v>FIT CANARIAS</v>
      </c>
      <c r="E9" s="895"/>
      <c r="F9" s="895"/>
      <c r="G9" s="895"/>
      <c r="H9" s="895"/>
      <c r="I9" s="591"/>
      <c r="J9" s="583"/>
      <c r="K9" s="611"/>
      <c r="L9" s="612"/>
      <c r="M9" s="612"/>
      <c r="N9" s="612"/>
      <c r="O9" s="612"/>
      <c r="P9" s="612"/>
      <c r="Q9" s="612"/>
      <c r="R9" s="612"/>
      <c r="S9" s="612"/>
      <c r="T9" s="612"/>
      <c r="U9" s="612"/>
      <c r="V9" s="612"/>
      <c r="W9" s="612"/>
      <c r="X9" s="613"/>
    </row>
    <row r="10" spans="2:24" ht="7.35" customHeight="1">
      <c r="B10" s="590"/>
      <c r="C10" s="584"/>
      <c r="D10" s="584"/>
      <c r="E10" s="584"/>
      <c r="F10" s="584"/>
      <c r="G10" s="584"/>
      <c r="H10" s="592"/>
      <c r="I10" s="591"/>
      <c r="J10" s="583"/>
      <c r="K10" s="194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7"/>
    </row>
    <row r="11" spans="2:24" s="5" customFormat="1" ht="30" customHeight="1">
      <c r="B11" s="11"/>
      <c r="C11" s="4" t="s">
        <v>88</v>
      </c>
      <c r="D11" s="4"/>
      <c r="E11" s="4"/>
      <c r="F11" s="4"/>
      <c r="G11" s="4"/>
      <c r="H11" s="4"/>
      <c r="I11" s="12"/>
      <c r="K11" s="198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200"/>
    </row>
    <row r="12" spans="2:24" ht="23.1" customHeight="1">
      <c r="B12" s="590"/>
      <c r="C12" s="584"/>
      <c r="D12" s="584"/>
      <c r="E12" s="584"/>
      <c r="F12" s="584"/>
      <c r="G12" s="584"/>
      <c r="H12" s="584"/>
      <c r="I12" s="591"/>
      <c r="J12" s="583"/>
      <c r="K12" s="198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200"/>
    </row>
    <row r="13" spans="2:24" ht="23.1" customHeight="1">
      <c r="B13" s="590"/>
      <c r="C13" s="6" t="s">
        <v>89</v>
      </c>
      <c r="D13" s="6"/>
      <c r="E13" s="6"/>
      <c r="F13" s="6"/>
      <c r="G13" s="6"/>
      <c r="H13" s="249">
        <f>+H15+H19</f>
        <v>10</v>
      </c>
      <c r="I13" s="591"/>
      <c r="J13" s="583"/>
      <c r="K13" s="194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7"/>
    </row>
    <row r="14" spans="2:24" ht="23.1" customHeight="1">
      <c r="B14" s="590"/>
      <c r="C14" s="584"/>
      <c r="D14" s="584"/>
      <c r="E14" s="584"/>
      <c r="F14" s="584"/>
      <c r="G14" s="584"/>
      <c r="H14" s="584"/>
      <c r="I14" s="591"/>
      <c r="J14" s="583"/>
      <c r="K14" s="194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7"/>
    </row>
    <row r="15" spans="2:24" ht="23.1" customHeight="1">
      <c r="B15" s="590"/>
      <c r="C15" s="584"/>
      <c r="D15" s="250" t="s">
        <v>90</v>
      </c>
      <c r="E15" s="250"/>
      <c r="F15" s="250"/>
      <c r="G15" s="250"/>
      <c r="H15" s="251">
        <f>H16+H17</f>
        <v>5</v>
      </c>
      <c r="I15" s="591"/>
      <c r="J15" s="583"/>
      <c r="K15" s="194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7"/>
    </row>
    <row r="16" spans="2:24" ht="23.1" customHeight="1">
      <c r="B16" s="590"/>
      <c r="C16" s="584"/>
      <c r="D16" s="584"/>
      <c r="E16" s="614" t="s">
        <v>91</v>
      </c>
      <c r="F16" s="614"/>
      <c r="G16" s="614"/>
      <c r="H16" s="615">
        <v>3</v>
      </c>
      <c r="I16" s="591"/>
      <c r="J16" s="583"/>
      <c r="K16" s="194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7"/>
    </row>
    <row r="17" spans="2:24" ht="23.1" customHeight="1">
      <c r="B17" s="590"/>
      <c r="C17" s="584"/>
      <c r="D17" s="584"/>
      <c r="E17" s="614" t="s">
        <v>92</v>
      </c>
      <c r="F17" s="614"/>
      <c r="G17" s="614"/>
      <c r="H17" s="615">
        <v>2</v>
      </c>
      <c r="I17" s="591"/>
      <c r="J17" s="583"/>
      <c r="K17" s="194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7"/>
    </row>
    <row r="18" spans="2:24" ht="23.1" customHeight="1">
      <c r="B18" s="590"/>
      <c r="C18" s="584"/>
      <c r="D18" s="584"/>
      <c r="E18" s="584"/>
      <c r="F18" s="584"/>
      <c r="G18" s="584"/>
      <c r="H18" s="584"/>
      <c r="I18" s="591"/>
      <c r="J18" s="583"/>
      <c r="K18" s="194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7"/>
    </row>
    <row r="19" spans="2:24" ht="23.1" customHeight="1">
      <c r="B19" s="590"/>
      <c r="C19" s="584"/>
      <c r="D19" s="250" t="s">
        <v>93</v>
      </c>
      <c r="E19" s="250"/>
      <c r="F19" s="250"/>
      <c r="G19" s="250"/>
      <c r="H19" s="252">
        <v>5</v>
      </c>
      <c r="I19" s="591"/>
      <c r="J19" s="583"/>
      <c r="K19" s="194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7"/>
    </row>
    <row r="20" spans="2:24" ht="23.1" customHeight="1">
      <c r="B20" s="590"/>
      <c r="C20" s="584"/>
      <c r="D20" s="584"/>
      <c r="E20" s="584"/>
      <c r="F20" s="584"/>
      <c r="G20" s="584"/>
      <c r="H20" s="584"/>
      <c r="I20" s="591"/>
      <c r="J20" s="583"/>
      <c r="K20" s="194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7"/>
    </row>
    <row r="21" spans="2:24" ht="23.1" customHeight="1">
      <c r="B21" s="590"/>
      <c r="C21" s="584"/>
      <c r="D21" s="584"/>
      <c r="E21" s="584"/>
      <c r="F21" s="584"/>
      <c r="G21" s="584"/>
      <c r="H21" s="584"/>
      <c r="I21" s="591"/>
      <c r="J21" s="583"/>
      <c r="K21" s="194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7"/>
    </row>
    <row r="22" spans="2:24" ht="31.35" customHeight="1">
      <c r="B22" s="590"/>
      <c r="C22" s="13" t="s">
        <v>94</v>
      </c>
      <c r="D22" s="13" t="s">
        <v>95</v>
      </c>
      <c r="E22" s="13"/>
      <c r="F22" s="13"/>
      <c r="G22" s="13"/>
      <c r="H22" s="14" t="s">
        <v>96</v>
      </c>
      <c r="I22" s="591"/>
      <c r="J22" s="583"/>
      <c r="K22" s="194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7"/>
    </row>
    <row r="23" spans="2:24" ht="23.1" customHeight="1">
      <c r="B23" s="590"/>
      <c r="C23" s="15" t="s">
        <v>97</v>
      </c>
      <c r="D23" s="253" t="s">
        <v>98</v>
      </c>
      <c r="E23" s="253"/>
      <c r="F23" s="253"/>
      <c r="G23" s="253"/>
      <c r="H23" s="220">
        <v>41726</v>
      </c>
      <c r="I23" s="591"/>
      <c r="J23" s="583"/>
      <c r="K23" s="194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7"/>
    </row>
    <row r="24" spans="2:24" ht="23.1" customHeight="1">
      <c r="B24" s="590"/>
      <c r="C24" s="16" t="s">
        <v>99</v>
      </c>
      <c r="D24" s="254" t="s">
        <v>100</v>
      </c>
      <c r="E24" s="254"/>
      <c r="F24" s="254"/>
      <c r="G24" s="254"/>
      <c r="H24" s="221">
        <v>42800</v>
      </c>
      <c r="I24" s="591"/>
      <c r="J24" s="583"/>
      <c r="K24" s="194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7"/>
    </row>
    <row r="25" spans="2:24" ht="23.1" customHeight="1">
      <c r="B25" s="590"/>
      <c r="C25" s="16" t="s">
        <v>101</v>
      </c>
      <c r="D25" s="254" t="s">
        <v>102</v>
      </c>
      <c r="E25" s="254"/>
      <c r="F25" s="254"/>
      <c r="G25" s="254"/>
      <c r="H25" s="221">
        <v>41726</v>
      </c>
      <c r="I25" s="591"/>
      <c r="J25" s="583"/>
      <c r="K25" s="194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7"/>
    </row>
    <row r="26" spans="2:24" ht="23.1" customHeight="1">
      <c r="B26" s="590"/>
      <c r="C26" s="16" t="s">
        <v>103</v>
      </c>
      <c r="D26" s="254" t="s">
        <v>104</v>
      </c>
      <c r="E26" s="254"/>
      <c r="F26" s="254"/>
      <c r="G26" s="254"/>
      <c r="H26" s="221">
        <v>41939</v>
      </c>
      <c r="I26" s="591"/>
      <c r="J26" s="583"/>
      <c r="K26" s="194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7"/>
    </row>
    <row r="27" spans="2:24" ht="23.1" customHeight="1">
      <c r="B27" s="590"/>
      <c r="C27" s="16" t="s">
        <v>105</v>
      </c>
      <c r="D27" s="254" t="s">
        <v>106</v>
      </c>
      <c r="E27" s="254"/>
      <c r="F27" s="254"/>
      <c r="G27" s="254"/>
      <c r="H27" s="221">
        <v>42473</v>
      </c>
      <c r="I27" s="591"/>
      <c r="J27" s="583"/>
      <c r="K27" s="194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7"/>
    </row>
    <row r="28" spans="2:24" ht="23.1" customHeight="1">
      <c r="B28" s="590"/>
      <c r="C28" s="16" t="s">
        <v>107</v>
      </c>
      <c r="D28" s="254" t="s">
        <v>108</v>
      </c>
      <c r="E28" s="254"/>
      <c r="F28" s="254"/>
      <c r="G28" s="254"/>
      <c r="H28" s="221">
        <v>42473</v>
      </c>
      <c r="I28" s="591"/>
      <c r="J28" s="583"/>
      <c r="K28" s="194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7"/>
    </row>
    <row r="29" spans="2:24" ht="23.1" customHeight="1">
      <c r="B29" s="590"/>
      <c r="C29" s="16" t="s">
        <v>109</v>
      </c>
      <c r="D29" s="254" t="s">
        <v>110</v>
      </c>
      <c r="E29" s="254"/>
      <c r="F29" s="254"/>
      <c r="G29" s="254"/>
      <c r="H29" s="221">
        <v>41726</v>
      </c>
      <c r="I29" s="591"/>
      <c r="J29" s="583"/>
      <c r="K29" s="194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7"/>
    </row>
    <row r="30" spans="2:24" ht="23.1" customHeight="1">
      <c r="B30" s="590"/>
      <c r="C30" s="16" t="s">
        <v>111</v>
      </c>
      <c r="D30" s="254" t="s">
        <v>112</v>
      </c>
      <c r="E30" s="254"/>
      <c r="F30" s="254"/>
      <c r="G30" s="254"/>
      <c r="H30" s="221">
        <v>41939</v>
      </c>
      <c r="I30" s="591"/>
      <c r="J30" s="583"/>
      <c r="K30" s="201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3"/>
    </row>
    <row r="31" spans="2:24" ht="23.1" customHeight="1">
      <c r="B31" s="590"/>
      <c r="C31" s="16" t="s">
        <v>113</v>
      </c>
      <c r="D31" s="254" t="s">
        <v>114</v>
      </c>
      <c r="E31" s="254"/>
      <c r="F31" s="254"/>
      <c r="G31" s="254"/>
      <c r="H31" s="221">
        <v>42473</v>
      </c>
      <c r="I31" s="591"/>
      <c r="J31" s="583"/>
      <c r="K31" s="201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3"/>
    </row>
    <row r="32" spans="2:24" ht="23.1" customHeight="1">
      <c r="B32" s="590"/>
      <c r="C32" s="16" t="s">
        <v>115</v>
      </c>
      <c r="D32" s="254" t="s">
        <v>116</v>
      </c>
      <c r="E32" s="254"/>
      <c r="F32" s="254"/>
      <c r="G32" s="254"/>
      <c r="H32" s="221">
        <v>41939</v>
      </c>
      <c r="I32" s="591"/>
      <c r="J32" s="583"/>
      <c r="K32" s="194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7"/>
    </row>
    <row r="33" spans="2:25" ht="23.1" customHeight="1">
      <c r="B33" s="590"/>
      <c r="C33" s="16" t="s">
        <v>117</v>
      </c>
      <c r="D33" s="254"/>
      <c r="E33" s="254"/>
      <c r="F33" s="254"/>
      <c r="G33" s="254"/>
      <c r="H33" s="221"/>
      <c r="I33" s="591"/>
      <c r="J33" s="583"/>
      <c r="K33" s="194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7"/>
      <c r="Y33" s="583"/>
    </row>
    <row r="34" spans="2:25" ht="23.1" customHeight="1">
      <c r="B34" s="590"/>
      <c r="C34" s="16" t="s">
        <v>118</v>
      </c>
      <c r="D34" s="254"/>
      <c r="E34" s="254"/>
      <c r="F34" s="254"/>
      <c r="G34" s="254"/>
      <c r="H34" s="221"/>
      <c r="I34" s="591"/>
      <c r="J34" s="583"/>
      <c r="K34" s="194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7"/>
      <c r="Y34" s="583"/>
    </row>
    <row r="35" spans="2:25" ht="23.1" customHeight="1">
      <c r="B35" s="590"/>
      <c r="C35" s="16" t="s">
        <v>119</v>
      </c>
      <c r="D35" s="254"/>
      <c r="E35" s="254"/>
      <c r="F35" s="254"/>
      <c r="G35" s="254"/>
      <c r="H35" s="221"/>
      <c r="I35" s="591"/>
      <c r="J35" s="583"/>
      <c r="K35" s="194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7"/>
      <c r="Y35" s="583"/>
    </row>
    <row r="36" spans="2:25" ht="23.1" customHeight="1">
      <c r="B36" s="590"/>
      <c r="C36" s="16" t="s">
        <v>120</v>
      </c>
      <c r="D36" s="254"/>
      <c r="E36" s="254"/>
      <c r="F36" s="254"/>
      <c r="G36" s="254"/>
      <c r="H36" s="221"/>
      <c r="I36" s="591"/>
      <c r="J36" s="583"/>
      <c r="K36" s="204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6"/>
      <c r="Y36" s="583"/>
    </row>
    <row r="37" spans="2:25" ht="23.1" customHeight="1">
      <c r="B37" s="590"/>
      <c r="C37" s="16" t="s">
        <v>121</v>
      </c>
      <c r="D37" s="254"/>
      <c r="E37" s="254"/>
      <c r="F37" s="254"/>
      <c r="G37" s="254"/>
      <c r="H37" s="221"/>
      <c r="I37" s="591"/>
      <c r="J37" s="583"/>
      <c r="K37" s="204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6"/>
      <c r="Y37" s="583"/>
    </row>
    <row r="38" spans="2:25" ht="23.1" customHeight="1">
      <c r="B38" s="590"/>
      <c r="C38" s="16" t="s">
        <v>122</v>
      </c>
      <c r="D38" s="254"/>
      <c r="E38" s="254"/>
      <c r="F38" s="254"/>
      <c r="G38" s="254"/>
      <c r="H38" s="221"/>
      <c r="I38" s="591"/>
      <c r="J38" s="583"/>
      <c r="K38" s="204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6"/>
      <c r="Y38" s="583"/>
    </row>
    <row r="39" spans="2:25" ht="23.1" customHeight="1">
      <c r="B39" s="590"/>
      <c r="C39" s="17"/>
      <c r="D39" s="18"/>
      <c r="E39" s="18"/>
      <c r="F39" s="18"/>
      <c r="G39" s="18"/>
      <c r="H39" s="19"/>
      <c r="I39" s="591"/>
      <c r="J39" s="583"/>
      <c r="K39" s="204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6"/>
      <c r="Y39" s="583"/>
    </row>
    <row r="40" spans="2:25" ht="23.1" customHeight="1">
      <c r="B40" s="590"/>
      <c r="C40" s="20" t="s">
        <v>123</v>
      </c>
      <c r="D40" s="255" t="s">
        <v>124</v>
      </c>
      <c r="E40" s="255"/>
      <c r="F40" s="255"/>
      <c r="G40" s="255"/>
      <c r="H40" s="222"/>
      <c r="I40" s="591"/>
      <c r="J40" s="583"/>
      <c r="K40" s="194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7"/>
      <c r="Y40" s="583"/>
    </row>
    <row r="41" spans="2:25" ht="23.1" customHeight="1">
      <c r="B41" s="590"/>
      <c r="C41" s="20" t="s">
        <v>125</v>
      </c>
      <c r="D41" s="254"/>
      <c r="E41" s="254"/>
      <c r="F41" s="254"/>
      <c r="G41" s="254"/>
      <c r="H41" s="222"/>
      <c r="I41" s="591"/>
      <c r="J41" s="583"/>
      <c r="K41" s="194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7"/>
      <c r="Y41" s="583"/>
    </row>
    <row r="42" spans="2:25" ht="23.1" customHeight="1" thickBot="1">
      <c r="B42" s="597"/>
      <c r="C42" s="598"/>
      <c r="D42" s="598"/>
      <c r="E42" s="598"/>
      <c r="F42" s="598"/>
      <c r="G42" s="609"/>
      <c r="H42" s="598"/>
      <c r="I42" s="599"/>
      <c r="J42" s="583"/>
      <c r="K42" s="207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9"/>
      <c r="Y42" s="583"/>
    </row>
    <row r="43" spans="2:25" ht="23.1" customHeight="1">
      <c r="B43" s="583"/>
      <c r="C43" s="583"/>
      <c r="D43" s="583"/>
      <c r="E43" s="583"/>
      <c r="F43" s="583"/>
      <c r="G43" s="610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</row>
    <row r="44" spans="2:25" s="25" customFormat="1" ht="15">
      <c r="C44" s="21" t="s">
        <v>55</v>
      </c>
      <c r="G44" s="26"/>
      <c r="H44" s="24" t="s">
        <v>9</v>
      </c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  <c r="Y44" s="583"/>
    </row>
    <row r="45" spans="2:25" s="25" customFormat="1" ht="15">
      <c r="C45" s="22" t="s">
        <v>57</v>
      </c>
      <c r="G45" s="26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</row>
    <row r="46" spans="2:25" s="25" customFormat="1" ht="15">
      <c r="C46" s="22" t="s">
        <v>58</v>
      </c>
      <c r="G46" s="26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</row>
    <row r="47" spans="2:25" s="25" customFormat="1" ht="15">
      <c r="C47" s="22" t="s">
        <v>59</v>
      </c>
      <c r="G47" s="26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</row>
    <row r="48" spans="2:25" s="25" customFormat="1" ht="15">
      <c r="C48" s="22" t="s">
        <v>60</v>
      </c>
      <c r="G48" s="26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</row>
    <row r="49" spans="7:7" ht="23.1" customHeight="1">
      <c r="G49" s="610"/>
    </row>
    <row r="50" spans="7:7" ht="23.1" customHeight="1">
      <c r="G50" s="610"/>
    </row>
    <row r="51" spans="7:7" ht="23.1" customHeight="1">
      <c r="G51" s="610"/>
    </row>
    <row r="52" spans="7:7" ht="23.1" customHeight="1">
      <c r="G52" s="610"/>
    </row>
    <row r="53" spans="7:7" ht="23.1" customHeight="1">
      <c r="G53" s="610"/>
    </row>
    <row r="54" spans="7:7" ht="23.1" customHeight="1">
      <c r="G54" s="610"/>
    </row>
    <row r="55" spans="7:7" ht="23.1" customHeight="1">
      <c r="G55" s="610"/>
    </row>
  </sheetData>
  <sheetProtection password="E059" sheet="1" objects="1" scenarios="1"/>
  <mergeCells count="2">
    <mergeCell ref="H6:H7"/>
    <mergeCell ref="D9:H9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topLeftCell="A40" zoomScale="70" zoomScaleNormal="70" workbookViewId="0">
      <selection activeCell="F73" sqref="F73"/>
    </sheetView>
  </sheetViews>
  <sheetFormatPr baseColWidth="10" defaultColWidth="10.6640625" defaultRowHeight="23.1" customHeight="1"/>
  <cols>
    <col min="1" max="2" width="3.33203125" style="343" customWidth="1"/>
    <col min="3" max="3" width="13.5546875" style="343" customWidth="1"/>
    <col min="4" max="4" width="16.33203125" style="343" customWidth="1"/>
    <col min="5" max="5" width="14" style="343" customWidth="1"/>
    <col min="6" max="7" width="16.33203125" style="343" customWidth="1"/>
    <col min="8" max="8" width="10.33203125" style="343" customWidth="1"/>
    <col min="9" max="9" width="13" style="343" customWidth="1"/>
    <col min="10" max="10" width="10.6640625" style="343"/>
    <col min="11" max="11" width="2" style="343" customWidth="1"/>
    <col min="12" max="15" width="10.6640625" style="343"/>
    <col min="16" max="16" width="30.44140625" style="343" customWidth="1"/>
    <col min="17" max="17" width="3.33203125" style="343" customWidth="1"/>
    <col min="18" max="16384" width="10.6640625" style="343"/>
  </cols>
  <sheetData>
    <row r="1" spans="2:32" ht="23.1" customHeight="1">
      <c r="D1" s="344"/>
    </row>
    <row r="2" spans="2:32" ht="23.1" customHeight="1">
      <c r="D2" s="616" t="s">
        <v>0</v>
      </c>
    </row>
    <row r="3" spans="2:32" ht="23.1" customHeight="1">
      <c r="D3" s="616" t="s">
        <v>1</v>
      </c>
    </row>
    <row r="4" spans="2:32" ht="23.1" customHeight="1" thickBot="1"/>
    <row r="5" spans="2:32" ht="9" customHeight="1">
      <c r="B5" s="345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7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3"/>
    </row>
    <row r="6" spans="2:32" ht="30" customHeight="1">
      <c r="B6" s="348"/>
      <c r="C6" s="349" t="s">
        <v>2</v>
      </c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P6" s="898">
        <f>ejercicio</f>
        <v>2018</v>
      </c>
      <c r="Q6" s="350"/>
      <c r="S6" s="194"/>
      <c r="T6" s="195" t="s">
        <v>87</v>
      </c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7"/>
    </row>
    <row r="7" spans="2:32" ht="30" customHeight="1">
      <c r="B7" s="348"/>
      <c r="C7" s="349" t="s">
        <v>3</v>
      </c>
      <c r="D7" s="344"/>
      <c r="E7" s="344"/>
      <c r="F7" s="344"/>
      <c r="G7" s="344"/>
      <c r="H7" s="344"/>
      <c r="I7" s="344"/>
      <c r="J7" s="344"/>
      <c r="K7" s="344"/>
      <c r="L7" s="344"/>
      <c r="M7" s="351"/>
      <c r="N7" s="344"/>
      <c r="P7" s="898"/>
      <c r="Q7" s="350"/>
      <c r="S7" s="194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7"/>
    </row>
    <row r="8" spans="2:32" ht="30" customHeight="1">
      <c r="B8" s="348"/>
      <c r="C8" s="352"/>
      <c r="D8" s="344"/>
      <c r="E8" s="344"/>
      <c r="F8" s="344"/>
      <c r="G8" s="344"/>
      <c r="H8" s="344"/>
      <c r="I8" s="344"/>
      <c r="J8" s="344"/>
      <c r="K8" s="344"/>
      <c r="L8" s="344"/>
      <c r="M8" s="351"/>
      <c r="N8" s="344"/>
      <c r="O8" s="353"/>
      <c r="P8" s="353"/>
      <c r="Q8" s="350"/>
      <c r="S8" s="194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7"/>
    </row>
    <row r="9" spans="2:32" s="355" customFormat="1" ht="30" customHeight="1">
      <c r="B9" s="617"/>
      <c r="C9" s="354" t="s">
        <v>62</v>
      </c>
      <c r="D9" s="900" t="str">
        <f>Entidad</f>
        <v>FIT CANARIAS</v>
      </c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564"/>
      <c r="Q9" s="618"/>
      <c r="R9" s="619"/>
      <c r="S9" s="611"/>
      <c r="T9" s="612"/>
      <c r="U9" s="612"/>
      <c r="V9" s="612"/>
      <c r="W9" s="612"/>
      <c r="X9" s="612"/>
      <c r="Y9" s="612"/>
      <c r="Z9" s="612"/>
      <c r="AA9" s="612"/>
      <c r="AB9" s="612"/>
      <c r="AC9" s="612"/>
      <c r="AD9" s="612"/>
      <c r="AE9" s="612"/>
      <c r="AF9" s="613"/>
    </row>
    <row r="10" spans="2:32" ht="7.35" customHeight="1">
      <c r="B10" s="348"/>
      <c r="C10" s="344"/>
      <c r="D10" s="344"/>
      <c r="E10" s="344"/>
      <c r="F10" s="344"/>
      <c r="G10" s="344"/>
      <c r="H10" s="344"/>
      <c r="I10" s="351"/>
      <c r="J10" s="344"/>
      <c r="K10" s="344"/>
      <c r="L10" s="344"/>
      <c r="M10" s="344"/>
      <c r="N10" s="344"/>
      <c r="O10" s="344"/>
      <c r="P10" s="344"/>
      <c r="Q10" s="350"/>
      <c r="S10" s="194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7"/>
    </row>
    <row r="11" spans="2:32" s="359" customFormat="1" ht="30" customHeight="1">
      <c r="B11" s="356"/>
      <c r="C11" s="357" t="s">
        <v>126</v>
      </c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8"/>
      <c r="S11" s="198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200"/>
    </row>
    <row r="12" spans="2:32" ht="23.1" customHeight="1">
      <c r="B12" s="348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50"/>
      <c r="S12" s="198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200"/>
    </row>
    <row r="13" spans="2:32" ht="23.1" customHeight="1">
      <c r="B13" s="348"/>
      <c r="C13" s="360" t="s">
        <v>127</v>
      </c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50"/>
      <c r="S13" s="194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7"/>
    </row>
    <row r="14" spans="2:32" ht="23.1" customHeight="1">
      <c r="B14" s="348"/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0"/>
      <c r="S14" s="194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7"/>
    </row>
    <row r="15" spans="2:32" ht="23.1" customHeight="1">
      <c r="B15" s="348"/>
      <c r="C15" s="344"/>
      <c r="D15" s="344"/>
      <c r="E15" s="344"/>
      <c r="F15" s="903" t="s">
        <v>128</v>
      </c>
      <c r="G15" s="903"/>
      <c r="H15" s="903"/>
      <c r="I15" s="361">
        <f>ejercicio-2</f>
        <v>2016</v>
      </c>
      <c r="J15" s="362"/>
      <c r="K15" s="344"/>
      <c r="L15" s="903" t="s">
        <v>129</v>
      </c>
      <c r="M15" s="903"/>
      <c r="N15" s="903"/>
      <c r="O15" s="363">
        <f>ejercicio-1</f>
        <v>2017</v>
      </c>
      <c r="P15" s="364"/>
      <c r="Q15" s="350"/>
      <c r="S15" s="194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7"/>
    </row>
    <row r="16" spans="2:32" s="372" customFormat="1" ht="51" customHeight="1">
      <c r="B16" s="365"/>
      <c r="C16" s="366" t="s">
        <v>130</v>
      </c>
      <c r="D16" s="366"/>
      <c r="E16" s="367" t="s">
        <v>131</v>
      </c>
      <c r="F16" s="367" t="s">
        <v>132</v>
      </c>
      <c r="G16" s="367" t="s">
        <v>133</v>
      </c>
      <c r="H16" s="368" t="s">
        <v>134</v>
      </c>
      <c r="I16" s="367" t="s">
        <v>135</v>
      </c>
      <c r="J16" s="367" t="s">
        <v>136</v>
      </c>
      <c r="K16" s="367"/>
      <c r="L16" s="369" t="s">
        <v>137</v>
      </c>
      <c r="M16" s="369" t="s">
        <v>138</v>
      </c>
      <c r="N16" s="369" t="s">
        <v>139</v>
      </c>
      <c r="O16" s="369" t="s">
        <v>140</v>
      </c>
      <c r="P16" s="370" t="s">
        <v>141</v>
      </c>
      <c r="Q16" s="371"/>
      <c r="S16" s="194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7"/>
    </row>
    <row r="17" spans="2:32" ht="23.1" customHeight="1">
      <c r="B17" s="348"/>
      <c r="C17" s="223" t="s">
        <v>712</v>
      </c>
      <c r="D17" s="223"/>
      <c r="E17" s="383" t="s">
        <v>722</v>
      </c>
      <c r="F17" s="224" t="s">
        <v>718</v>
      </c>
      <c r="G17" s="224" t="s">
        <v>718</v>
      </c>
      <c r="H17" s="224" t="s">
        <v>718</v>
      </c>
      <c r="I17" s="224" t="s">
        <v>718</v>
      </c>
      <c r="J17" s="224" t="s">
        <v>718</v>
      </c>
      <c r="K17" s="224" t="s">
        <v>718</v>
      </c>
      <c r="L17" s="224" t="s">
        <v>718</v>
      </c>
      <c r="M17" s="224" t="s">
        <v>718</v>
      </c>
      <c r="N17" s="224" t="s">
        <v>718</v>
      </c>
      <c r="O17" s="224" t="s">
        <v>718</v>
      </c>
      <c r="P17" s="226" t="s">
        <v>717</v>
      </c>
      <c r="Q17" s="350"/>
      <c r="S17" s="194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</row>
    <row r="18" spans="2:32" ht="23.1" customHeight="1">
      <c r="B18" s="348"/>
      <c r="C18" s="227" t="s">
        <v>713</v>
      </c>
      <c r="D18" s="227"/>
      <c r="E18" s="384" t="s">
        <v>720</v>
      </c>
      <c r="F18" s="224" t="s">
        <v>718</v>
      </c>
      <c r="G18" s="224" t="s">
        <v>718</v>
      </c>
      <c r="H18" s="224" t="s">
        <v>718</v>
      </c>
      <c r="I18" s="224" t="s">
        <v>718</v>
      </c>
      <c r="J18" s="224" t="s">
        <v>718</v>
      </c>
      <c r="K18" s="224" t="s">
        <v>718</v>
      </c>
      <c r="L18" s="224" t="s">
        <v>718</v>
      </c>
      <c r="M18" s="224" t="s">
        <v>718</v>
      </c>
      <c r="N18" s="224" t="s">
        <v>718</v>
      </c>
      <c r="O18" s="224" t="s">
        <v>718</v>
      </c>
      <c r="P18" s="226" t="s">
        <v>717</v>
      </c>
      <c r="Q18" s="350"/>
      <c r="S18" s="194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7"/>
    </row>
    <row r="19" spans="2:32" ht="23.1" customHeight="1">
      <c r="B19" s="348"/>
      <c r="C19" s="227" t="s">
        <v>714</v>
      </c>
      <c r="D19" s="227"/>
      <c r="E19" s="384" t="s">
        <v>721</v>
      </c>
      <c r="F19" s="224" t="s">
        <v>718</v>
      </c>
      <c r="G19" s="224" t="s">
        <v>718</v>
      </c>
      <c r="H19" s="224" t="s">
        <v>718</v>
      </c>
      <c r="I19" s="224" t="s">
        <v>718</v>
      </c>
      <c r="J19" s="224" t="s">
        <v>718</v>
      </c>
      <c r="K19" s="224" t="s">
        <v>718</v>
      </c>
      <c r="L19" s="224" t="s">
        <v>718</v>
      </c>
      <c r="M19" s="224" t="s">
        <v>718</v>
      </c>
      <c r="N19" s="224" t="s">
        <v>718</v>
      </c>
      <c r="O19" s="224" t="s">
        <v>718</v>
      </c>
      <c r="P19" s="226" t="s">
        <v>717</v>
      </c>
      <c r="Q19" s="350"/>
      <c r="S19" s="194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7"/>
    </row>
    <row r="20" spans="2:32" ht="23.1" customHeight="1">
      <c r="B20" s="348"/>
      <c r="C20" s="227" t="s">
        <v>715</v>
      </c>
      <c r="D20" s="227"/>
      <c r="E20" s="384" t="s">
        <v>719</v>
      </c>
      <c r="F20" s="224" t="s">
        <v>718</v>
      </c>
      <c r="G20" s="224" t="s">
        <v>718</v>
      </c>
      <c r="H20" s="224" t="s">
        <v>718</v>
      </c>
      <c r="I20" s="224" t="s">
        <v>718</v>
      </c>
      <c r="J20" s="224" t="s">
        <v>718</v>
      </c>
      <c r="K20" s="224" t="s">
        <v>718</v>
      </c>
      <c r="L20" s="224" t="s">
        <v>718</v>
      </c>
      <c r="M20" s="224" t="s">
        <v>718</v>
      </c>
      <c r="N20" s="224" t="s">
        <v>718</v>
      </c>
      <c r="O20" s="224" t="s">
        <v>718</v>
      </c>
      <c r="P20" s="226" t="s">
        <v>717</v>
      </c>
      <c r="Q20" s="350"/>
      <c r="S20" s="194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7"/>
    </row>
    <row r="21" spans="2:32" ht="23.1" customHeight="1">
      <c r="B21" s="348"/>
      <c r="C21" s="227" t="s">
        <v>716</v>
      </c>
      <c r="D21" s="227"/>
      <c r="E21" s="384" t="s">
        <v>723</v>
      </c>
      <c r="F21" s="224" t="s">
        <v>718</v>
      </c>
      <c r="G21" s="224" t="s">
        <v>718</v>
      </c>
      <c r="H21" s="224" t="s">
        <v>718</v>
      </c>
      <c r="I21" s="224" t="s">
        <v>718</v>
      </c>
      <c r="J21" s="224" t="s">
        <v>718</v>
      </c>
      <c r="K21" s="224" t="s">
        <v>718</v>
      </c>
      <c r="L21" s="224" t="s">
        <v>718</v>
      </c>
      <c r="M21" s="224" t="s">
        <v>718</v>
      </c>
      <c r="N21" s="224" t="s">
        <v>718</v>
      </c>
      <c r="O21" s="224" t="s">
        <v>718</v>
      </c>
      <c r="P21" s="226" t="s">
        <v>717</v>
      </c>
      <c r="Q21" s="350"/>
      <c r="S21" s="194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7"/>
    </row>
    <row r="22" spans="2:32" ht="23.1" customHeight="1">
      <c r="B22" s="348"/>
      <c r="C22" s="227"/>
      <c r="D22" s="227"/>
      <c r="E22" s="384"/>
      <c r="F22" s="228"/>
      <c r="G22" s="382"/>
      <c r="H22" s="382"/>
      <c r="I22" s="230"/>
      <c r="J22" s="230"/>
      <c r="K22" s="230"/>
      <c r="L22" s="230"/>
      <c r="M22" s="230"/>
      <c r="N22" s="230"/>
      <c r="O22" s="230"/>
      <c r="P22" s="230"/>
      <c r="Q22" s="350"/>
      <c r="S22" s="194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7"/>
    </row>
    <row r="23" spans="2:32" ht="23.1" customHeight="1">
      <c r="B23" s="348"/>
      <c r="C23" s="227"/>
      <c r="D23" s="227"/>
      <c r="E23" s="384"/>
      <c r="F23" s="228"/>
      <c r="G23" s="382"/>
      <c r="H23" s="382"/>
      <c r="I23" s="230"/>
      <c r="J23" s="230"/>
      <c r="K23" s="230"/>
      <c r="L23" s="230"/>
      <c r="M23" s="230"/>
      <c r="N23" s="230"/>
      <c r="O23" s="230"/>
      <c r="P23" s="230"/>
      <c r="Q23" s="350"/>
      <c r="S23" s="194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7"/>
    </row>
    <row r="24" spans="2:32" ht="23.1" customHeight="1">
      <c r="B24" s="348"/>
      <c r="C24" s="227"/>
      <c r="D24" s="227"/>
      <c r="E24" s="384"/>
      <c r="F24" s="228"/>
      <c r="G24" s="382"/>
      <c r="H24" s="382"/>
      <c r="I24" s="230"/>
      <c r="J24" s="230"/>
      <c r="K24" s="230"/>
      <c r="L24" s="230"/>
      <c r="M24" s="230"/>
      <c r="N24" s="230"/>
      <c r="O24" s="230"/>
      <c r="P24" s="230"/>
      <c r="Q24" s="350"/>
      <c r="S24" s="194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7"/>
    </row>
    <row r="25" spans="2:32" ht="23.1" customHeight="1">
      <c r="B25" s="348"/>
      <c r="C25" s="227"/>
      <c r="D25" s="227"/>
      <c r="E25" s="384"/>
      <c r="F25" s="228"/>
      <c r="G25" s="382"/>
      <c r="H25" s="382"/>
      <c r="I25" s="230"/>
      <c r="J25" s="230"/>
      <c r="K25" s="230"/>
      <c r="L25" s="230"/>
      <c r="M25" s="230"/>
      <c r="N25" s="230"/>
      <c r="O25" s="230"/>
      <c r="P25" s="230"/>
      <c r="Q25" s="350"/>
      <c r="S25" s="194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7"/>
    </row>
    <row r="26" spans="2:32" ht="23.1" customHeight="1">
      <c r="B26" s="348"/>
      <c r="C26" s="227"/>
      <c r="D26" s="227"/>
      <c r="E26" s="384"/>
      <c r="F26" s="228"/>
      <c r="G26" s="382"/>
      <c r="H26" s="382"/>
      <c r="I26" s="230"/>
      <c r="J26" s="230"/>
      <c r="K26" s="230"/>
      <c r="L26" s="230"/>
      <c r="M26" s="230"/>
      <c r="N26" s="230"/>
      <c r="O26" s="230"/>
      <c r="P26" s="230"/>
      <c r="Q26" s="350"/>
      <c r="S26" s="194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7"/>
    </row>
    <row r="27" spans="2:32" ht="23.1" customHeight="1">
      <c r="B27" s="348"/>
      <c r="C27" s="227"/>
      <c r="D27" s="227"/>
      <c r="E27" s="384"/>
      <c r="F27" s="228"/>
      <c r="G27" s="382"/>
      <c r="H27" s="382"/>
      <c r="I27" s="230"/>
      <c r="J27" s="230"/>
      <c r="K27" s="230"/>
      <c r="L27" s="230"/>
      <c r="M27" s="230"/>
      <c r="N27" s="230"/>
      <c r="O27" s="230"/>
      <c r="P27" s="230"/>
      <c r="Q27" s="350"/>
      <c r="S27" s="194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7"/>
    </row>
    <row r="28" spans="2:32" ht="23.1" customHeight="1">
      <c r="B28" s="348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50"/>
      <c r="S28" s="194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7"/>
    </row>
    <row r="29" spans="2:32" ht="23.1" customHeight="1">
      <c r="B29" s="348"/>
      <c r="C29" s="360" t="s">
        <v>142</v>
      </c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50"/>
      <c r="S29" s="194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7"/>
    </row>
    <row r="30" spans="2:32" ht="23.1" customHeight="1">
      <c r="B30" s="348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0"/>
      <c r="S30" s="201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3"/>
    </row>
    <row r="31" spans="2:32" ht="23.1" customHeight="1">
      <c r="B31" s="348"/>
      <c r="C31" s="344"/>
      <c r="D31" s="344"/>
      <c r="E31" s="344"/>
      <c r="F31" s="903" t="s">
        <v>128</v>
      </c>
      <c r="G31" s="903"/>
      <c r="H31" s="903"/>
      <c r="I31" s="361">
        <f>ejercicio-2</f>
        <v>2016</v>
      </c>
      <c r="J31" s="362"/>
      <c r="K31" s="344"/>
      <c r="L31" s="904" t="s">
        <v>129</v>
      </c>
      <c r="M31" s="904"/>
      <c r="N31" s="904"/>
      <c r="O31" s="373">
        <f>ejercicio-1</f>
        <v>2017</v>
      </c>
      <c r="Q31" s="350"/>
      <c r="S31" s="201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3"/>
    </row>
    <row r="32" spans="2:32" ht="44.1" customHeight="1">
      <c r="B32" s="348"/>
      <c r="C32" s="366" t="s">
        <v>130</v>
      </c>
      <c r="D32" s="366"/>
      <c r="E32" s="367" t="s">
        <v>131</v>
      </c>
      <c r="F32" s="367" t="s">
        <v>132</v>
      </c>
      <c r="G32" s="367" t="s">
        <v>133</v>
      </c>
      <c r="H32" s="368" t="s">
        <v>134</v>
      </c>
      <c r="I32" s="367" t="s">
        <v>135</v>
      </c>
      <c r="J32" s="367" t="s">
        <v>143</v>
      </c>
      <c r="K32" s="367"/>
      <c r="L32" s="367" t="s">
        <v>144</v>
      </c>
      <c r="M32" s="367" t="s">
        <v>138</v>
      </c>
      <c r="N32" s="367" t="s">
        <v>145</v>
      </c>
      <c r="O32" s="367" t="s">
        <v>140</v>
      </c>
      <c r="P32" s="370" t="s">
        <v>141</v>
      </c>
      <c r="Q32" s="350"/>
      <c r="S32" s="194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7"/>
    </row>
    <row r="33" spans="2:32" ht="23.1" customHeight="1">
      <c r="B33" s="348"/>
      <c r="C33" s="883"/>
      <c r="D33" s="223"/>
      <c r="E33" s="383"/>
      <c r="F33" s="256"/>
      <c r="G33" s="381"/>
      <c r="H33" s="225"/>
      <c r="I33" s="226"/>
      <c r="J33" s="226"/>
      <c r="K33" s="226"/>
      <c r="L33" s="226"/>
      <c r="M33" s="226"/>
      <c r="N33" s="226"/>
      <c r="O33" s="226"/>
      <c r="P33" s="226"/>
      <c r="Q33" s="350"/>
      <c r="S33" s="194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7"/>
    </row>
    <row r="34" spans="2:32" ht="23.1" customHeight="1">
      <c r="B34" s="348"/>
      <c r="C34" s="883"/>
      <c r="D34" s="227"/>
      <c r="E34" s="384"/>
      <c r="F34" s="257"/>
      <c r="G34" s="382"/>
      <c r="H34" s="229"/>
      <c r="I34" s="230"/>
      <c r="J34" s="230"/>
      <c r="K34" s="230"/>
      <c r="L34" s="230"/>
      <c r="M34" s="230"/>
      <c r="N34" s="230"/>
      <c r="O34" s="230"/>
      <c r="P34" s="230"/>
      <c r="Q34" s="350"/>
      <c r="S34" s="194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7"/>
    </row>
    <row r="35" spans="2:32" ht="23.1" customHeight="1">
      <c r="B35" s="348"/>
      <c r="C35" s="883"/>
      <c r="D35" s="227"/>
      <c r="E35" s="384"/>
      <c r="F35" s="257"/>
      <c r="G35" s="382"/>
      <c r="H35" s="229"/>
      <c r="I35" s="230"/>
      <c r="J35" s="230"/>
      <c r="K35" s="230"/>
      <c r="L35" s="230"/>
      <c r="M35" s="230"/>
      <c r="N35" s="230"/>
      <c r="O35" s="230"/>
      <c r="P35" s="230"/>
      <c r="Q35" s="350"/>
      <c r="S35" s="194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7"/>
    </row>
    <row r="36" spans="2:32" ht="23.1" customHeight="1">
      <c r="B36" s="348"/>
      <c r="C36" s="883"/>
      <c r="D36" s="227"/>
      <c r="E36" s="384"/>
      <c r="F36" s="257"/>
      <c r="G36" s="382"/>
      <c r="H36" s="229"/>
      <c r="I36" s="230"/>
      <c r="J36" s="230"/>
      <c r="K36" s="230"/>
      <c r="L36" s="230"/>
      <c r="M36" s="230"/>
      <c r="N36" s="230"/>
      <c r="O36" s="230"/>
      <c r="P36" s="230"/>
      <c r="Q36" s="350"/>
      <c r="S36" s="204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6"/>
    </row>
    <row r="37" spans="2:32" ht="23.1" customHeight="1">
      <c r="B37" s="348"/>
      <c r="C37" s="883"/>
      <c r="D37" s="227"/>
      <c r="E37" s="384"/>
      <c r="F37" s="257"/>
      <c r="G37" s="382"/>
      <c r="H37" s="229"/>
      <c r="I37" s="230"/>
      <c r="J37" s="230"/>
      <c r="K37" s="230"/>
      <c r="L37" s="230"/>
      <c r="M37" s="230"/>
      <c r="N37" s="230"/>
      <c r="O37" s="230"/>
      <c r="P37" s="230"/>
      <c r="Q37" s="350"/>
      <c r="S37" s="204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6"/>
    </row>
    <row r="38" spans="2:32" ht="23.1" customHeight="1">
      <c r="B38" s="348"/>
      <c r="C38" s="227"/>
      <c r="D38" s="227"/>
      <c r="E38" s="384"/>
      <c r="F38" s="257"/>
      <c r="G38" s="382"/>
      <c r="H38" s="229"/>
      <c r="I38" s="230"/>
      <c r="J38" s="230"/>
      <c r="K38" s="230"/>
      <c r="L38" s="230"/>
      <c r="M38" s="230"/>
      <c r="N38" s="230"/>
      <c r="O38" s="230"/>
      <c r="P38" s="230"/>
      <c r="Q38" s="350"/>
      <c r="S38" s="204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6"/>
    </row>
    <row r="39" spans="2:32" ht="23.1" customHeight="1">
      <c r="B39" s="348"/>
      <c r="C39" s="227"/>
      <c r="D39" s="227"/>
      <c r="E39" s="384"/>
      <c r="F39" s="257"/>
      <c r="G39" s="382"/>
      <c r="H39" s="229"/>
      <c r="I39" s="230"/>
      <c r="J39" s="230"/>
      <c r="K39" s="230"/>
      <c r="L39" s="230"/>
      <c r="M39" s="230"/>
      <c r="N39" s="230"/>
      <c r="O39" s="230"/>
      <c r="P39" s="230"/>
      <c r="Q39" s="350"/>
      <c r="S39" s="204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6"/>
    </row>
    <row r="40" spans="2:32" ht="23.1" customHeight="1">
      <c r="B40" s="348"/>
      <c r="C40" s="227"/>
      <c r="D40" s="227"/>
      <c r="E40" s="384"/>
      <c r="F40" s="257"/>
      <c r="G40" s="382"/>
      <c r="H40" s="229"/>
      <c r="I40" s="230"/>
      <c r="J40" s="230"/>
      <c r="K40" s="230"/>
      <c r="L40" s="230"/>
      <c r="M40" s="230"/>
      <c r="N40" s="230"/>
      <c r="O40" s="230"/>
      <c r="P40" s="230"/>
      <c r="Q40" s="350"/>
      <c r="S40" s="204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6"/>
    </row>
    <row r="41" spans="2:32" ht="23.1" customHeight="1">
      <c r="B41" s="348"/>
      <c r="C41" s="227"/>
      <c r="D41" s="227"/>
      <c r="E41" s="384"/>
      <c r="F41" s="257"/>
      <c r="G41" s="382"/>
      <c r="H41" s="229"/>
      <c r="I41" s="230"/>
      <c r="J41" s="230"/>
      <c r="K41" s="230"/>
      <c r="L41" s="230"/>
      <c r="M41" s="230"/>
      <c r="N41" s="230"/>
      <c r="O41" s="230"/>
      <c r="P41" s="230"/>
      <c r="Q41" s="350"/>
      <c r="S41" s="204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6"/>
    </row>
    <row r="42" spans="2:32" ht="23.1" customHeight="1">
      <c r="B42" s="348"/>
      <c r="C42" s="227"/>
      <c r="D42" s="227"/>
      <c r="E42" s="384"/>
      <c r="F42" s="257"/>
      <c r="G42" s="382"/>
      <c r="H42" s="229"/>
      <c r="I42" s="230"/>
      <c r="J42" s="230"/>
      <c r="K42" s="230"/>
      <c r="L42" s="230"/>
      <c r="M42" s="230"/>
      <c r="N42" s="230"/>
      <c r="O42" s="230"/>
      <c r="P42" s="230"/>
      <c r="Q42" s="350"/>
      <c r="S42" s="204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6"/>
    </row>
    <row r="43" spans="2:32" ht="23.1" customHeight="1">
      <c r="B43" s="348"/>
      <c r="C43" s="227"/>
      <c r="D43" s="227"/>
      <c r="E43" s="384"/>
      <c r="F43" s="257"/>
      <c r="G43" s="382"/>
      <c r="H43" s="229"/>
      <c r="I43" s="230"/>
      <c r="J43" s="230"/>
      <c r="K43" s="230"/>
      <c r="L43" s="230"/>
      <c r="M43" s="230"/>
      <c r="N43" s="230"/>
      <c r="O43" s="230"/>
      <c r="P43" s="230"/>
      <c r="Q43" s="350"/>
      <c r="S43" s="204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6"/>
    </row>
    <row r="44" spans="2:32" ht="23.1" customHeight="1">
      <c r="B44" s="348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50"/>
      <c r="S44" s="204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6"/>
    </row>
    <row r="45" spans="2:32" ht="23.1" customHeight="1">
      <c r="B45" s="348"/>
      <c r="C45" s="360" t="s">
        <v>146</v>
      </c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49"/>
      <c r="Q45" s="350"/>
      <c r="S45" s="204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6"/>
    </row>
    <row r="46" spans="2:32" ht="23.1" customHeight="1">
      <c r="B46" s="348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50"/>
      <c r="S46" s="204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6"/>
    </row>
    <row r="47" spans="2:32" ht="23.1" customHeight="1">
      <c r="B47" s="348"/>
      <c r="C47" s="901" t="s">
        <v>147</v>
      </c>
      <c r="D47" s="901"/>
      <c r="E47" s="366"/>
      <c r="F47" s="367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50"/>
      <c r="S47" s="204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6"/>
    </row>
    <row r="48" spans="2:32" ht="23.1" customHeight="1">
      <c r="B48" s="348"/>
      <c r="C48" s="902"/>
      <c r="D48" s="902"/>
      <c r="E48" s="902"/>
      <c r="F48" s="902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50"/>
      <c r="S48" s="204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6"/>
    </row>
    <row r="49" spans="2:32" ht="23.1" customHeight="1">
      <c r="B49" s="348"/>
      <c r="C49" s="281"/>
      <c r="D49" s="281"/>
      <c r="E49" s="281"/>
      <c r="F49" s="281"/>
      <c r="G49" s="344"/>
      <c r="H49" s="344"/>
      <c r="I49" s="344"/>
      <c r="J49" s="344"/>
      <c r="K49" s="344"/>
      <c r="L49" s="344"/>
      <c r="M49" s="344"/>
      <c r="N49" s="344"/>
      <c r="O49" s="344"/>
      <c r="P49" s="344"/>
      <c r="Q49" s="350"/>
      <c r="S49" s="204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6"/>
    </row>
    <row r="50" spans="2:32" ht="23.1" customHeight="1">
      <c r="B50" s="348"/>
      <c r="C50" s="281"/>
      <c r="D50" s="281"/>
      <c r="E50" s="281"/>
      <c r="F50" s="281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50"/>
      <c r="S50" s="204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6"/>
    </row>
    <row r="51" spans="2:32" ht="23.1" customHeight="1">
      <c r="B51" s="348"/>
      <c r="C51" s="335" t="s">
        <v>148</v>
      </c>
      <c r="D51" s="281"/>
      <c r="E51" s="281"/>
      <c r="F51" s="281"/>
      <c r="G51" s="344"/>
      <c r="H51" s="344"/>
      <c r="I51" s="344"/>
      <c r="J51" s="344"/>
      <c r="K51" s="344"/>
      <c r="L51" s="344"/>
      <c r="M51" s="344"/>
      <c r="N51" s="344"/>
      <c r="O51" s="344"/>
      <c r="P51" s="344"/>
      <c r="Q51" s="350"/>
      <c r="S51" s="204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6"/>
    </row>
    <row r="52" spans="2:32" ht="23.1" customHeight="1">
      <c r="B52" s="348"/>
      <c r="C52" s="336" t="s">
        <v>149</v>
      </c>
      <c r="D52" s="281"/>
      <c r="E52" s="281"/>
      <c r="F52" s="281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50"/>
      <c r="S52" s="204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6"/>
    </row>
    <row r="53" spans="2:32" ht="23.1" customHeight="1">
      <c r="B53" s="348"/>
      <c r="C53" s="375" t="s">
        <v>150</v>
      </c>
      <c r="D53" s="281"/>
      <c r="E53" s="281"/>
      <c r="F53" s="281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50"/>
      <c r="S53" s="204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6"/>
    </row>
    <row r="54" spans="2:32" ht="23.1" customHeight="1">
      <c r="B54" s="348"/>
      <c r="C54" s="375" t="s">
        <v>151</v>
      </c>
      <c r="D54" s="281"/>
      <c r="E54" s="281"/>
      <c r="F54" s="281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50"/>
      <c r="S54" s="204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6"/>
    </row>
    <row r="55" spans="2:32" ht="23.1" customHeight="1" thickBot="1">
      <c r="B55" s="376"/>
      <c r="C55" s="899"/>
      <c r="D55" s="899"/>
      <c r="E55" s="899"/>
      <c r="F55" s="899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8"/>
      <c r="S55" s="207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9"/>
    </row>
    <row r="56" spans="2:32" ht="23.1" customHeight="1">
      <c r="C56" s="344"/>
      <c r="D56" s="344"/>
      <c r="E56" s="344"/>
      <c r="F56" s="344"/>
      <c r="G56" s="344"/>
      <c r="H56" s="344"/>
      <c r="I56" s="344"/>
      <c r="J56" s="344"/>
      <c r="K56" s="344"/>
      <c r="L56" s="344"/>
      <c r="M56" s="344"/>
      <c r="N56" s="344"/>
      <c r="O56" s="344"/>
      <c r="P56" s="344"/>
    </row>
    <row r="57" spans="2:32" ht="12.75">
      <c r="C57" s="379" t="s">
        <v>55</v>
      </c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P57" s="341" t="s">
        <v>152</v>
      </c>
    </row>
    <row r="58" spans="2:32" ht="12.75">
      <c r="C58" s="380" t="s">
        <v>57</v>
      </c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</row>
    <row r="59" spans="2:32" ht="12.75">
      <c r="C59" s="380" t="s">
        <v>58</v>
      </c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</row>
    <row r="60" spans="2:32" ht="12.75">
      <c r="C60" s="380" t="s">
        <v>59</v>
      </c>
      <c r="D60" s="344"/>
      <c r="E60" s="344"/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</row>
    <row r="61" spans="2:32" ht="12.75">
      <c r="C61" s="380" t="s">
        <v>60</v>
      </c>
      <c r="D61" s="344"/>
      <c r="E61" s="344"/>
      <c r="F61" s="344"/>
      <c r="G61" s="344"/>
      <c r="H61" s="344"/>
      <c r="I61" s="344"/>
      <c r="J61" s="344"/>
      <c r="K61" s="344"/>
      <c r="L61" s="344"/>
      <c r="M61" s="344"/>
      <c r="N61" s="344"/>
      <c r="O61" s="344"/>
      <c r="P61" s="344"/>
    </row>
    <row r="62" spans="2:32" ht="23.1" customHeight="1"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  <c r="O62" s="344"/>
      <c r="P62" s="344"/>
    </row>
    <row r="63" spans="2:32" ht="23.1" customHeight="1"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4"/>
      <c r="N63" s="344"/>
      <c r="O63" s="344"/>
      <c r="P63" s="344"/>
    </row>
    <row r="64" spans="2:32" ht="23.1" customHeight="1"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</row>
    <row r="65" spans="3:16" ht="23.1" customHeight="1"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</row>
    <row r="66" spans="3:16" ht="23.1" customHeight="1"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A29" zoomScale="55" zoomScaleNormal="55" workbookViewId="0">
      <selection activeCell="I72" sqref="I72"/>
    </sheetView>
  </sheetViews>
  <sheetFormatPr baseColWidth="10" defaultColWidth="10.6640625" defaultRowHeight="23.1" customHeight="1"/>
  <cols>
    <col min="1" max="2" width="3.33203125" style="343" customWidth="1"/>
    <col min="3" max="4" width="14.6640625" style="343" customWidth="1"/>
    <col min="5" max="6" width="15.44140625" style="343" customWidth="1"/>
    <col min="7" max="10" width="14.6640625" style="343" customWidth="1"/>
    <col min="11" max="11" width="16.44140625" style="343" customWidth="1"/>
    <col min="12" max="12" width="16.33203125" style="343" customWidth="1"/>
    <col min="13" max="13" width="60.6640625" style="343" customWidth="1"/>
    <col min="14" max="14" width="16.5546875" style="343" customWidth="1"/>
    <col min="15" max="15" width="4" style="343" customWidth="1"/>
    <col min="16" max="16384" width="10.6640625" style="343"/>
  </cols>
  <sheetData>
    <row r="1" spans="2:30" ht="23.1" customHeight="1">
      <c r="D1" s="344"/>
      <c r="E1" s="344"/>
    </row>
    <row r="2" spans="2:30" ht="23.1" customHeight="1">
      <c r="D2" s="616" t="s">
        <v>0</v>
      </c>
      <c r="E2" s="616"/>
    </row>
    <row r="3" spans="2:30" ht="23.1" customHeight="1">
      <c r="D3" s="616" t="s">
        <v>1</v>
      </c>
      <c r="E3" s="616"/>
    </row>
    <row r="4" spans="2:30" ht="23.1" customHeight="1" thickBot="1"/>
    <row r="5" spans="2:30" ht="9" customHeight="1">
      <c r="B5" s="345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7"/>
      <c r="Q5" s="191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3"/>
    </row>
    <row r="6" spans="2:30" ht="30" customHeight="1">
      <c r="B6" s="348"/>
      <c r="C6" s="349" t="s">
        <v>2</v>
      </c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898">
        <f>ejercicio</f>
        <v>2018</v>
      </c>
      <c r="O6" s="350"/>
      <c r="Q6" s="194"/>
      <c r="R6" s="195" t="s">
        <v>87</v>
      </c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7"/>
    </row>
    <row r="7" spans="2:30" ht="30" customHeight="1">
      <c r="B7" s="348"/>
      <c r="C7" s="349" t="s">
        <v>3</v>
      </c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898"/>
      <c r="O7" s="350"/>
      <c r="Q7" s="194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7"/>
    </row>
    <row r="8" spans="2:30" ht="30" customHeight="1">
      <c r="B8" s="348"/>
      <c r="C8" s="352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53"/>
      <c r="O8" s="350"/>
      <c r="Q8" s="194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7"/>
    </row>
    <row r="9" spans="2:30" s="355" customFormat="1" ht="30" customHeight="1">
      <c r="B9" s="617"/>
      <c r="C9" s="354" t="s">
        <v>62</v>
      </c>
      <c r="D9" s="900" t="str">
        <f>Entidad</f>
        <v>FIT CANARIAS</v>
      </c>
      <c r="E9" s="900"/>
      <c r="F9" s="900"/>
      <c r="G9" s="900"/>
      <c r="H9" s="900"/>
      <c r="I9" s="900"/>
      <c r="J9" s="900"/>
      <c r="K9" s="900"/>
      <c r="L9" s="900"/>
      <c r="M9" s="900"/>
      <c r="N9" s="564"/>
      <c r="O9" s="618"/>
      <c r="P9" s="619"/>
      <c r="Q9" s="611"/>
      <c r="R9" s="612"/>
      <c r="S9" s="612"/>
      <c r="T9" s="612"/>
      <c r="U9" s="612"/>
      <c r="V9" s="612"/>
      <c r="W9" s="612"/>
      <c r="X9" s="612"/>
      <c r="Y9" s="612"/>
      <c r="Z9" s="612"/>
      <c r="AA9" s="612"/>
      <c r="AB9" s="612"/>
      <c r="AC9" s="612"/>
      <c r="AD9" s="613"/>
    </row>
    <row r="10" spans="2:30" ht="7.35" customHeight="1">
      <c r="B10" s="348"/>
      <c r="C10" s="344"/>
      <c r="D10" s="344"/>
      <c r="E10" s="344"/>
      <c r="F10" s="344"/>
      <c r="G10" s="344"/>
      <c r="H10" s="344"/>
      <c r="I10" s="344"/>
      <c r="J10" s="351"/>
      <c r="K10" s="344"/>
      <c r="L10" s="344"/>
      <c r="M10" s="344"/>
      <c r="N10" s="344"/>
      <c r="O10" s="350"/>
      <c r="Q10" s="194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7"/>
    </row>
    <row r="11" spans="2:30" s="359" customFormat="1" ht="30" customHeight="1">
      <c r="B11" s="356"/>
      <c r="C11" s="357" t="s">
        <v>153</v>
      </c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8"/>
      <c r="Q11" s="198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200"/>
    </row>
    <row r="12" spans="2:30" s="385" customFormat="1" ht="23.1" customHeight="1">
      <c r="B12" s="617"/>
      <c r="C12" s="620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18"/>
      <c r="P12" s="619"/>
      <c r="Q12" s="386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8"/>
    </row>
    <row r="13" spans="2:30" s="385" customFormat="1" ht="51" customHeight="1">
      <c r="B13" s="617"/>
      <c r="C13" s="392" t="s">
        <v>154</v>
      </c>
      <c r="D13" s="392" t="s">
        <v>155</v>
      </c>
      <c r="E13" s="907" t="s">
        <v>156</v>
      </c>
      <c r="F13" s="908"/>
      <c r="G13" s="392" t="s">
        <v>134</v>
      </c>
      <c r="H13" s="392" t="s">
        <v>157</v>
      </c>
      <c r="I13" s="392" t="s">
        <v>158</v>
      </c>
      <c r="J13" s="392" t="s">
        <v>159</v>
      </c>
      <c r="K13" s="392" t="s">
        <v>160</v>
      </c>
      <c r="L13" s="392" t="s">
        <v>161</v>
      </c>
      <c r="M13" s="907" t="s">
        <v>162</v>
      </c>
      <c r="N13" s="908"/>
      <c r="O13" s="618"/>
      <c r="P13" s="619"/>
      <c r="Q13" s="611"/>
      <c r="R13" s="612"/>
      <c r="S13" s="612"/>
      <c r="T13" s="612"/>
      <c r="U13" s="612"/>
      <c r="V13" s="612"/>
      <c r="W13" s="612"/>
      <c r="X13" s="612"/>
      <c r="Y13" s="612"/>
      <c r="Z13" s="612"/>
      <c r="AA13" s="612"/>
      <c r="AB13" s="612"/>
      <c r="AC13" s="612"/>
      <c r="AD13" s="613"/>
    </row>
    <row r="14" spans="2:30" s="385" customFormat="1" ht="23.1" customHeight="1">
      <c r="B14" s="617"/>
      <c r="C14" s="621"/>
      <c r="D14" s="622"/>
      <c r="E14" s="623"/>
      <c r="F14" s="624"/>
      <c r="G14" s="625"/>
      <c r="H14" s="626"/>
      <c r="I14" s="626"/>
      <c r="J14" s="393">
        <f>(D14*(H14+I14))</f>
        <v>0</v>
      </c>
      <c r="K14" s="627"/>
      <c r="L14" s="628"/>
      <c r="M14" s="909" t="s">
        <v>717</v>
      </c>
      <c r="N14" s="910"/>
      <c r="O14" s="618"/>
      <c r="P14" s="619"/>
      <c r="Q14" s="611"/>
      <c r="R14" s="612"/>
      <c r="S14" s="612"/>
      <c r="T14" s="612"/>
      <c r="U14" s="612"/>
      <c r="V14" s="612"/>
      <c r="W14" s="612"/>
      <c r="X14" s="612"/>
      <c r="Y14" s="612"/>
      <c r="Z14" s="612"/>
      <c r="AA14" s="612"/>
      <c r="AB14" s="612"/>
      <c r="AC14" s="612"/>
      <c r="AD14" s="613"/>
    </row>
    <row r="15" spans="2:30" s="389" customFormat="1" ht="23.1" customHeight="1">
      <c r="B15" s="629"/>
      <c r="C15" s="630"/>
      <c r="D15" s="631"/>
      <c r="E15" s="632"/>
      <c r="F15" s="633"/>
      <c r="G15" s="634"/>
      <c r="H15" s="635"/>
      <c r="I15" s="635"/>
      <c r="J15" s="394">
        <f t="shared" ref="J15:J43" si="0">(D15*(H15+I15))</f>
        <v>0</v>
      </c>
      <c r="K15" s="636"/>
      <c r="L15" s="637"/>
      <c r="M15" s="905"/>
      <c r="N15" s="906"/>
      <c r="O15" s="638"/>
      <c r="P15" s="639"/>
      <c r="Q15" s="611"/>
      <c r="R15" s="612"/>
      <c r="S15" s="612"/>
      <c r="T15" s="612"/>
      <c r="U15" s="612"/>
      <c r="V15" s="612"/>
      <c r="W15" s="612"/>
      <c r="X15" s="612"/>
      <c r="Y15" s="612"/>
      <c r="Z15" s="612"/>
      <c r="AA15" s="612"/>
      <c r="AB15" s="612"/>
      <c r="AC15" s="612"/>
      <c r="AD15" s="613"/>
    </row>
    <row r="16" spans="2:30" s="385" customFormat="1" ht="23.1" customHeight="1">
      <c r="B16" s="617"/>
      <c r="C16" s="640"/>
      <c r="D16" s="641"/>
      <c r="E16" s="642"/>
      <c r="F16" s="643"/>
      <c r="G16" s="644"/>
      <c r="H16" s="645"/>
      <c r="I16" s="645"/>
      <c r="J16" s="394">
        <f t="shared" si="0"/>
        <v>0</v>
      </c>
      <c r="K16" s="646"/>
      <c r="L16" s="647"/>
      <c r="M16" s="905"/>
      <c r="N16" s="906"/>
      <c r="O16" s="618"/>
      <c r="P16" s="619"/>
      <c r="Q16" s="611"/>
      <c r="R16" s="612"/>
      <c r="S16" s="612"/>
      <c r="T16" s="612"/>
      <c r="U16" s="612"/>
      <c r="V16" s="612"/>
      <c r="W16" s="612"/>
      <c r="X16" s="612"/>
      <c r="Y16" s="612"/>
      <c r="Z16" s="612"/>
      <c r="AA16" s="612"/>
      <c r="AB16" s="612"/>
      <c r="AC16" s="612"/>
      <c r="AD16" s="613"/>
    </row>
    <row r="17" spans="2:30" s="385" customFormat="1" ht="23.1" customHeight="1">
      <c r="B17" s="617"/>
      <c r="C17" s="640"/>
      <c r="D17" s="641"/>
      <c r="E17" s="642"/>
      <c r="F17" s="643"/>
      <c r="G17" s="644"/>
      <c r="H17" s="645"/>
      <c r="I17" s="645"/>
      <c r="J17" s="394">
        <f t="shared" si="0"/>
        <v>0</v>
      </c>
      <c r="K17" s="646"/>
      <c r="L17" s="647"/>
      <c r="M17" s="905"/>
      <c r="N17" s="906"/>
      <c r="O17" s="618"/>
      <c r="P17" s="619"/>
      <c r="Q17" s="611"/>
      <c r="R17" s="612"/>
      <c r="S17" s="612"/>
      <c r="T17" s="612"/>
      <c r="U17" s="612"/>
      <c r="V17" s="612"/>
      <c r="W17" s="612"/>
      <c r="X17" s="612"/>
      <c r="Y17" s="612"/>
      <c r="Z17" s="612"/>
      <c r="AA17" s="612"/>
      <c r="AB17" s="612"/>
      <c r="AC17" s="612"/>
      <c r="AD17" s="613"/>
    </row>
    <row r="18" spans="2:30" s="385" customFormat="1" ht="23.1" customHeight="1">
      <c r="B18" s="617"/>
      <c r="C18" s="640"/>
      <c r="D18" s="641"/>
      <c r="E18" s="642"/>
      <c r="F18" s="643"/>
      <c r="G18" s="644"/>
      <c r="H18" s="645"/>
      <c r="I18" s="645"/>
      <c r="J18" s="394">
        <f t="shared" si="0"/>
        <v>0</v>
      </c>
      <c r="K18" s="646"/>
      <c r="L18" s="647"/>
      <c r="M18" s="905"/>
      <c r="N18" s="906"/>
      <c r="O18" s="618"/>
      <c r="P18" s="619"/>
      <c r="Q18" s="611"/>
      <c r="R18" s="612"/>
      <c r="S18" s="612"/>
      <c r="T18" s="612"/>
      <c r="U18" s="612"/>
      <c r="V18" s="612"/>
      <c r="W18" s="612"/>
      <c r="X18" s="612"/>
      <c r="Y18" s="612"/>
      <c r="Z18" s="612"/>
      <c r="AA18" s="612"/>
      <c r="AB18" s="612"/>
      <c r="AC18" s="612"/>
      <c r="AD18" s="613"/>
    </row>
    <row r="19" spans="2:30" s="385" customFormat="1" ht="23.1" customHeight="1">
      <c r="B19" s="617"/>
      <c r="C19" s="640"/>
      <c r="D19" s="641"/>
      <c r="E19" s="642"/>
      <c r="F19" s="643"/>
      <c r="G19" s="644"/>
      <c r="H19" s="645"/>
      <c r="I19" s="645"/>
      <c r="J19" s="394">
        <f t="shared" si="0"/>
        <v>0</v>
      </c>
      <c r="K19" s="646"/>
      <c r="L19" s="647"/>
      <c r="M19" s="905"/>
      <c r="N19" s="906"/>
      <c r="O19" s="618"/>
      <c r="P19" s="619"/>
      <c r="Q19" s="611"/>
      <c r="R19" s="612"/>
      <c r="S19" s="612"/>
      <c r="T19" s="612"/>
      <c r="U19" s="612"/>
      <c r="V19" s="612"/>
      <c r="W19" s="612"/>
      <c r="X19" s="612"/>
      <c r="Y19" s="612"/>
      <c r="Z19" s="612"/>
      <c r="AA19" s="612"/>
      <c r="AB19" s="612"/>
      <c r="AC19" s="612"/>
      <c r="AD19" s="613"/>
    </row>
    <row r="20" spans="2:30" s="385" customFormat="1" ht="23.1" customHeight="1">
      <c r="B20" s="617"/>
      <c r="C20" s="640"/>
      <c r="D20" s="641"/>
      <c r="E20" s="642"/>
      <c r="F20" s="643"/>
      <c r="G20" s="644"/>
      <c r="H20" s="645"/>
      <c r="I20" s="645"/>
      <c r="J20" s="394">
        <f t="shared" si="0"/>
        <v>0</v>
      </c>
      <c r="K20" s="646"/>
      <c r="L20" s="647"/>
      <c r="M20" s="905"/>
      <c r="N20" s="906"/>
      <c r="O20" s="618"/>
      <c r="P20" s="619"/>
      <c r="Q20" s="611"/>
      <c r="R20" s="612"/>
      <c r="S20" s="612"/>
      <c r="T20" s="612"/>
      <c r="U20" s="612"/>
      <c r="V20" s="612"/>
      <c r="W20" s="612"/>
      <c r="X20" s="612"/>
      <c r="Y20" s="612"/>
      <c r="Z20" s="612"/>
      <c r="AA20" s="612"/>
      <c r="AB20" s="612"/>
      <c r="AC20" s="612"/>
      <c r="AD20" s="613"/>
    </row>
    <row r="21" spans="2:30" s="385" customFormat="1" ht="23.1" customHeight="1">
      <c r="B21" s="617"/>
      <c r="C21" s="640"/>
      <c r="D21" s="641"/>
      <c r="E21" s="642"/>
      <c r="F21" s="643"/>
      <c r="G21" s="644"/>
      <c r="H21" s="645"/>
      <c r="I21" s="645"/>
      <c r="J21" s="394">
        <f t="shared" si="0"/>
        <v>0</v>
      </c>
      <c r="K21" s="646"/>
      <c r="L21" s="647"/>
      <c r="M21" s="905"/>
      <c r="N21" s="906"/>
      <c r="O21" s="618"/>
      <c r="P21" s="619"/>
      <c r="Q21" s="611"/>
      <c r="R21" s="612"/>
      <c r="S21" s="612"/>
      <c r="T21" s="612"/>
      <c r="U21" s="612"/>
      <c r="V21" s="612"/>
      <c r="W21" s="612"/>
      <c r="X21" s="612"/>
      <c r="Y21" s="612"/>
      <c r="Z21" s="612"/>
      <c r="AA21" s="612"/>
      <c r="AB21" s="612"/>
      <c r="AC21" s="612"/>
      <c r="AD21" s="613"/>
    </row>
    <row r="22" spans="2:30" s="385" customFormat="1" ht="23.1" customHeight="1">
      <c r="B22" s="617"/>
      <c r="C22" s="640"/>
      <c r="D22" s="641"/>
      <c r="E22" s="642"/>
      <c r="F22" s="643"/>
      <c r="G22" s="644"/>
      <c r="H22" s="645"/>
      <c r="I22" s="645"/>
      <c r="J22" s="394">
        <f t="shared" si="0"/>
        <v>0</v>
      </c>
      <c r="K22" s="646"/>
      <c r="L22" s="647"/>
      <c r="M22" s="905"/>
      <c r="N22" s="906"/>
      <c r="O22" s="618"/>
      <c r="P22" s="619"/>
      <c r="Q22" s="611"/>
      <c r="R22" s="612"/>
      <c r="S22" s="612"/>
      <c r="T22" s="612"/>
      <c r="U22" s="612"/>
      <c r="V22" s="612"/>
      <c r="W22" s="612"/>
      <c r="X22" s="612"/>
      <c r="Y22" s="612"/>
      <c r="Z22" s="612"/>
      <c r="AA22" s="612"/>
      <c r="AB22" s="612"/>
      <c r="AC22" s="612"/>
      <c r="AD22" s="613"/>
    </row>
    <row r="23" spans="2:30" s="385" customFormat="1" ht="23.1" customHeight="1">
      <c r="B23" s="617"/>
      <c r="C23" s="640"/>
      <c r="D23" s="641"/>
      <c r="E23" s="642"/>
      <c r="F23" s="643"/>
      <c r="G23" s="644"/>
      <c r="H23" s="648"/>
      <c r="I23" s="648"/>
      <c r="J23" s="394">
        <f t="shared" si="0"/>
        <v>0</v>
      </c>
      <c r="K23" s="649"/>
      <c r="L23" s="650"/>
      <c r="M23" s="905"/>
      <c r="N23" s="906"/>
      <c r="O23" s="618"/>
      <c r="P23" s="619"/>
      <c r="Q23" s="611"/>
      <c r="R23" s="612"/>
      <c r="S23" s="612"/>
      <c r="T23" s="612"/>
      <c r="U23" s="612"/>
      <c r="V23" s="612"/>
      <c r="W23" s="612"/>
      <c r="X23" s="612"/>
      <c r="Y23" s="612"/>
      <c r="Z23" s="612"/>
      <c r="AA23" s="612"/>
      <c r="AB23" s="612"/>
      <c r="AC23" s="612"/>
      <c r="AD23" s="613"/>
    </row>
    <row r="24" spans="2:30" s="385" customFormat="1" ht="23.1" customHeight="1">
      <c r="B24" s="617"/>
      <c r="C24" s="640"/>
      <c r="D24" s="641"/>
      <c r="E24" s="642"/>
      <c r="F24" s="643"/>
      <c r="G24" s="644"/>
      <c r="H24" s="648"/>
      <c r="I24" s="648"/>
      <c r="J24" s="394">
        <f t="shared" si="0"/>
        <v>0</v>
      </c>
      <c r="K24" s="649"/>
      <c r="L24" s="650"/>
      <c r="M24" s="651"/>
      <c r="N24" s="652"/>
      <c r="O24" s="618"/>
      <c r="P24" s="619"/>
      <c r="Q24" s="611"/>
      <c r="R24" s="612"/>
      <c r="S24" s="612"/>
      <c r="T24" s="612"/>
      <c r="U24" s="612"/>
      <c r="V24" s="612"/>
      <c r="W24" s="612"/>
      <c r="X24" s="612"/>
      <c r="Y24" s="612"/>
      <c r="Z24" s="612"/>
      <c r="AA24" s="612"/>
      <c r="AB24" s="612"/>
      <c r="AC24" s="612"/>
      <c r="AD24" s="613"/>
    </row>
    <row r="25" spans="2:30" s="385" customFormat="1" ht="23.1" customHeight="1">
      <c r="B25" s="617"/>
      <c r="C25" s="640"/>
      <c r="D25" s="641"/>
      <c r="E25" s="642"/>
      <c r="F25" s="643"/>
      <c r="G25" s="644"/>
      <c r="H25" s="648"/>
      <c r="I25" s="648"/>
      <c r="J25" s="394">
        <f t="shared" si="0"/>
        <v>0</v>
      </c>
      <c r="K25" s="649"/>
      <c r="L25" s="650"/>
      <c r="M25" s="651"/>
      <c r="N25" s="652"/>
      <c r="O25" s="618"/>
      <c r="P25" s="619"/>
      <c r="Q25" s="611"/>
      <c r="R25" s="612"/>
      <c r="S25" s="612"/>
      <c r="T25" s="612"/>
      <c r="U25" s="612"/>
      <c r="V25" s="612"/>
      <c r="W25" s="612"/>
      <c r="X25" s="612"/>
      <c r="Y25" s="612"/>
      <c r="Z25" s="612"/>
      <c r="AA25" s="612"/>
      <c r="AB25" s="612"/>
      <c r="AC25" s="612"/>
      <c r="AD25" s="613"/>
    </row>
    <row r="26" spans="2:30" s="385" customFormat="1" ht="23.1" customHeight="1">
      <c r="B26" s="617"/>
      <c r="C26" s="640"/>
      <c r="D26" s="641"/>
      <c r="E26" s="642"/>
      <c r="F26" s="643"/>
      <c r="G26" s="644"/>
      <c r="H26" s="648"/>
      <c r="I26" s="648"/>
      <c r="J26" s="394">
        <f t="shared" si="0"/>
        <v>0</v>
      </c>
      <c r="K26" s="649"/>
      <c r="L26" s="650"/>
      <c r="M26" s="651"/>
      <c r="N26" s="652"/>
      <c r="O26" s="618"/>
      <c r="P26" s="619"/>
      <c r="Q26" s="611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3"/>
    </row>
    <row r="27" spans="2:30" s="385" customFormat="1" ht="23.1" customHeight="1">
      <c r="B27" s="617"/>
      <c r="C27" s="640"/>
      <c r="D27" s="641"/>
      <c r="E27" s="642"/>
      <c r="F27" s="643"/>
      <c r="G27" s="644"/>
      <c r="H27" s="648"/>
      <c r="I27" s="648"/>
      <c r="J27" s="394">
        <f t="shared" si="0"/>
        <v>0</v>
      </c>
      <c r="K27" s="649"/>
      <c r="L27" s="650"/>
      <c r="M27" s="651"/>
      <c r="N27" s="652"/>
      <c r="O27" s="618"/>
      <c r="P27" s="619"/>
      <c r="Q27" s="611"/>
      <c r="R27" s="612"/>
      <c r="S27" s="612"/>
      <c r="T27" s="612"/>
      <c r="U27" s="612"/>
      <c r="V27" s="612"/>
      <c r="W27" s="612"/>
      <c r="X27" s="612"/>
      <c r="Y27" s="612"/>
      <c r="Z27" s="612"/>
      <c r="AA27" s="612"/>
      <c r="AB27" s="612"/>
      <c r="AC27" s="612"/>
      <c r="AD27" s="613"/>
    </row>
    <row r="28" spans="2:30" s="385" customFormat="1" ht="23.1" customHeight="1">
      <c r="B28" s="617"/>
      <c r="C28" s="640"/>
      <c r="D28" s="641"/>
      <c r="E28" s="642"/>
      <c r="F28" s="643"/>
      <c r="G28" s="644"/>
      <c r="H28" s="648"/>
      <c r="I28" s="648"/>
      <c r="J28" s="394">
        <f t="shared" si="0"/>
        <v>0</v>
      </c>
      <c r="K28" s="649"/>
      <c r="L28" s="650"/>
      <c r="M28" s="651"/>
      <c r="N28" s="652"/>
      <c r="O28" s="618"/>
      <c r="P28" s="619"/>
      <c r="Q28" s="611"/>
      <c r="R28" s="612"/>
      <c r="S28" s="612"/>
      <c r="T28" s="612"/>
      <c r="U28" s="612"/>
      <c r="V28" s="612"/>
      <c r="W28" s="612"/>
      <c r="X28" s="612"/>
      <c r="Y28" s="612"/>
      <c r="Z28" s="612"/>
      <c r="AA28" s="612"/>
      <c r="AB28" s="612"/>
      <c r="AC28" s="612"/>
      <c r="AD28" s="613"/>
    </row>
    <row r="29" spans="2:30" s="385" customFormat="1" ht="23.1" customHeight="1">
      <c r="B29" s="617"/>
      <c r="C29" s="640"/>
      <c r="D29" s="641"/>
      <c r="E29" s="642"/>
      <c r="F29" s="643"/>
      <c r="G29" s="644"/>
      <c r="H29" s="648"/>
      <c r="I29" s="648"/>
      <c r="J29" s="394">
        <f t="shared" si="0"/>
        <v>0</v>
      </c>
      <c r="K29" s="649"/>
      <c r="L29" s="650"/>
      <c r="M29" s="651"/>
      <c r="N29" s="652"/>
      <c r="O29" s="618"/>
      <c r="P29" s="619"/>
      <c r="Q29" s="611"/>
      <c r="R29" s="612"/>
      <c r="S29" s="612"/>
      <c r="T29" s="612"/>
      <c r="U29" s="612"/>
      <c r="V29" s="612"/>
      <c r="W29" s="612"/>
      <c r="X29" s="612"/>
      <c r="Y29" s="612"/>
      <c r="Z29" s="612"/>
      <c r="AA29" s="612"/>
      <c r="AB29" s="612"/>
      <c r="AC29" s="612"/>
      <c r="AD29" s="613"/>
    </row>
    <row r="30" spans="2:30" s="385" customFormat="1" ht="23.1" customHeight="1">
      <c r="B30" s="617"/>
      <c r="C30" s="640"/>
      <c r="D30" s="641"/>
      <c r="E30" s="642"/>
      <c r="F30" s="643"/>
      <c r="G30" s="644"/>
      <c r="H30" s="648"/>
      <c r="I30" s="648"/>
      <c r="J30" s="394">
        <f t="shared" si="0"/>
        <v>0</v>
      </c>
      <c r="K30" s="649"/>
      <c r="L30" s="650"/>
      <c r="M30" s="651"/>
      <c r="N30" s="652"/>
      <c r="O30" s="618"/>
      <c r="P30" s="619"/>
      <c r="Q30" s="611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3"/>
    </row>
    <row r="31" spans="2:30" s="385" customFormat="1" ht="23.1" customHeight="1">
      <c r="B31" s="617"/>
      <c r="C31" s="640"/>
      <c r="D31" s="641"/>
      <c r="E31" s="642"/>
      <c r="F31" s="643"/>
      <c r="G31" s="644"/>
      <c r="H31" s="648"/>
      <c r="I31" s="648"/>
      <c r="J31" s="394">
        <f t="shared" si="0"/>
        <v>0</v>
      </c>
      <c r="K31" s="649"/>
      <c r="L31" s="650"/>
      <c r="M31" s="651"/>
      <c r="N31" s="652"/>
      <c r="O31" s="618"/>
      <c r="P31" s="619"/>
      <c r="Q31" s="611"/>
      <c r="R31" s="612"/>
      <c r="S31" s="612"/>
      <c r="T31" s="612"/>
      <c r="U31" s="612"/>
      <c r="V31" s="612"/>
      <c r="W31" s="612"/>
      <c r="X31" s="612"/>
      <c r="Y31" s="612"/>
      <c r="Z31" s="612"/>
      <c r="AA31" s="612"/>
      <c r="AB31" s="612"/>
      <c r="AC31" s="612"/>
      <c r="AD31" s="613"/>
    </row>
    <row r="32" spans="2:30" s="385" customFormat="1" ht="23.1" customHeight="1">
      <c r="B32" s="617"/>
      <c r="C32" s="640"/>
      <c r="D32" s="641"/>
      <c r="E32" s="642"/>
      <c r="F32" s="643"/>
      <c r="G32" s="644"/>
      <c r="H32" s="648"/>
      <c r="I32" s="648"/>
      <c r="J32" s="394">
        <f t="shared" si="0"/>
        <v>0</v>
      </c>
      <c r="K32" s="649"/>
      <c r="L32" s="650"/>
      <c r="M32" s="651"/>
      <c r="N32" s="652"/>
      <c r="O32" s="618"/>
      <c r="P32" s="619"/>
      <c r="Q32" s="611"/>
      <c r="R32" s="612"/>
      <c r="S32" s="612"/>
      <c r="T32" s="612"/>
      <c r="U32" s="612"/>
      <c r="V32" s="612"/>
      <c r="W32" s="612"/>
      <c r="X32" s="612"/>
      <c r="Y32" s="612"/>
      <c r="Z32" s="612"/>
      <c r="AA32" s="612"/>
      <c r="AB32" s="612"/>
      <c r="AC32" s="612"/>
      <c r="AD32" s="613"/>
    </row>
    <row r="33" spans="2:30" s="385" customFormat="1" ht="23.1" customHeight="1">
      <c r="B33" s="617"/>
      <c r="C33" s="640"/>
      <c r="D33" s="641"/>
      <c r="E33" s="642"/>
      <c r="F33" s="643"/>
      <c r="G33" s="644"/>
      <c r="H33" s="648"/>
      <c r="I33" s="648"/>
      <c r="J33" s="394">
        <f t="shared" si="0"/>
        <v>0</v>
      </c>
      <c r="K33" s="649"/>
      <c r="L33" s="650"/>
      <c r="M33" s="905"/>
      <c r="N33" s="906"/>
      <c r="O33" s="618"/>
      <c r="P33" s="619"/>
      <c r="Q33" s="611"/>
      <c r="R33" s="612"/>
      <c r="S33" s="612"/>
      <c r="T33" s="612"/>
      <c r="U33" s="612"/>
      <c r="V33" s="612"/>
      <c r="W33" s="612"/>
      <c r="X33" s="612"/>
      <c r="Y33" s="612"/>
      <c r="Z33" s="612"/>
      <c r="AA33" s="612"/>
      <c r="AB33" s="612"/>
      <c r="AC33" s="612"/>
      <c r="AD33" s="613"/>
    </row>
    <row r="34" spans="2:30" s="385" customFormat="1" ht="23.1" customHeight="1">
      <c r="B34" s="617"/>
      <c r="C34" s="640"/>
      <c r="D34" s="641"/>
      <c r="E34" s="642"/>
      <c r="F34" s="643"/>
      <c r="G34" s="644"/>
      <c r="H34" s="648"/>
      <c r="I34" s="648"/>
      <c r="J34" s="394">
        <f t="shared" si="0"/>
        <v>0</v>
      </c>
      <c r="K34" s="649"/>
      <c r="L34" s="650"/>
      <c r="M34" s="905"/>
      <c r="N34" s="906"/>
      <c r="O34" s="618"/>
      <c r="P34" s="619"/>
      <c r="Q34" s="611"/>
      <c r="R34" s="612"/>
      <c r="S34" s="612"/>
      <c r="T34" s="612"/>
      <c r="U34" s="612"/>
      <c r="V34" s="612"/>
      <c r="W34" s="612"/>
      <c r="X34" s="612"/>
      <c r="Y34" s="612"/>
      <c r="Z34" s="612"/>
      <c r="AA34" s="612"/>
      <c r="AB34" s="612"/>
      <c r="AC34" s="612"/>
      <c r="AD34" s="613"/>
    </row>
    <row r="35" spans="2:30" s="385" customFormat="1" ht="23.1" customHeight="1">
      <c r="B35" s="617"/>
      <c r="C35" s="640"/>
      <c r="D35" s="641"/>
      <c r="E35" s="642"/>
      <c r="F35" s="643"/>
      <c r="G35" s="644"/>
      <c r="H35" s="648"/>
      <c r="I35" s="648"/>
      <c r="J35" s="394">
        <f t="shared" si="0"/>
        <v>0</v>
      </c>
      <c r="K35" s="649"/>
      <c r="L35" s="650"/>
      <c r="M35" s="905"/>
      <c r="N35" s="906"/>
      <c r="O35" s="618"/>
      <c r="P35" s="619"/>
      <c r="Q35" s="611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3"/>
    </row>
    <row r="36" spans="2:30" s="385" customFormat="1" ht="23.1" customHeight="1">
      <c r="B36" s="617"/>
      <c r="C36" s="640"/>
      <c r="D36" s="641"/>
      <c r="E36" s="642"/>
      <c r="F36" s="643"/>
      <c r="G36" s="644"/>
      <c r="H36" s="648"/>
      <c r="I36" s="648"/>
      <c r="J36" s="394">
        <f t="shared" si="0"/>
        <v>0</v>
      </c>
      <c r="K36" s="649"/>
      <c r="L36" s="650"/>
      <c r="M36" s="905"/>
      <c r="N36" s="906"/>
      <c r="O36" s="618"/>
      <c r="P36" s="619"/>
      <c r="Q36" s="611"/>
      <c r="R36" s="612"/>
      <c r="S36" s="612"/>
      <c r="T36" s="612"/>
      <c r="U36" s="612"/>
      <c r="V36" s="612"/>
      <c r="W36" s="612"/>
      <c r="X36" s="612"/>
      <c r="Y36" s="612"/>
      <c r="Z36" s="612"/>
      <c r="AA36" s="612"/>
      <c r="AB36" s="612"/>
      <c r="AC36" s="612"/>
      <c r="AD36" s="613"/>
    </row>
    <row r="37" spans="2:30" s="385" customFormat="1" ht="23.1" customHeight="1">
      <c r="B37" s="617"/>
      <c r="C37" s="640"/>
      <c r="D37" s="641"/>
      <c r="E37" s="642"/>
      <c r="F37" s="643"/>
      <c r="G37" s="644"/>
      <c r="H37" s="648"/>
      <c r="I37" s="648"/>
      <c r="J37" s="394">
        <f t="shared" si="0"/>
        <v>0</v>
      </c>
      <c r="K37" s="649"/>
      <c r="L37" s="650"/>
      <c r="M37" s="905"/>
      <c r="N37" s="906"/>
      <c r="O37" s="618"/>
      <c r="P37" s="619"/>
      <c r="Q37" s="611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3"/>
    </row>
    <row r="38" spans="2:30" s="385" customFormat="1" ht="23.1" customHeight="1">
      <c r="B38" s="617"/>
      <c r="C38" s="640"/>
      <c r="D38" s="641"/>
      <c r="E38" s="642"/>
      <c r="F38" s="643"/>
      <c r="G38" s="644"/>
      <c r="H38" s="648"/>
      <c r="I38" s="648"/>
      <c r="J38" s="394">
        <f t="shared" si="0"/>
        <v>0</v>
      </c>
      <c r="K38" s="649"/>
      <c r="L38" s="650"/>
      <c r="M38" s="905"/>
      <c r="N38" s="906"/>
      <c r="O38" s="618"/>
      <c r="P38" s="619"/>
      <c r="Q38" s="390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391"/>
    </row>
    <row r="39" spans="2:30" s="385" customFormat="1" ht="23.1" customHeight="1">
      <c r="B39" s="617"/>
      <c r="C39" s="640"/>
      <c r="D39" s="641"/>
      <c r="E39" s="642"/>
      <c r="F39" s="643"/>
      <c r="G39" s="644"/>
      <c r="H39" s="648"/>
      <c r="I39" s="648"/>
      <c r="J39" s="394">
        <f t="shared" si="0"/>
        <v>0</v>
      </c>
      <c r="K39" s="649"/>
      <c r="L39" s="650"/>
      <c r="M39" s="905"/>
      <c r="N39" s="906"/>
      <c r="O39" s="618"/>
      <c r="P39" s="619"/>
      <c r="Q39" s="390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391"/>
    </row>
    <row r="40" spans="2:30" s="385" customFormat="1" ht="23.1" customHeight="1">
      <c r="B40" s="617"/>
      <c r="C40" s="640"/>
      <c r="D40" s="641"/>
      <c r="E40" s="642"/>
      <c r="F40" s="643"/>
      <c r="G40" s="644"/>
      <c r="H40" s="648"/>
      <c r="I40" s="648"/>
      <c r="J40" s="394">
        <f t="shared" si="0"/>
        <v>0</v>
      </c>
      <c r="K40" s="649"/>
      <c r="L40" s="650"/>
      <c r="M40" s="905"/>
      <c r="N40" s="906"/>
      <c r="O40" s="618"/>
      <c r="P40" s="619"/>
      <c r="Q40" s="611"/>
      <c r="R40" s="612"/>
      <c r="S40" s="612"/>
      <c r="T40" s="612"/>
      <c r="U40" s="612"/>
      <c r="V40" s="612"/>
      <c r="W40" s="612"/>
      <c r="X40" s="612"/>
      <c r="Y40" s="612"/>
      <c r="Z40" s="612"/>
      <c r="AA40" s="612"/>
      <c r="AB40" s="612"/>
      <c r="AC40" s="612"/>
      <c r="AD40" s="613"/>
    </row>
    <row r="41" spans="2:30" s="385" customFormat="1" ht="23.1" customHeight="1">
      <c r="B41" s="617"/>
      <c r="C41" s="640"/>
      <c r="D41" s="641"/>
      <c r="E41" s="642"/>
      <c r="F41" s="643"/>
      <c r="G41" s="644"/>
      <c r="H41" s="648"/>
      <c r="I41" s="648"/>
      <c r="J41" s="394">
        <f t="shared" si="0"/>
        <v>0</v>
      </c>
      <c r="K41" s="649"/>
      <c r="L41" s="650"/>
      <c r="M41" s="905"/>
      <c r="N41" s="906"/>
      <c r="O41" s="618"/>
      <c r="P41" s="619"/>
      <c r="Q41" s="611"/>
      <c r="R41" s="612"/>
      <c r="S41" s="612"/>
      <c r="T41" s="612"/>
      <c r="U41" s="612"/>
      <c r="V41" s="612"/>
      <c r="W41" s="612"/>
      <c r="X41" s="612"/>
      <c r="Y41" s="612"/>
      <c r="Z41" s="612"/>
      <c r="AA41" s="612"/>
      <c r="AB41" s="612"/>
      <c r="AC41" s="612"/>
      <c r="AD41" s="613"/>
    </row>
    <row r="42" spans="2:30" s="385" customFormat="1" ht="23.1" customHeight="1">
      <c r="B42" s="617"/>
      <c r="C42" s="640"/>
      <c r="D42" s="641"/>
      <c r="E42" s="642"/>
      <c r="F42" s="643"/>
      <c r="G42" s="644"/>
      <c r="H42" s="648"/>
      <c r="I42" s="648"/>
      <c r="J42" s="394">
        <f t="shared" si="0"/>
        <v>0</v>
      </c>
      <c r="K42" s="649"/>
      <c r="L42" s="650"/>
      <c r="M42" s="905"/>
      <c r="N42" s="906"/>
      <c r="O42" s="618"/>
      <c r="P42" s="619"/>
      <c r="Q42" s="611"/>
      <c r="R42" s="612"/>
      <c r="S42" s="612"/>
      <c r="T42" s="612"/>
      <c r="U42" s="612"/>
      <c r="V42" s="612"/>
      <c r="W42" s="612"/>
      <c r="X42" s="612"/>
      <c r="Y42" s="612"/>
      <c r="Z42" s="612"/>
      <c r="AA42" s="612"/>
      <c r="AB42" s="612"/>
      <c r="AC42" s="612"/>
      <c r="AD42" s="613"/>
    </row>
    <row r="43" spans="2:30" s="385" customFormat="1" ht="23.1" customHeight="1" thickBot="1">
      <c r="B43" s="617"/>
      <c r="C43" s="653"/>
      <c r="D43" s="654"/>
      <c r="E43" s="654"/>
      <c r="F43" s="655"/>
      <c r="G43" s="656"/>
      <c r="H43" s="657"/>
      <c r="I43" s="657"/>
      <c r="J43" s="395">
        <f t="shared" si="0"/>
        <v>0</v>
      </c>
      <c r="K43" s="658"/>
      <c r="L43" s="659"/>
      <c r="M43" s="911"/>
      <c r="N43" s="912"/>
      <c r="O43" s="618"/>
      <c r="P43" s="619"/>
      <c r="Q43" s="660"/>
      <c r="R43" s="661"/>
      <c r="S43" s="661"/>
      <c r="T43" s="661"/>
      <c r="U43" s="661"/>
      <c r="V43" s="661"/>
      <c r="W43" s="661"/>
      <c r="X43" s="661"/>
      <c r="Y43" s="661"/>
      <c r="Z43" s="661"/>
      <c r="AA43" s="661"/>
      <c r="AB43" s="661"/>
      <c r="AC43" s="661"/>
      <c r="AD43" s="662"/>
    </row>
    <row r="44" spans="2:30" s="385" customFormat="1" ht="23.1" customHeight="1" thickBot="1">
      <c r="B44" s="617"/>
      <c r="C44" s="396" t="s">
        <v>163</v>
      </c>
      <c r="D44" s="397">
        <f>SUM(D14:D43)</f>
        <v>0</v>
      </c>
      <c r="E44" s="398"/>
      <c r="F44" s="399"/>
      <c r="G44" s="400"/>
      <c r="H44" s="403"/>
      <c r="I44" s="403"/>
      <c r="J44" s="401">
        <f>SUM(J14:J43)</f>
        <v>0</v>
      </c>
      <c r="K44" s="403"/>
      <c r="L44" s="402">
        <f>K44*D44</f>
        <v>0</v>
      </c>
      <c r="M44" s="620"/>
      <c r="N44" s="620"/>
      <c r="O44" s="618"/>
      <c r="P44" s="619"/>
      <c r="Q44" s="660"/>
      <c r="R44" s="661"/>
      <c r="S44" s="661"/>
      <c r="T44" s="661"/>
      <c r="U44" s="661"/>
      <c r="V44" s="661"/>
      <c r="W44" s="661"/>
      <c r="X44" s="661"/>
      <c r="Y44" s="661"/>
      <c r="Z44" s="661"/>
      <c r="AA44" s="661"/>
      <c r="AB44" s="661"/>
      <c r="AC44" s="661"/>
      <c r="AD44" s="662"/>
    </row>
    <row r="45" spans="2:30" s="385" customFormat="1" ht="23.1" customHeight="1">
      <c r="B45" s="617"/>
      <c r="C45" s="663"/>
      <c r="D45" s="663"/>
      <c r="E45" s="663"/>
      <c r="F45" s="663"/>
      <c r="G45" s="663"/>
      <c r="H45" s="620"/>
      <c r="I45" s="620"/>
      <c r="J45" s="620"/>
      <c r="K45" s="620"/>
      <c r="L45" s="620"/>
      <c r="M45" s="620"/>
      <c r="N45" s="620"/>
      <c r="O45" s="618"/>
      <c r="P45" s="619"/>
      <c r="Q45" s="660"/>
      <c r="R45" s="661"/>
      <c r="S45" s="661"/>
      <c r="T45" s="661"/>
      <c r="U45" s="661"/>
      <c r="V45" s="661"/>
      <c r="W45" s="661"/>
      <c r="X45" s="661"/>
      <c r="Y45" s="661"/>
      <c r="Z45" s="661"/>
      <c r="AA45" s="661"/>
      <c r="AB45" s="661"/>
      <c r="AC45" s="661"/>
      <c r="AD45" s="662"/>
    </row>
    <row r="46" spans="2:30" ht="23.1" customHeight="1">
      <c r="B46" s="348"/>
      <c r="C46" s="335" t="s">
        <v>148</v>
      </c>
      <c r="D46" s="281"/>
      <c r="E46" s="281"/>
      <c r="F46" s="281"/>
      <c r="G46" s="281"/>
      <c r="H46" s="344"/>
      <c r="I46" s="344"/>
      <c r="J46" s="344"/>
      <c r="K46" s="344"/>
      <c r="L46" s="344"/>
      <c r="M46" s="344"/>
      <c r="N46" s="344"/>
      <c r="O46" s="350"/>
      <c r="Q46" s="204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6"/>
    </row>
    <row r="47" spans="2:30" ht="23.1" customHeight="1">
      <c r="B47" s="348"/>
      <c r="C47" s="375" t="s">
        <v>164</v>
      </c>
      <c r="D47" s="281"/>
      <c r="E47" s="281"/>
      <c r="F47" s="281"/>
      <c r="G47" s="281"/>
      <c r="H47" s="344"/>
      <c r="I47" s="344"/>
      <c r="J47" s="344"/>
      <c r="K47" s="344"/>
      <c r="L47" s="344"/>
      <c r="M47" s="344"/>
      <c r="N47" s="344"/>
      <c r="O47" s="350"/>
      <c r="Q47" s="204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6"/>
    </row>
    <row r="48" spans="2:30" ht="23.1" customHeight="1">
      <c r="B48" s="348"/>
      <c r="C48" s="375" t="s">
        <v>165</v>
      </c>
      <c r="D48" s="281"/>
      <c r="E48" s="281"/>
      <c r="F48" s="281"/>
      <c r="G48" s="281"/>
      <c r="H48" s="344"/>
      <c r="I48" s="344"/>
      <c r="J48" s="281">
        <f>ejercicio-2</f>
        <v>2016</v>
      </c>
      <c r="K48" s="344" t="s">
        <v>166</v>
      </c>
      <c r="L48" s="344"/>
      <c r="M48" s="344"/>
      <c r="N48" s="344"/>
      <c r="O48" s="350"/>
      <c r="Q48" s="204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6"/>
    </row>
    <row r="49" spans="2:30" ht="23.1" customHeight="1" thickBot="1">
      <c r="B49" s="376"/>
      <c r="C49" s="899"/>
      <c r="D49" s="899"/>
      <c r="E49" s="899"/>
      <c r="F49" s="899"/>
      <c r="G49" s="899"/>
      <c r="H49" s="377"/>
      <c r="I49" s="377"/>
      <c r="J49" s="377"/>
      <c r="K49" s="377"/>
      <c r="L49" s="377"/>
      <c r="M49" s="377"/>
      <c r="N49" s="377"/>
      <c r="O49" s="378"/>
      <c r="Q49" s="207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9"/>
    </row>
    <row r="50" spans="2:30" ht="23.1" customHeight="1">
      <c r="C50" s="344"/>
      <c r="D50" s="344"/>
      <c r="E50" s="344"/>
      <c r="F50" s="344"/>
      <c r="G50" s="344"/>
      <c r="H50" s="344"/>
      <c r="I50" s="344"/>
      <c r="J50" s="344"/>
      <c r="K50" s="344"/>
      <c r="L50" s="344"/>
      <c r="M50" s="344"/>
      <c r="N50" s="344"/>
    </row>
    <row r="51" spans="2:30" ht="12.75">
      <c r="C51" s="379" t="s">
        <v>55</v>
      </c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41" t="s">
        <v>167</v>
      </c>
    </row>
    <row r="52" spans="2:30" ht="12.75">
      <c r="C52" s="380" t="s">
        <v>57</v>
      </c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4"/>
    </row>
    <row r="53" spans="2:30" ht="12.75">
      <c r="C53" s="380" t="s">
        <v>58</v>
      </c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</row>
    <row r="54" spans="2:30" ht="12.75">
      <c r="C54" s="380" t="s">
        <v>59</v>
      </c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</row>
    <row r="55" spans="2:30" ht="12.75">
      <c r="C55" s="380" t="s">
        <v>60</v>
      </c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44"/>
    </row>
    <row r="56" spans="2:30" ht="23.1" customHeight="1">
      <c r="C56" s="344"/>
      <c r="D56" s="344"/>
      <c r="E56" s="344"/>
      <c r="F56" s="344"/>
      <c r="G56" s="344"/>
      <c r="H56" s="344"/>
      <c r="I56" s="344"/>
      <c r="J56" s="344"/>
      <c r="K56" s="344"/>
      <c r="L56" s="344"/>
      <c r="M56" s="344"/>
      <c r="N56" s="344"/>
    </row>
    <row r="57" spans="2:30" ht="23.1" customHeight="1"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</row>
    <row r="58" spans="2:30" ht="23.1" customHeight="1"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</row>
    <row r="59" spans="2:30" ht="23.1" customHeight="1"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</row>
    <row r="60" spans="2:30" ht="23.1" customHeight="1">
      <c r="G60" s="344"/>
      <c r="H60" s="344"/>
      <c r="I60" s="344"/>
      <c r="J60" s="344"/>
      <c r="K60" s="344"/>
      <c r="L60" s="344"/>
      <c r="M60" s="344"/>
      <c r="N60" s="344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62"/>
  <sheetViews>
    <sheetView topLeftCell="A36" zoomScale="70" zoomScaleNormal="70" zoomScalePageLayoutView="50" workbookViewId="0">
      <selection activeCell="D49" sqref="D49"/>
    </sheetView>
  </sheetViews>
  <sheetFormatPr baseColWidth="10" defaultColWidth="10.6640625" defaultRowHeight="23.1" customHeight="1"/>
  <cols>
    <col min="1" max="2" width="3.33203125" style="343" customWidth="1"/>
    <col min="3" max="3" width="13.5546875" style="343" customWidth="1"/>
    <col min="4" max="4" width="76.6640625" style="343" customWidth="1"/>
    <col min="5" max="7" width="18.33203125" style="343" customWidth="1"/>
    <col min="8" max="8" width="3.33203125" style="343" customWidth="1"/>
    <col min="9" max="16384" width="10.6640625" style="343"/>
  </cols>
  <sheetData>
    <row r="1" spans="2:23" ht="23.1" customHeight="1">
      <c r="D1" s="344"/>
    </row>
    <row r="2" spans="2:23" ht="23.1" customHeight="1">
      <c r="D2" s="616" t="s">
        <v>0</v>
      </c>
    </row>
    <row r="3" spans="2:23" ht="23.1" customHeight="1">
      <c r="D3" s="616" t="s">
        <v>1</v>
      </c>
    </row>
    <row r="4" spans="2:23" ht="23.1" customHeight="1" thickBot="1"/>
    <row r="5" spans="2:23" ht="9" customHeight="1">
      <c r="B5" s="345"/>
      <c r="C5" s="346"/>
      <c r="D5" s="346"/>
      <c r="E5" s="346"/>
      <c r="F5" s="346"/>
      <c r="G5" s="346"/>
      <c r="H5" s="347"/>
      <c r="J5" s="191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3"/>
    </row>
    <row r="6" spans="2:23" ht="30" customHeight="1">
      <c r="B6" s="348"/>
      <c r="C6" s="349" t="s">
        <v>2</v>
      </c>
      <c r="D6" s="344"/>
      <c r="E6" s="344"/>
      <c r="F6" s="344"/>
      <c r="G6" s="898">
        <f>ejercicio</f>
        <v>2018</v>
      </c>
      <c r="H6" s="350"/>
      <c r="J6" s="194"/>
      <c r="K6" s="195" t="s">
        <v>87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</row>
    <row r="7" spans="2:23" ht="30" customHeight="1">
      <c r="B7" s="348"/>
      <c r="C7" s="349" t="s">
        <v>3</v>
      </c>
      <c r="D7" s="344"/>
      <c r="E7" s="344"/>
      <c r="F7" s="344"/>
      <c r="G7" s="898"/>
      <c r="H7" s="350"/>
      <c r="J7" s="194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</row>
    <row r="8" spans="2:23" ht="30" customHeight="1">
      <c r="B8" s="348"/>
      <c r="C8" s="352"/>
      <c r="D8" s="344"/>
      <c r="E8" s="344"/>
      <c r="F8" s="344"/>
      <c r="G8" s="353"/>
      <c r="H8" s="350"/>
      <c r="J8" s="194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</row>
    <row r="9" spans="2:23" s="355" customFormat="1" ht="30" customHeight="1">
      <c r="B9" s="617"/>
      <c r="C9" s="354" t="s">
        <v>62</v>
      </c>
      <c r="D9" s="900" t="str">
        <f>Entidad</f>
        <v>FIT CANARIAS</v>
      </c>
      <c r="E9" s="900"/>
      <c r="F9" s="900"/>
      <c r="G9" s="900"/>
      <c r="H9" s="618"/>
      <c r="I9" s="619"/>
      <c r="J9" s="611"/>
      <c r="K9" s="612"/>
      <c r="L9" s="612"/>
      <c r="M9" s="612"/>
      <c r="N9" s="612"/>
      <c r="O9" s="612"/>
      <c r="P9" s="612"/>
      <c r="Q9" s="612"/>
      <c r="R9" s="612"/>
      <c r="S9" s="612"/>
      <c r="T9" s="612"/>
      <c r="U9" s="612"/>
      <c r="V9" s="612"/>
      <c r="W9" s="613"/>
    </row>
    <row r="10" spans="2:23" ht="7.35" customHeight="1">
      <c r="B10" s="348"/>
      <c r="C10" s="344"/>
      <c r="D10" s="344"/>
      <c r="E10" s="344"/>
      <c r="F10" s="344"/>
      <c r="G10" s="344"/>
      <c r="H10" s="350"/>
      <c r="J10" s="194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7"/>
    </row>
    <row r="11" spans="2:23" s="359" customFormat="1" ht="30" customHeight="1">
      <c r="B11" s="356"/>
      <c r="C11" s="357" t="s">
        <v>168</v>
      </c>
      <c r="D11" s="357"/>
      <c r="E11" s="357"/>
      <c r="F11" s="357"/>
      <c r="G11" s="357"/>
      <c r="H11" s="358"/>
      <c r="J11" s="198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200"/>
    </row>
    <row r="12" spans="2:23" s="359" customFormat="1" ht="30" customHeight="1">
      <c r="B12" s="356"/>
      <c r="C12" s="471"/>
      <c r="D12" s="471"/>
      <c r="E12" s="471"/>
      <c r="F12" s="471"/>
      <c r="G12" s="471"/>
      <c r="H12" s="358"/>
      <c r="J12" s="198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200"/>
    </row>
    <row r="13" spans="2:23" ht="23.1" customHeight="1">
      <c r="B13" s="348"/>
      <c r="C13" s="472"/>
      <c r="D13" s="473"/>
      <c r="E13" s="474" t="s">
        <v>169</v>
      </c>
      <c r="F13" s="475" t="s">
        <v>170</v>
      </c>
      <c r="G13" s="476" t="s">
        <v>171</v>
      </c>
      <c r="H13" s="350"/>
      <c r="J13" s="194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7"/>
    </row>
    <row r="14" spans="2:23" ht="23.1" customHeight="1">
      <c r="B14" s="348"/>
      <c r="C14" s="477"/>
      <c r="D14" s="478"/>
      <c r="E14" s="479">
        <f>ejercicio-2</f>
        <v>2016</v>
      </c>
      <c r="F14" s="480">
        <f>ejercicio-1</f>
        <v>2017</v>
      </c>
      <c r="G14" s="481">
        <f>ejercicio</f>
        <v>2018</v>
      </c>
      <c r="H14" s="350"/>
      <c r="J14" s="194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3" ht="23.1" customHeight="1">
      <c r="B15" s="348"/>
      <c r="C15" s="482" t="s">
        <v>172</v>
      </c>
      <c r="D15" s="483" t="s">
        <v>173</v>
      </c>
      <c r="E15" s="484"/>
      <c r="F15" s="484"/>
      <c r="G15" s="484"/>
      <c r="H15" s="350"/>
      <c r="J15" s="194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7"/>
    </row>
    <row r="16" spans="2:23" ht="23.1" customHeight="1">
      <c r="B16" s="348"/>
      <c r="C16" s="485" t="s">
        <v>174</v>
      </c>
      <c r="D16" s="486" t="s">
        <v>175</v>
      </c>
      <c r="E16" s="487">
        <f>SUM(E17:E21)</f>
        <v>25000</v>
      </c>
      <c r="F16" s="487">
        <f>SUM(F17:F21)</f>
        <v>18725</v>
      </c>
      <c r="G16" s="487">
        <f>SUM(G17:G21)</f>
        <v>40000</v>
      </c>
      <c r="H16" s="350"/>
      <c r="J16" s="194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7"/>
    </row>
    <row r="17" spans="2:23" ht="23.1" customHeight="1">
      <c r="B17" s="348"/>
      <c r="C17" s="664" t="s">
        <v>176</v>
      </c>
      <c r="D17" s="665" t="s">
        <v>177</v>
      </c>
      <c r="E17" s="666">
        <v>0</v>
      </c>
      <c r="F17" s="666">
        <v>0</v>
      </c>
      <c r="G17" s="666">
        <v>0</v>
      </c>
      <c r="H17" s="350"/>
      <c r="J17" s="194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7"/>
    </row>
    <row r="18" spans="2:23" ht="23.1" customHeight="1">
      <c r="B18" s="348"/>
      <c r="C18" s="667" t="s">
        <v>178</v>
      </c>
      <c r="D18" s="668" t="s">
        <v>179</v>
      </c>
      <c r="E18" s="669">
        <v>0</v>
      </c>
      <c r="F18" s="669">
        <v>0</v>
      </c>
      <c r="G18" s="669">
        <v>0</v>
      </c>
      <c r="H18" s="350"/>
      <c r="J18" s="194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7"/>
    </row>
    <row r="19" spans="2:23" ht="23.1" customHeight="1">
      <c r="B19" s="348"/>
      <c r="C19" s="667" t="s">
        <v>180</v>
      </c>
      <c r="D19" s="668" t="s">
        <v>181</v>
      </c>
      <c r="E19" s="669">
        <v>0</v>
      </c>
      <c r="F19" s="669">
        <v>0</v>
      </c>
      <c r="G19" s="669">
        <v>0</v>
      </c>
      <c r="H19" s="350"/>
      <c r="J19" s="194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7"/>
    </row>
    <row r="20" spans="2:23" ht="23.1" customHeight="1">
      <c r="B20" s="348"/>
      <c r="C20" s="667" t="s">
        <v>182</v>
      </c>
      <c r="D20" s="670" t="s">
        <v>183</v>
      </c>
      <c r="E20" s="671">
        <v>25000</v>
      </c>
      <c r="F20" s="671">
        <v>18725</v>
      </c>
      <c r="G20" s="671">
        <v>40000</v>
      </c>
      <c r="H20" s="350"/>
      <c r="J20" s="194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7"/>
    </row>
    <row r="21" spans="2:23" ht="23.1" customHeight="1">
      <c r="B21" s="348"/>
      <c r="C21" s="667" t="s">
        <v>184</v>
      </c>
      <c r="D21" s="670" t="s">
        <v>185</v>
      </c>
      <c r="E21" s="671">
        <v>0</v>
      </c>
      <c r="F21" s="671">
        <v>0</v>
      </c>
      <c r="G21" s="671">
        <v>0</v>
      </c>
      <c r="H21" s="350"/>
      <c r="J21" s="194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7"/>
    </row>
    <row r="22" spans="2:23" ht="23.1" customHeight="1">
      <c r="B22" s="348"/>
      <c r="C22" s="485" t="s">
        <v>186</v>
      </c>
      <c r="D22" s="486" t="s">
        <v>187</v>
      </c>
      <c r="E22" s="231">
        <v>49814.76</v>
      </c>
      <c r="F22" s="231">
        <v>49814.76</v>
      </c>
      <c r="G22" s="231">
        <v>49814.76</v>
      </c>
      <c r="H22" s="350"/>
      <c r="J22" s="194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7"/>
    </row>
    <row r="23" spans="2:23" ht="23.1" customHeight="1">
      <c r="B23" s="348"/>
      <c r="C23" s="485" t="s">
        <v>188</v>
      </c>
      <c r="D23" s="486" t="s">
        <v>189</v>
      </c>
      <c r="E23" s="487">
        <f>SUM(E24:E27)</f>
        <v>0</v>
      </c>
      <c r="F23" s="487">
        <f>SUM(F24:F27)</f>
        <v>0</v>
      </c>
      <c r="G23" s="487">
        <f>SUM(G24:G27)</f>
        <v>0</v>
      </c>
      <c r="H23" s="350"/>
      <c r="J23" s="194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2:23" ht="23.1" customHeight="1">
      <c r="B24" s="348"/>
      <c r="C24" s="664" t="s">
        <v>176</v>
      </c>
      <c r="D24" s="665" t="s">
        <v>190</v>
      </c>
      <c r="E24" s="666">
        <v>0</v>
      </c>
      <c r="F24" s="666">
        <v>0</v>
      </c>
      <c r="G24" s="666">
        <v>0</v>
      </c>
      <c r="H24" s="350"/>
      <c r="J24" s="194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7"/>
    </row>
    <row r="25" spans="2:23" ht="23.1" customHeight="1">
      <c r="B25" s="348"/>
      <c r="C25" s="667" t="s">
        <v>178</v>
      </c>
      <c r="D25" s="670" t="s">
        <v>191</v>
      </c>
      <c r="E25" s="671">
        <v>0</v>
      </c>
      <c r="F25" s="671">
        <v>0</v>
      </c>
      <c r="G25" s="671">
        <v>0</v>
      </c>
      <c r="H25" s="350"/>
      <c r="J25" s="194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7"/>
    </row>
    <row r="26" spans="2:23" ht="23.1" customHeight="1">
      <c r="B26" s="348"/>
      <c r="C26" s="667" t="s">
        <v>180</v>
      </c>
      <c r="D26" s="670" t="s">
        <v>192</v>
      </c>
      <c r="E26" s="671">
        <v>0</v>
      </c>
      <c r="F26" s="671">
        <v>0</v>
      </c>
      <c r="G26" s="671">
        <v>0</v>
      </c>
      <c r="H26" s="350"/>
      <c r="J26" s="194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7"/>
    </row>
    <row r="27" spans="2:23" ht="23.1" customHeight="1">
      <c r="B27" s="348"/>
      <c r="C27" s="667" t="s">
        <v>182</v>
      </c>
      <c r="D27" s="670" t="s">
        <v>193</v>
      </c>
      <c r="E27" s="671">
        <v>0</v>
      </c>
      <c r="F27" s="671">
        <v>0</v>
      </c>
      <c r="G27" s="671">
        <v>0</v>
      </c>
      <c r="H27" s="350"/>
      <c r="J27" s="194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7"/>
    </row>
    <row r="28" spans="2:23" ht="23.1" customHeight="1">
      <c r="B28" s="348"/>
      <c r="C28" s="485" t="s">
        <v>194</v>
      </c>
      <c r="D28" s="486" t="s">
        <v>195</v>
      </c>
      <c r="E28" s="231">
        <v>0</v>
      </c>
      <c r="F28" s="231">
        <v>0</v>
      </c>
      <c r="G28" s="231">
        <v>0</v>
      </c>
      <c r="H28" s="350"/>
      <c r="J28" s="194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7"/>
    </row>
    <row r="29" spans="2:23" ht="23.1" customHeight="1">
      <c r="B29" s="348"/>
      <c r="C29" s="485" t="s">
        <v>196</v>
      </c>
      <c r="D29" s="486" t="s">
        <v>197</v>
      </c>
      <c r="E29" s="231">
        <v>0</v>
      </c>
      <c r="F29" s="231">
        <v>0</v>
      </c>
      <c r="G29" s="231">
        <v>0</v>
      </c>
      <c r="H29" s="350"/>
      <c r="J29" s="194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7"/>
    </row>
    <row r="30" spans="2:23" ht="23.1" customHeight="1">
      <c r="B30" s="348"/>
      <c r="C30" s="485" t="s">
        <v>198</v>
      </c>
      <c r="D30" s="486" t="s">
        <v>199</v>
      </c>
      <c r="E30" s="231">
        <v>0</v>
      </c>
      <c r="F30" s="231">
        <v>0</v>
      </c>
      <c r="G30" s="231">
        <v>0</v>
      </c>
      <c r="H30" s="350"/>
      <c r="J30" s="201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3"/>
    </row>
    <row r="31" spans="2:23" ht="23.1" customHeight="1">
      <c r="B31" s="348"/>
      <c r="C31" s="485" t="s">
        <v>200</v>
      </c>
      <c r="D31" s="486" t="s">
        <v>201</v>
      </c>
      <c r="E31" s="231">
        <v>0</v>
      </c>
      <c r="F31" s="231">
        <v>0</v>
      </c>
      <c r="G31" s="231">
        <v>0</v>
      </c>
      <c r="H31" s="350"/>
      <c r="J31" s="201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3"/>
    </row>
    <row r="32" spans="2:23" ht="23.1" customHeight="1">
      <c r="B32" s="348"/>
      <c r="C32" s="485" t="s">
        <v>202</v>
      </c>
      <c r="D32" s="486" t="s">
        <v>203</v>
      </c>
      <c r="E32" s="231">
        <v>-23851.91</v>
      </c>
      <c r="F32" s="231">
        <v>-28092.84</v>
      </c>
      <c r="G32" s="231">
        <v>-32251.29</v>
      </c>
      <c r="H32" s="350"/>
      <c r="J32" s="194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2:23" ht="23.1" customHeight="1">
      <c r="B33" s="348"/>
      <c r="C33" s="485" t="s">
        <v>204</v>
      </c>
      <c r="D33" s="486" t="s">
        <v>205</v>
      </c>
      <c r="E33" s="231">
        <v>-47310.69</v>
      </c>
      <c r="F33" s="231">
        <v>-37024.31</v>
      </c>
      <c r="G33" s="231">
        <f>-14140.86-40000+155.98</f>
        <v>-53984.88</v>
      </c>
      <c r="H33" s="350"/>
      <c r="J33" s="194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7"/>
    </row>
    <row r="34" spans="2:23" ht="23.1" customHeight="1">
      <c r="B34" s="348"/>
      <c r="C34" s="485" t="s">
        <v>206</v>
      </c>
      <c r="D34" s="486" t="s">
        <v>207</v>
      </c>
      <c r="E34" s="231">
        <v>-22211.26</v>
      </c>
      <c r="F34" s="231">
        <v>-22211.26</v>
      </c>
      <c r="G34" s="231">
        <v>-22211.26</v>
      </c>
      <c r="H34" s="350"/>
      <c r="J34" s="194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7"/>
    </row>
    <row r="35" spans="2:23" ht="23.1" customHeight="1">
      <c r="B35" s="348"/>
      <c r="C35" s="485" t="s">
        <v>208</v>
      </c>
      <c r="D35" s="486" t="s">
        <v>209</v>
      </c>
      <c r="E35" s="231">
        <v>18632.669999999998</v>
      </c>
      <c r="F35" s="231">
        <v>18632.669999999998</v>
      </c>
      <c r="G35" s="231">
        <v>18632.669999999998</v>
      </c>
      <c r="H35" s="350"/>
      <c r="J35" s="194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7"/>
    </row>
    <row r="36" spans="2:23" ht="23.1" customHeight="1">
      <c r="B36" s="348"/>
      <c r="C36" s="485" t="s">
        <v>210</v>
      </c>
      <c r="D36" s="486" t="s">
        <v>211</v>
      </c>
      <c r="E36" s="231">
        <v>0</v>
      </c>
      <c r="F36" s="231">
        <v>0</v>
      </c>
      <c r="G36" s="231">
        <v>0</v>
      </c>
      <c r="H36" s="350"/>
      <c r="J36" s="204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6"/>
    </row>
    <row r="37" spans="2:23" ht="23.1" customHeight="1">
      <c r="B37" s="348"/>
      <c r="C37" s="485" t="s">
        <v>212</v>
      </c>
      <c r="D37" s="486" t="s">
        <v>213</v>
      </c>
      <c r="E37" s="231">
        <v>155.97999999999999</v>
      </c>
      <c r="F37" s="231">
        <v>155.97999999999999</v>
      </c>
      <c r="G37" s="231">
        <v>0</v>
      </c>
      <c r="H37" s="350"/>
      <c r="J37" s="204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6"/>
    </row>
    <row r="38" spans="2:23" ht="23.1" customHeight="1" thickBot="1">
      <c r="B38" s="348"/>
      <c r="C38" s="488" t="s">
        <v>214</v>
      </c>
      <c r="D38" s="489" t="s">
        <v>215</v>
      </c>
      <c r="E38" s="490">
        <f>E16+E22+E23+SUM(E28:E37)</f>
        <v>229.55000000000291</v>
      </c>
      <c r="F38" s="490">
        <f t="shared" ref="F38:G38" si="0">F16+F22+F23+SUM(F28:F37)</f>
        <v>0</v>
      </c>
      <c r="G38" s="490">
        <f t="shared" si="0"/>
        <v>0</v>
      </c>
      <c r="H38" s="350"/>
      <c r="J38" s="204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6"/>
    </row>
    <row r="39" spans="2:23" ht="23.1" customHeight="1">
      <c r="B39" s="348"/>
      <c r="C39" s="491"/>
      <c r="D39" s="349"/>
      <c r="E39" s="484"/>
      <c r="F39" s="484"/>
      <c r="G39" s="484"/>
      <c r="H39" s="350"/>
      <c r="J39" s="204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6"/>
    </row>
    <row r="40" spans="2:23" ht="23.1" customHeight="1">
      <c r="B40" s="348"/>
      <c r="C40" s="485" t="s">
        <v>212</v>
      </c>
      <c r="D40" s="486" t="s">
        <v>216</v>
      </c>
      <c r="E40" s="231">
        <v>19.61</v>
      </c>
      <c r="F40" s="231">
        <v>0</v>
      </c>
      <c r="G40" s="231">
        <v>0</v>
      </c>
      <c r="H40" s="350"/>
      <c r="J40" s="204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6"/>
    </row>
    <row r="41" spans="2:23" ht="23.1" customHeight="1">
      <c r="B41" s="348"/>
      <c r="C41" s="485" t="s">
        <v>217</v>
      </c>
      <c r="D41" s="486" t="s">
        <v>218</v>
      </c>
      <c r="E41" s="231">
        <v>0</v>
      </c>
      <c r="F41" s="231">
        <v>0</v>
      </c>
      <c r="G41" s="231">
        <v>0</v>
      </c>
      <c r="H41" s="350"/>
      <c r="J41" s="204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6"/>
    </row>
    <row r="42" spans="2:23" ht="23.1" customHeight="1">
      <c r="B42" s="348"/>
      <c r="C42" s="485" t="s">
        <v>219</v>
      </c>
      <c r="D42" s="486" t="s">
        <v>220</v>
      </c>
      <c r="E42" s="231">
        <v>0</v>
      </c>
      <c r="F42" s="231">
        <v>0</v>
      </c>
      <c r="G42" s="231">
        <v>0</v>
      </c>
      <c r="H42" s="350"/>
      <c r="J42" s="204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6"/>
    </row>
    <row r="43" spans="2:23" ht="23.1" customHeight="1">
      <c r="B43" s="348"/>
      <c r="C43" s="485" t="s">
        <v>221</v>
      </c>
      <c r="D43" s="486" t="s">
        <v>222</v>
      </c>
      <c r="E43" s="231">
        <v>0</v>
      </c>
      <c r="F43" s="231">
        <v>0</v>
      </c>
      <c r="G43" s="231">
        <v>0</v>
      </c>
      <c r="H43" s="350"/>
      <c r="J43" s="204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6"/>
    </row>
    <row r="44" spans="2:23" ht="23.1" customHeight="1">
      <c r="B44" s="348"/>
      <c r="C44" s="485" t="s">
        <v>223</v>
      </c>
      <c r="D44" s="486" t="s">
        <v>224</v>
      </c>
      <c r="E44" s="231">
        <v>0</v>
      </c>
      <c r="F44" s="231">
        <v>0</v>
      </c>
      <c r="G44" s="231">
        <v>0</v>
      </c>
      <c r="H44" s="350"/>
      <c r="J44" s="204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6"/>
    </row>
    <row r="45" spans="2:23" ht="23.1" customHeight="1" thickBot="1">
      <c r="B45" s="348"/>
      <c r="C45" s="488" t="s">
        <v>225</v>
      </c>
      <c r="D45" s="489" t="s">
        <v>226</v>
      </c>
      <c r="E45" s="490">
        <f>SUM(E40:E44)</f>
        <v>19.61</v>
      </c>
      <c r="F45" s="490">
        <f>SUM(F40:F44)</f>
        <v>0</v>
      </c>
      <c r="G45" s="490">
        <f>SUM(G40:G44)</f>
        <v>0</v>
      </c>
      <c r="H45" s="350"/>
      <c r="J45" s="204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6"/>
    </row>
    <row r="46" spans="2:23" ht="23.1" customHeight="1">
      <c r="B46" s="348"/>
      <c r="C46" s="672"/>
      <c r="D46" s="673"/>
      <c r="E46" s="484"/>
      <c r="F46" s="484"/>
      <c r="G46" s="484"/>
      <c r="H46" s="350"/>
      <c r="J46" s="204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6"/>
    </row>
    <row r="47" spans="2:23" ht="23.1" customHeight="1" thickBot="1">
      <c r="B47" s="348"/>
      <c r="C47" s="488" t="s">
        <v>227</v>
      </c>
      <c r="D47" s="489" t="s">
        <v>228</v>
      </c>
      <c r="E47" s="492">
        <f>E45+E38</f>
        <v>249.16000000000292</v>
      </c>
      <c r="F47" s="492">
        <f>F45+F38</f>
        <v>0</v>
      </c>
      <c r="G47" s="492">
        <f>G45+G38</f>
        <v>0</v>
      </c>
      <c r="H47" s="350"/>
      <c r="J47" s="204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6"/>
    </row>
    <row r="48" spans="2:23" ht="23.1" customHeight="1">
      <c r="B48" s="348"/>
      <c r="C48" s="485" t="s">
        <v>229</v>
      </c>
      <c r="D48" s="486" t="s">
        <v>230</v>
      </c>
      <c r="E48" s="231">
        <v>0</v>
      </c>
      <c r="F48" s="231">
        <v>0</v>
      </c>
      <c r="G48" s="231">
        <v>0</v>
      </c>
      <c r="H48" s="350"/>
      <c r="J48" s="204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6"/>
    </row>
    <row r="49" spans="2:23" s="493" customFormat="1" ht="23.1" customHeight="1">
      <c r="B49" s="356"/>
      <c r="C49" s="674"/>
      <c r="D49" s="620"/>
      <c r="E49" s="484"/>
      <c r="F49" s="484"/>
      <c r="G49" s="484"/>
      <c r="H49" s="358"/>
      <c r="J49" s="204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6"/>
    </row>
    <row r="50" spans="2:23" ht="23.1" customHeight="1" thickBot="1">
      <c r="B50" s="348"/>
      <c r="C50" s="488" t="s">
        <v>231</v>
      </c>
      <c r="D50" s="489" t="s">
        <v>232</v>
      </c>
      <c r="E50" s="494">
        <f>E47+E48</f>
        <v>249.16000000000292</v>
      </c>
      <c r="F50" s="494">
        <f>F47+F48</f>
        <v>0</v>
      </c>
      <c r="G50" s="494">
        <f>G47+G48</f>
        <v>0</v>
      </c>
      <c r="H50" s="350"/>
      <c r="J50" s="204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6"/>
    </row>
    <row r="51" spans="2:23" ht="23.1" customHeight="1" thickBot="1">
      <c r="B51" s="376"/>
      <c r="C51" s="899"/>
      <c r="D51" s="899"/>
      <c r="E51" s="899"/>
      <c r="F51" s="899"/>
      <c r="G51" s="377"/>
      <c r="H51" s="378"/>
      <c r="J51" s="207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9"/>
    </row>
    <row r="52" spans="2:23" ht="23.1" customHeight="1">
      <c r="C52" s="344"/>
      <c r="D52" s="344"/>
      <c r="E52" s="344"/>
      <c r="F52" s="344"/>
      <c r="G52" s="344"/>
    </row>
    <row r="53" spans="2:23" ht="12.75">
      <c r="C53" s="379" t="s">
        <v>55</v>
      </c>
      <c r="D53" s="344"/>
      <c r="E53" s="344"/>
      <c r="F53" s="344"/>
      <c r="G53" s="341" t="s">
        <v>15</v>
      </c>
    </row>
    <row r="54" spans="2:23" ht="12.75">
      <c r="C54" s="380" t="s">
        <v>57</v>
      </c>
      <c r="D54" s="344"/>
      <c r="E54" s="344"/>
      <c r="F54" s="344"/>
      <c r="G54" s="344"/>
    </row>
    <row r="55" spans="2:23" ht="12.75">
      <c r="C55" s="380" t="s">
        <v>58</v>
      </c>
      <c r="D55" s="344"/>
      <c r="E55" s="344"/>
      <c r="F55" s="344"/>
      <c r="G55" s="344"/>
    </row>
    <row r="56" spans="2:23" ht="12.75">
      <c r="C56" s="380" t="s">
        <v>59</v>
      </c>
      <c r="D56" s="344"/>
      <c r="E56" s="344"/>
      <c r="F56" s="344"/>
      <c r="G56" s="344"/>
    </row>
    <row r="57" spans="2:23" ht="12.75">
      <c r="C57" s="380" t="s">
        <v>60</v>
      </c>
      <c r="D57" s="344"/>
      <c r="E57" s="344"/>
      <c r="F57" s="344"/>
      <c r="G57" s="344"/>
    </row>
    <row r="58" spans="2:23" ht="23.1" customHeight="1">
      <c r="C58" s="344"/>
      <c r="D58" s="344"/>
      <c r="E58" s="344"/>
      <c r="F58" s="344"/>
      <c r="G58" s="344"/>
    </row>
    <row r="59" spans="2:23" ht="23.1" customHeight="1">
      <c r="C59" s="344"/>
      <c r="D59" s="344"/>
      <c r="E59" s="344"/>
      <c r="F59" s="344"/>
      <c r="G59" s="344"/>
    </row>
    <row r="60" spans="2:23" ht="23.1" customHeight="1">
      <c r="C60" s="344"/>
      <c r="D60" s="344"/>
      <c r="E60" s="344"/>
      <c r="F60" s="344"/>
      <c r="G60" s="344"/>
    </row>
    <row r="61" spans="2:23" ht="23.1" customHeight="1">
      <c r="C61" s="344"/>
      <c r="D61" s="344"/>
      <c r="E61" s="344"/>
      <c r="F61" s="344"/>
      <c r="G61" s="344"/>
    </row>
    <row r="62" spans="2:23" ht="23.1" customHeight="1">
      <c r="F62" s="344"/>
      <c r="G62" s="344"/>
    </row>
  </sheetData>
  <sheetProtection password="E059" sheet="1" objects="1" scenarios="1"/>
  <mergeCells count="3">
    <mergeCell ref="C51:F51"/>
    <mergeCell ref="G6:G7"/>
    <mergeCell ref="D9:G9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6"/>
  <sheetViews>
    <sheetView topLeftCell="A76" zoomScale="55" zoomScaleNormal="55" zoomScalePageLayoutView="125" workbookViewId="0">
      <selection activeCell="G103" sqref="G103"/>
    </sheetView>
  </sheetViews>
  <sheetFormatPr baseColWidth="10" defaultColWidth="10.6640625" defaultRowHeight="23.1" customHeight="1"/>
  <cols>
    <col min="1" max="2" width="3.33203125" style="273" customWidth="1"/>
    <col min="3" max="3" width="13.5546875" style="273" customWidth="1"/>
    <col min="4" max="4" width="42.44140625" style="273" customWidth="1"/>
    <col min="5" max="6" width="15.6640625" style="274" customWidth="1"/>
    <col min="7" max="7" width="31" style="274" customWidth="1"/>
    <col min="8" max="8" width="15.5546875" style="274" customWidth="1"/>
    <col min="9" max="9" width="16.6640625" style="274" customWidth="1"/>
    <col min="10" max="10" width="30.5546875" style="274" customWidth="1"/>
    <col min="11" max="12" width="15.6640625" style="274" customWidth="1"/>
    <col min="13" max="13" width="27.33203125" style="274" customWidth="1"/>
    <col min="14" max="14" width="3.33203125" style="273" customWidth="1"/>
    <col min="15" max="16384" width="10.6640625" style="273"/>
  </cols>
  <sheetData>
    <row r="2" spans="2:29" ht="23.1" customHeight="1">
      <c r="D2" s="675" t="s">
        <v>233</v>
      </c>
    </row>
    <row r="3" spans="2:29" ht="23.1" customHeight="1">
      <c r="D3" s="675" t="s">
        <v>234</v>
      </c>
    </row>
    <row r="4" spans="2:29" ht="23.1" customHeight="1" thickBot="1"/>
    <row r="5" spans="2:29" ht="9" customHeight="1">
      <c r="B5" s="275"/>
      <c r="C5" s="276"/>
      <c r="D5" s="276"/>
      <c r="E5" s="277"/>
      <c r="F5" s="277"/>
      <c r="G5" s="277"/>
      <c r="H5" s="277"/>
      <c r="I5" s="277"/>
      <c r="J5" s="277"/>
      <c r="K5" s="277"/>
      <c r="L5" s="277"/>
      <c r="M5" s="277"/>
      <c r="N5" s="278"/>
      <c r="P5" s="191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3"/>
    </row>
    <row r="6" spans="2:29" ht="30" customHeight="1">
      <c r="B6" s="279"/>
      <c r="C6" s="280" t="s">
        <v>2</v>
      </c>
      <c r="D6" s="281"/>
      <c r="E6" s="282"/>
      <c r="F6" s="282"/>
      <c r="G6" s="282"/>
      <c r="H6" s="282"/>
      <c r="I6" s="282"/>
      <c r="J6" s="282"/>
      <c r="K6" s="282"/>
      <c r="L6" s="282"/>
      <c r="M6" s="898">
        <f>ejercicio</f>
        <v>2018</v>
      </c>
      <c r="N6" s="283"/>
      <c r="P6" s="194"/>
      <c r="Q6" s="195" t="s">
        <v>87</v>
      </c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7"/>
    </row>
    <row r="7" spans="2:29" ht="30" customHeight="1">
      <c r="B7" s="279"/>
      <c r="C7" s="280" t="s">
        <v>3</v>
      </c>
      <c r="D7" s="281"/>
      <c r="E7" s="282"/>
      <c r="F7" s="282"/>
      <c r="G7" s="282"/>
      <c r="H7" s="282"/>
      <c r="I7" s="282"/>
      <c r="J7" s="282"/>
      <c r="K7" s="282"/>
      <c r="L7" s="282"/>
      <c r="M7" s="898"/>
      <c r="N7" s="676"/>
      <c r="P7" s="194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7"/>
    </row>
    <row r="8" spans="2:29" ht="30" customHeight="1">
      <c r="B8" s="279"/>
      <c r="C8" s="284"/>
      <c r="D8" s="281"/>
      <c r="E8" s="282"/>
      <c r="F8" s="282"/>
      <c r="G8" s="282"/>
      <c r="H8" s="282"/>
      <c r="I8" s="282"/>
      <c r="J8" s="282"/>
      <c r="K8" s="282"/>
      <c r="L8" s="282"/>
      <c r="M8" s="282"/>
      <c r="N8" s="676"/>
      <c r="P8" s="194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7"/>
    </row>
    <row r="9" spans="2:29" s="286" customFormat="1" ht="30" customHeight="1">
      <c r="B9" s="677"/>
      <c r="C9" s="285" t="s">
        <v>62</v>
      </c>
      <c r="D9" s="900" t="str">
        <f>Entidad</f>
        <v>FIT CANARIAS</v>
      </c>
      <c r="E9" s="900"/>
      <c r="F9" s="900"/>
      <c r="G9" s="900"/>
      <c r="H9" s="900"/>
      <c r="I9" s="900"/>
      <c r="J9" s="900"/>
      <c r="K9" s="900"/>
      <c r="L9" s="900"/>
      <c r="M9" s="900"/>
      <c r="N9" s="676"/>
      <c r="O9" s="678"/>
      <c r="P9" s="611"/>
      <c r="Q9" s="612"/>
      <c r="R9" s="612"/>
      <c r="S9" s="612"/>
      <c r="T9" s="612"/>
      <c r="U9" s="612"/>
      <c r="V9" s="612"/>
      <c r="W9" s="612"/>
      <c r="X9" s="612"/>
      <c r="Y9" s="612"/>
      <c r="Z9" s="612"/>
      <c r="AA9" s="612"/>
      <c r="AB9" s="612"/>
      <c r="AC9" s="613"/>
    </row>
    <row r="10" spans="2:29" ht="7.35" customHeight="1">
      <c r="B10" s="279"/>
      <c r="C10" s="281"/>
      <c r="D10" s="281"/>
      <c r="E10" s="282"/>
      <c r="F10" s="282"/>
      <c r="G10" s="282"/>
      <c r="H10" s="282"/>
      <c r="I10" s="282"/>
      <c r="J10" s="282"/>
      <c r="K10" s="282"/>
      <c r="L10" s="282"/>
      <c r="M10" s="282"/>
      <c r="N10" s="676"/>
      <c r="P10" s="194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7"/>
    </row>
    <row r="11" spans="2:29" s="290" customFormat="1" ht="30" customHeight="1">
      <c r="B11" s="287"/>
      <c r="C11" s="288" t="s">
        <v>235</v>
      </c>
      <c r="D11" s="288"/>
      <c r="E11" s="289"/>
      <c r="F11" s="289"/>
      <c r="G11" s="289"/>
      <c r="H11" s="289"/>
      <c r="I11" s="289"/>
      <c r="J11" s="289"/>
      <c r="K11" s="289"/>
      <c r="L11" s="289"/>
      <c r="M11" s="289"/>
      <c r="N11" s="676"/>
      <c r="P11" s="198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200"/>
    </row>
    <row r="12" spans="2:29" s="290" customFormat="1" ht="30" customHeight="1">
      <c r="B12" s="287"/>
      <c r="C12" s="919"/>
      <c r="D12" s="919"/>
      <c r="E12" s="291"/>
      <c r="F12" s="291"/>
      <c r="G12" s="291"/>
      <c r="H12" s="291"/>
      <c r="I12" s="291"/>
      <c r="J12" s="291"/>
      <c r="K12" s="291"/>
      <c r="L12" s="291"/>
      <c r="M12" s="291"/>
      <c r="N12" s="676"/>
      <c r="P12" s="198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200"/>
    </row>
    <row r="13" spans="2:29" s="290" customFormat="1" ht="30" customHeight="1">
      <c r="B13" s="287"/>
      <c r="D13" s="292"/>
      <c r="E13" s="291"/>
      <c r="F13" s="291"/>
      <c r="G13" s="291"/>
      <c r="H13" s="291"/>
      <c r="I13" s="291"/>
      <c r="J13" s="291"/>
      <c r="K13" s="291"/>
      <c r="L13" s="291"/>
      <c r="M13" s="291"/>
      <c r="N13" s="676"/>
      <c r="P13" s="194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7"/>
    </row>
    <row r="14" spans="2:29" s="300" customFormat="1" ht="23.1" customHeight="1">
      <c r="B14" s="293"/>
      <c r="C14" s="294"/>
      <c r="D14" s="295"/>
      <c r="E14" s="296"/>
      <c r="F14" s="297" t="s">
        <v>169</v>
      </c>
      <c r="G14" s="298">
        <f>ejercicio-2</f>
        <v>2016</v>
      </c>
      <c r="H14" s="296"/>
      <c r="I14" s="299" t="s">
        <v>170</v>
      </c>
      <c r="J14" s="298">
        <f>ejercicio-1</f>
        <v>2017</v>
      </c>
      <c r="K14" s="296"/>
      <c r="L14" s="297" t="s">
        <v>171</v>
      </c>
      <c r="M14" s="298">
        <f>ejercicio</f>
        <v>2018</v>
      </c>
      <c r="N14" s="676"/>
      <c r="P14" s="194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7"/>
    </row>
    <row r="15" spans="2:29" s="305" customFormat="1" ht="23.1" customHeight="1">
      <c r="B15" s="301"/>
      <c r="C15" s="302" t="s">
        <v>236</v>
      </c>
      <c r="D15" s="303"/>
      <c r="E15" s="304" t="s">
        <v>237</v>
      </c>
      <c r="F15" s="304" t="s">
        <v>238</v>
      </c>
      <c r="G15" s="304" t="s">
        <v>141</v>
      </c>
      <c r="H15" s="304" t="s">
        <v>237</v>
      </c>
      <c r="I15" s="304" t="s">
        <v>238</v>
      </c>
      <c r="J15" s="304" t="s">
        <v>141</v>
      </c>
      <c r="K15" s="304" t="s">
        <v>237</v>
      </c>
      <c r="L15" s="304" t="s">
        <v>238</v>
      </c>
      <c r="M15" s="304" t="s">
        <v>141</v>
      </c>
      <c r="N15" s="676"/>
      <c r="P15" s="194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7"/>
    </row>
    <row r="16" spans="2:29" s="312" customFormat="1" ht="23.1" customHeight="1">
      <c r="B16" s="306"/>
      <c r="C16" s="307" t="s">
        <v>239</v>
      </c>
      <c r="D16" s="308"/>
      <c r="E16" s="309">
        <f>SUM(E17:E18)</f>
        <v>0</v>
      </c>
      <c r="F16" s="309">
        <f>SUM(F17:F18)</f>
        <v>0</v>
      </c>
      <c r="G16" s="310"/>
      <c r="H16" s="309">
        <f>SUM(H17:H18)</f>
        <v>0</v>
      </c>
      <c r="I16" s="309">
        <f>SUM(I17:I18)</f>
        <v>0</v>
      </c>
      <c r="J16" s="310"/>
      <c r="K16" s="309">
        <f>SUM(K17:K18)</f>
        <v>0</v>
      </c>
      <c r="L16" s="309">
        <f>SUM(L17:L18)</f>
        <v>0</v>
      </c>
      <c r="M16" s="311"/>
      <c r="N16" s="676"/>
      <c r="P16" s="194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7"/>
    </row>
    <row r="17" spans="2:29" s="312" customFormat="1" ht="20.100000000000001" customHeight="1">
      <c r="B17" s="306"/>
      <c r="C17" s="426"/>
      <c r="D17" s="427" t="s">
        <v>240</v>
      </c>
      <c r="E17" s="234"/>
      <c r="F17" s="234"/>
      <c r="G17" s="428"/>
      <c r="H17" s="234"/>
      <c r="I17" s="234"/>
      <c r="J17" s="428"/>
      <c r="K17" s="234"/>
      <c r="L17" s="234"/>
      <c r="M17" s="429"/>
      <c r="N17" s="334"/>
      <c r="P17" s="201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3"/>
    </row>
    <row r="18" spans="2:29" s="312" customFormat="1" ht="20.100000000000001" customHeight="1">
      <c r="B18" s="306"/>
      <c r="C18" s="430"/>
      <c r="D18" s="431" t="s">
        <v>241</v>
      </c>
      <c r="E18" s="236"/>
      <c r="F18" s="236"/>
      <c r="G18" s="432"/>
      <c r="H18" s="236"/>
      <c r="I18" s="236"/>
      <c r="J18" s="432"/>
      <c r="K18" s="236"/>
      <c r="L18" s="236"/>
      <c r="M18" s="433"/>
      <c r="N18" s="334"/>
      <c r="P18" s="201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3"/>
    </row>
    <row r="19" spans="2:29" s="312" customFormat="1" ht="23.1" customHeight="1">
      <c r="B19" s="306"/>
      <c r="C19" s="307" t="s">
        <v>242</v>
      </c>
      <c r="D19" s="308"/>
      <c r="E19" s="309">
        <f>+E20+E25</f>
        <v>0</v>
      </c>
      <c r="F19" s="309">
        <f>+F20+F25</f>
        <v>0</v>
      </c>
      <c r="G19" s="310"/>
      <c r="H19" s="309">
        <f>+H20+H25</f>
        <v>0</v>
      </c>
      <c r="I19" s="309">
        <f>+I20+I25</f>
        <v>0</v>
      </c>
      <c r="J19" s="310"/>
      <c r="K19" s="309">
        <f>+K20+K25</f>
        <v>0</v>
      </c>
      <c r="L19" s="309">
        <f>+L20+L25</f>
        <v>0</v>
      </c>
      <c r="M19" s="311"/>
      <c r="N19" s="676"/>
      <c r="P19" s="194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7"/>
    </row>
    <row r="20" spans="2:29" s="312" customFormat="1" ht="20.100000000000001" customHeight="1">
      <c r="B20" s="306"/>
      <c r="C20" s="426"/>
      <c r="D20" s="427" t="s">
        <v>243</v>
      </c>
      <c r="E20" s="434">
        <f>SUM(E21:E24)</f>
        <v>0</v>
      </c>
      <c r="F20" s="434">
        <f>SUM(F21:F24)</f>
        <v>0</v>
      </c>
      <c r="G20" s="435"/>
      <c r="H20" s="434">
        <f>SUM(H21:H24)</f>
        <v>0</v>
      </c>
      <c r="I20" s="434">
        <f>SUM(I21:I24)</f>
        <v>0</v>
      </c>
      <c r="J20" s="435"/>
      <c r="K20" s="434">
        <f>SUM(K21:K24)</f>
        <v>0</v>
      </c>
      <c r="L20" s="434">
        <f>SUM(L21:L24)</f>
        <v>0</v>
      </c>
      <c r="M20" s="436"/>
      <c r="N20" s="334"/>
      <c r="P20" s="201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3"/>
    </row>
    <row r="21" spans="2:29" s="313" customFormat="1" ht="20.100000000000001" customHeight="1">
      <c r="B21" s="677"/>
      <c r="C21" s="679"/>
      <c r="D21" s="680"/>
      <c r="E21" s="681"/>
      <c r="F21" s="681"/>
      <c r="G21" s="682"/>
      <c r="H21" s="681"/>
      <c r="I21" s="681"/>
      <c r="J21" s="682"/>
      <c r="K21" s="681"/>
      <c r="L21" s="681"/>
      <c r="M21" s="683"/>
      <c r="N21" s="676"/>
      <c r="O21" s="684"/>
      <c r="P21" s="194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7"/>
    </row>
    <row r="22" spans="2:29" s="313" customFormat="1" ht="20.100000000000001" customHeight="1">
      <c r="B22" s="677"/>
      <c r="C22" s="679"/>
      <c r="D22" s="680"/>
      <c r="E22" s="681"/>
      <c r="F22" s="681"/>
      <c r="G22" s="682"/>
      <c r="H22" s="681"/>
      <c r="I22" s="681"/>
      <c r="J22" s="682"/>
      <c r="K22" s="681"/>
      <c r="L22" s="681"/>
      <c r="M22" s="683"/>
      <c r="N22" s="676"/>
      <c r="O22" s="684"/>
      <c r="P22" s="194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7"/>
    </row>
    <row r="23" spans="2:29" s="313" customFormat="1" ht="20.100000000000001" customHeight="1">
      <c r="B23" s="677"/>
      <c r="C23" s="679"/>
      <c r="D23" s="680"/>
      <c r="E23" s="681"/>
      <c r="F23" s="681"/>
      <c r="G23" s="682"/>
      <c r="H23" s="681"/>
      <c r="I23" s="681"/>
      <c r="J23" s="682"/>
      <c r="K23" s="681"/>
      <c r="L23" s="681"/>
      <c r="M23" s="683"/>
      <c r="N23" s="676"/>
      <c r="O23" s="684"/>
      <c r="P23" s="194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7"/>
    </row>
    <row r="24" spans="2:29" s="313" customFormat="1" ht="20.100000000000001" customHeight="1">
      <c r="B24" s="677"/>
      <c r="C24" s="679"/>
      <c r="D24" s="680"/>
      <c r="E24" s="681"/>
      <c r="F24" s="681"/>
      <c r="G24" s="682"/>
      <c r="H24" s="681"/>
      <c r="I24" s="681"/>
      <c r="J24" s="682"/>
      <c r="K24" s="681"/>
      <c r="L24" s="681"/>
      <c r="M24" s="683"/>
      <c r="N24" s="676"/>
      <c r="O24" s="684"/>
      <c r="P24" s="194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7"/>
    </row>
    <row r="25" spans="2:29" s="312" customFormat="1" ht="20.100000000000001" customHeight="1">
      <c r="B25" s="306"/>
      <c r="C25" s="437"/>
      <c r="D25" s="438" t="s">
        <v>244</v>
      </c>
      <c r="E25" s="439">
        <f>SUM(E26:E29)</f>
        <v>0</v>
      </c>
      <c r="F25" s="439">
        <f>SUM(F26:F29)</f>
        <v>0</v>
      </c>
      <c r="G25" s="440"/>
      <c r="H25" s="439">
        <f>SUM(H26:H29)</f>
        <v>0</v>
      </c>
      <c r="I25" s="439">
        <f>SUM(I26:I29)</f>
        <v>0</v>
      </c>
      <c r="J25" s="440"/>
      <c r="K25" s="439">
        <f>SUM(K26:K29)</f>
        <v>0</v>
      </c>
      <c r="L25" s="439">
        <f>SUM(L26:L29)</f>
        <v>0</v>
      </c>
      <c r="M25" s="441"/>
      <c r="N25" s="334"/>
      <c r="P25" s="201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3"/>
    </row>
    <row r="26" spans="2:29" s="313" customFormat="1" ht="20.100000000000001" customHeight="1">
      <c r="B26" s="677"/>
      <c r="C26" s="679"/>
      <c r="D26" s="680"/>
      <c r="E26" s="681"/>
      <c r="F26" s="681"/>
      <c r="G26" s="682"/>
      <c r="H26" s="681"/>
      <c r="I26" s="681"/>
      <c r="J26" s="682"/>
      <c r="K26" s="681"/>
      <c r="L26" s="681"/>
      <c r="M26" s="683"/>
      <c r="N26" s="676"/>
      <c r="O26" s="684"/>
      <c r="P26" s="194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7"/>
    </row>
    <row r="27" spans="2:29" s="313" customFormat="1" ht="20.100000000000001" customHeight="1">
      <c r="B27" s="677"/>
      <c r="C27" s="679"/>
      <c r="D27" s="680"/>
      <c r="E27" s="681"/>
      <c r="F27" s="681"/>
      <c r="G27" s="682"/>
      <c r="H27" s="681"/>
      <c r="I27" s="681"/>
      <c r="J27" s="682"/>
      <c r="K27" s="681"/>
      <c r="L27" s="681"/>
      <c r="M27" s="683"/>
      <c r="N27" s="676"/>
      <c r="O27" s="684"/>
      <c r="P27" s="194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7"/>
    </row>
    <row r="28" spans="2:29" s="313" customFormat="1" ht="20.100000000000001" customHeight="1">
      <c r="B28" s="677"/>
      <c r="C28" s="679"/>
      <c r="D28" s="680"/>
      <c r="E28" s="681"/>
      <c r="F28" s="681"/>
      <c r="G28" s="682"/>
      <c r="H28" s="681"/>
      <c r="I28" s="681"/>
      <c r="J28" s="682"/>
      <c r="K28" s="681"/>
      <c r="L28" s="681"/>
      <c r="M28" s="683"/>
      <c r="N28" s="676"/>
      <c r="O28" s="684"/>
      <c r="P28" s="194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7"/>
    </row>
    <row r="29" spans="2:29" s="313" customFormat="1" ht="20.100000000000001" customHeight="1">
      <c r="B29" s="677"/>
      <c r="C29" s="685"/>
      <c r="D29" s="686"/>
      <c r="E29" s="687"/>
      <c r="F29" s="687"/>
      <c r="G29" s="688"/>
      <c r="H29" s="687"/>
      <c r="I29" s="687"/>
      <c r="J29" s="688"/>
      <c r="K29" s="687"/>
      <c r="L29" s="687"/>
      <c r="M29" s="689"/>
      <c r="N29" s="676"/>
      <c r="O29" s="684"/>
      <c r="P29" s="194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7"/>
    </row>
    <row r="30" spans="2:29" s="312" customFormat="1" ht="23.1" customHeight="1">
      <c r="B30" s="306"/>
      <c r="C30" s="307" t="s">
        <v>245</v>
      </c>
      <c r="D30" s="308"/>
      <c r="E30" s="309">
        <f>+E31+E40</f>
        <v>49814.76</v>
      </c>
      <c r="F30" s="309">
        <f>+F31+F40</f>
        <v>3487.0332000000003</v>
      </c>
      <c r="G30" s="310"/>
      <c r="H30" s="309">
        <f>+H31+H40</f>
        <v>49814.76</v>
      </c>
      <c r="I30" s="309">
        <f>+I31+I40</f>
        <v>3487.0332000000003</v>
      </c>
      <c r="J30" s="310"/>
      <c r="K30" s="309">
        <f>+K31+K40</f>
        <v>49814.76</v>
      </c>
      <c r="L30" s="309">
        <f>+L31+L40</f>
        <v>3487.0332000000003</v>
      </c>
      <c r="M30" s="311"/>
      <c r="N30" s="676"/>
      <c r="P30" s="201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3"/>
    </row>
    <row r="31" spans="2:29" s="321" customFormat="1" ht="19.350000000000001" customHeight="1">
      <c r="B31" s="314"/>
      <c r="C31" s="315" t="s">
        <v>246</v>
      </c>
      <c r="D31" s="316"/>
      <c r="E31" s="317">
        <f>E32+E36</f>
        <v>0</v>
      </c>
      <c r="F31" s="317">
        <f>F32+F36</f>
        <v>0</v>
      </c>
      <c r="G31" s="318"/>
      <c r="H31" s="317">
        <f>H32+H36</f>
        <v>0</v>
      </c>
      <c r="I31" s="317">
        <f>I32+I36</f>
        <v>0</v>
      </c>
      <c r="J31" s="318"/>
      <c r="K31" s="317">
        <f>K32+K36</f>
        <v>0</v>
      </c>
      <c r="L31" s="317">
        <f>L32+L36</f>
        <v>0</v>
      </c>
      <c r="M31" s="319"/>
      <c r="N31" s="320"/>
      <c r="P31" s="267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9"/>
    </row>
    <row r="32" spans="2:29" s="312" customFormat="1" ht="19.350000000000001" customHeight="1">
      <c r="B32" s="306"/>
      <c r="C32" s="426"/>
      <c r="D32" s="427" t="s">
        <v>247</v>
      </c>
      <c r="E32" s="434">
        <f>SUM(E33:E35)</f>
        <v>0</v>
      </c>
      <c r="F32" s="434">
        <f>SUM(F33:F35)</f>
        <v>0</v>
      </c>
      <c r="G32" s="435"/>
      <c r="H32" s="434">
        <f>SUM(H33:H35)</f>
        <v>0</v>
      </c>
      <c r="I32" s="434">
        <f>SUM(I33:I35)</f>
        <v>0</v>
      </c>
      <c r="J32" s="435"/>
      <c r="K32" s="434">
        <f>SUM(K33:K35)</f>
        <v>0</v>
      </c>
      <c r="L32" s="434">
        <f>SUM(L33:L35)</f>
        <v>0</v>
      </c>
      <c r="M32" s="436"/>
      <c r="N32" s="334"/>
      <c r="P32" s="201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3"/>
    </row>
    <row r="33" spans="2:29" s="313" customFormat="1" ht="19.350000000000001" customHeight="1">
      <c r="B33" s="677"/>
      <c r="C33" s="560"/>
      <c r="D33" s="690"/>
      <c r="E33" s="561"/>
      <c r="F33" s="561"/>
      <c r="G33" s="691"/>
      <c r="H33" s="561"/>
      <c r="I33" s="561"/>
      <c r="J33" s="691"/>
      <c r="K33" s="561"/>
      <c r="L33" s="561"/>
      <c r="M33" s="692"/>
      <c r="N33" s="676"/>
      <c r="O33" s="684"/>
      <c r="P33" s="194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7"/>
    </row>
    <row r="34" spans="2:29" s="313" customFormat="1" ht="19.350000000000001" customHeight="1">
      <c r="B34" s="677"/>
      <c r="C34" s="560"/>
      <c r="D34" s="690"/>
      <c r="E34" s="561"/>
      <c r="F34" s="561"/>
      <c r="G34" s="691"/>
      <c r="H34" s="561"/>
      <c r="I34" s="561"/>
      <c r="J34" s="691"/>
      <c r="K34" s="561"/>
      <c r="L34" s="561"/>
      <c r="M34" s="692"/>
      <c r="N34" s="676"/>
      <c r="O34" s="684"/>
      <c r="P34" s="194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7"/>
    </row>
    <row r="35" spans="2:29" s="313" customFormat="1" ht="19.350000000000001" customHeight="1">
      <c r="B35" s="677"/>
      <c r="C35" s="560"/>
      <c r="D35" s="690"/>
      <c r="E35" s="561"/>
      <c r="F35" s="561"/>
      <c r="G35" s="691"/>
      <c r="H35" s="561"/>
      <c r="I35" s="561"/>
      <c r="J35" s="691"/>
      <c r="K35" s="561"/>
      <c r="L35" s="561"/>
      <c r="M35" s="692"/>
      <c r="N35" s="676"/>
      <c r="O35" s="684"/>
      <c r="P35" s="194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7"/>
    </row>
    <row r="36" spans="2:29" s="312" customFormat="1" ht="19.350000000000001" customHeight="1">
      <c r="B36" s="306"/>
      <c r="C36" s="426"/>
      <c r="D36" s="427" t="s">
        <v>248</v>
      </c>
      <c r="E36" s="434">
        <f>SUM(E37:E39)</f>
        <v>0</v>
      </c>
      <c r="F36" s="434">
        <f>SUM(F37:F39)</f>
        <v>0</v>
      </c>
      <c r="G36" s="435"/>
      <c r="H36" s="434">
        <f>SUM(H37:H39)</f>
        <v>0</v>
      </c>
      <c r="I36" s="434">
        <f>SUM(I37:I39)</f>
        <v>0</v>
      </c>
      <c r="J36" s="435"/>
      <c r="K36" s="434">
        <f>SUM(K37:K39)</f>
        <v>0</v>
      </c>
      <c r="L36" s="434">
        <f>SUM(L37:L39)</f>
        <v>0</v>
      </c>
      <c r="M36" s="436"/>
      <c r="N36" s="334"/>
      <c r="P36" s="442"/>
      <c r="Q36" s="443"/>
      <c r="R36" s="443"/>
      <c r="S36" s="443"/>
      <c r="T36" s="443"/>
      <c r="U36" s="443"/>
      <c r="V36" s="443"/>
      <c r="W36" s="443"/>
      <c r="X36" s="443"/>
      <c r="Y36" s="443"/>
      <c r="Z36" s="443"/>
      <c r="AA36" s="443"/>
      <c r="AB36" s="443"/>
      <c r="AC36" s="444"/>
    </row>
    <row r="37" spans="2:29" s="313" customFormat="1" ht="19.350000000000001" customHeight="1">
      <c r="B37" s="677"/>
      <c r="C37" s="560"/>
      <c r="D37" s="690"/>
      <c r="E37" s="561"/>
      <c r="F37" s="561"/>
      <c r="G37" s="691"/>
      <c r="H37" s="561"/>
      <c r="I37" s="561"/>
      <c r="J37" s="691"/>
      <c r="K37" s="561"/>
      <c r="L37" s="561"/>
      <c r="M37" s="692"/>
      <c r="N37" s="676"/>
      <c r="O37" s="684"/>
      <c r="P37" s="204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6"/>
    </row>
    <row r="38" spans="2:29" s="313" customFormat="1" ht="19.350000000000001" customHeight="1">
      <c r="B38" s="677"/>
      <c r="C38" s="560"/>
      <c r="D38" s="690"/>
      <c r="E38" s="561"/>
      <c r="F38" s="561"/>
      <c r="G38" s="691"/>
      <c r="H38" s="561"/>
      <c r="I38" s="561"/>
      <c r="J38" s="691"/>
      <c r="K38" s="561"/>
      <c r="L38" s="561"/>
      <c r="M38" s="692"/>
      <c r="N38" s="676"/>
      <c r="O38" s="684"/>
      <c r="P38" s="204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6"/>
    </row>
    <row r="39" spans="2:29" s="313" customFormat="1" ht="19.350000000000001" customHeight="1">
      <c r="B39" s="677"/>
      <c r="C39" s="560"/>
      <c r="D39" s="690"/>
      <c r="E39" s="561"/>
      <c r="F39" s="561"/>
      <c r="G39" s="691"/>
      <c r="H39" s="561"/>
      <c r="I39" s="561"/>
      <c r="J39" s="691"/>
      <c r="K39" s="561"/>
      <c r="L39" s="561"/>
      <c r="M39" s="692"/>
      <c r="N39" s="676"/>
      <c r="O39" s="684"/>
      <c r="P39" s="204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6"/>
    </row>
    <row r="40" spans="2:29" s="321" customFormat="1" ht="19.350000000000001" customHeight="1">
      <c r="B40" s="314"/>
      <c r="C40" s="315" t="s">
        <v>249</v>
      </c>
      <c r="D40" s="316"/>
      <c r="E40" s="317">
        <f>+E41+E42</f>
        <v>49814.76</v>
      </c>
      <c r="F40" s="317">
        <f>+F41+F42</f>
        <v>3487.0332000000003</v>
      </c>
      <c r="G40" s="318"/>
      <c r="H40" s="317">
        <f>+H41+H42</f>
        <v>49814.76</v>
      </c>
      <c r="I40" s="317">
        <f>+I41+I42</f>
        <v>3487.0332000000003</v>
      </c>
      <c r="J40" s="318"/>
      <c r="K40" s="317">
        <f>+K41+K42</f>
        <v>49814.76</v>
      </c>
      <c r="L40" s="317">
        <f>+L41+L42</f>
        <v>3487.0332000000003</v>
      </c>
      <c r="M40" s="319"/>
      <c r="N40" s="320"/>
      <c r="P40" s="270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2"/>
    </row>
    <row r="41" spans="2:29" s="312" customFormat="1" ht="19.350000000000001" customHeight="1">
      <c r="B41" s="306"/>
      <c r="C41" s="426"/>
      <c r="D41" s="427" t="s">
        <v>250</v>
      </c>
      <c r="E41" s="234"/>
      <c r="F41" s="234"/>
      <c r="G41" s="428"/>
      <c r="H41" s="234"/>
      <c r="I41" s="234"/>
      <c r="J41" s="428"/>
      <c r="K41" s="234"/>
      <c r="L41" s="234"/>
      <c r="M41" s="429"/>
      <c r="N41" s="334"/>
      <c r="P41" s="442"/>
      <c r="Q41" s="443"/>
      <c r="R41" s="443"/>
      <c r="S41" s="443"/>
      <c r="T41" s="443"/>
      <c r="U41" s="443"/>
      <c r="V41" s="443"/>
      <c r="W41" s="443"/>
      <c r="X41" s="443"/>
      <c r="Y41" s="443"/>
      <c r="Z41" s="443"/>
      <c r="AA41" s="443"/>
      <c r="AB41" s="443"/>
      <c r="AC41" s="444"/>
    </row>
    <row r="42" spans="2:29" s="312" customFormat="1" ht="19.350000000000001" customHeight="1">
      <c r="B42" s="306"/>
      <c r="C42" s="445"/>
      <c r="D42" s="446" t="s">
        <v>251</v>
      </c>
      <c r="E42" s="447">
        <v>49814.76</v>
      </c>
      <c r="F42" s="447">
        <f>+E42*0.07</f>
        <v>3487.0332000000003</v>
      </c>
      <c r="G42" s="448"/>
      <c r="H42" s="447">
        <v>49814.76</v>
      </c>
      <c r="I42" s="447">
        <f>+H42*0.07</f>
        <v>3487.0332000000003</v>
      </c>
      <c r="J42" s="448"/>
      <c r="K42" s="447">
        <v>49814.76</v>
      </c>
      <c r="L42" s="447">
        <f>+K42*0.07</f>
        <v>3487.0332000000003</v>
      </c>
      <c r="M42" s="449"/>
      <c r="N42" s="334"/>
      <c r="P42" s="442"/>
      <c r="Q42" s="443"/>
      <c r="R42" s="443"/>
      <c r="S42" s="443"/>
      <c r="T42" s="443"/>
      <c r="U42" s="443"/>
      <c r="V42" s="443"/>
      <c r="W42" s="443"/>
      <c r="X42" s="443"/>
      <c r="Y42" s="443"/>
      <c r="Z42" s="443"/>
      <c r="AA42" s="443"/>
      <c r="AB42" s="443"/>
      <c r="AC42" s="444"/>
    </row>
    <row r="43" spans="2:29" s="312" customFormat="1" ht="23.1" customHeight="1" thickBot="1">
      <c r="B43" s="306"/>
      <c r="C43" s="322" t="s">
        <v>252</v>
      </c>
      <c r="D43" s="323"/>
      <c r="E43" s="324">
        <f>E16+E19+E30</f>
        <v>49814.76</v>
      </c>
      <c r="F43" s="324">
        <f>F16+F19+F30</f>
        <v>3487.0332000000003</v>
      </c>
      <c r="G43" s="325"/>
      <c r="H43" s="324">
        <f>H16+H19+H30</f>
        <v>49814.76</v>
      </c>
      <c r="I43" s="324">
        <f>I16+I19+I30</f>
        <v>3487.0332000000003</v>
      </c>
      <c r="J43" s="325"/>
      <c r="K43" s="324">
        <f>K16+K19+K30</f>
        <v>49814.76</v>
      </c>
      <c r="L43" s="324">
        <f>L16+L19+L30</f>
        <v>3487.0332000000003</v>
      </c>
      <c r="M43" s="326"/>
      <c r="N43" s="676"/>
      <c r="P43" s="204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6"/>
    </row>
    <row r="44" spans="2:29" s="313" customFormat="1" ht="23.1" customHeight="1">
      <c r="B44" s="677"/>
      <c r="C44" s="616"/>
      <c r="D44" s="616"/>
      <c r="E44" s="693"/>
      <c r="F44" s="693"/>
      <c r="G44" s="693"/>
      <c r="H44" s="693"/>
      <c r="I44" s="693"/>
      <c r="J44" s="693"/>
      <c r="K44" s="693"/>
      <c r="L44" s="693"/>
      <c r="M44" s="693"/>
      <c r="N44" s="676"/>
      <c r="O44" s="684"/>
      <c r="P44" s="204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6"/>
    </row>
    <row r="45" spans="2:29" s="300" customFormat="1" ht="23.1" customHeight="1">
      <c r="B45" s="293"/>
      <c r="C45" s="294"/>
      <c r="D45" s="295"/>
      <c r="E45" s="565" t="s">
        <v>169</v>
      </c>
      <c r="F45" s="565" t="s">
        <v>170</v>
      </c>
      <c r="G45" s="565" t="s">
        <v>171</v>
      </c>
      <c r="H45" s="913" t="s">
        <v>141</v>
      </c>
      <c r="I45" s="914"/>
      <c r="J45" s="914"/>
      <c r="K45" s="914"/>
      <c r="L45" s="914"/>
      <c r="M45" s="915"/>
      <c r="N45" s="676"/>
      <c r="P45" s="204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6"/>
    </row>
    <row r="46" spans="2:29" s="305" customFormat="1" ht="23.1" customHeight="1">
      <c r="B46" s="301"/>
      <c r="C46" s="302" t="s">
        <v>253</v>
      </c>
      <c r="D46" s="303"/>
      <c r="E46" s="327">
        <f>ejercicio-2</f>
        <v>2016</v>
      </c>
      <c r="F46" s="327">
        <f>ejercicio-1</f>
        <v>2017</v>
      </c>
      <c r="G46" s="327">
        <f>ejercicio</f>
        <v>2018</v>
      </c>
      <c r="H46" s="916"/>
      <c r="I46" s="917"/>
      <c r="J46" s="917"/>
      <c r="K46" s="917"/>
      <c r="L46" s="917"/>
      <c r="M46" s="918"/>
      <c r="N46" s="676"/>
      <c r="P46" s="204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6"/>
    </row>
    <row r="47" spans="2:29" s="313" customFormat="1" ht="23.1" customHeight="1" thickBot="1">
      <c r="B47" s="677"/>
      <c r="C47" s="322" t="s">
        <v>254</v>
      </c>
      <c r="D47" s="323"/>
      <c r="E47" s="324">
        <f>SUM(E48:E54)</f>
        <v>0</v>
      </c>
      <c r="F47" s="324">
        <f>SUM(F48:F54)</f>
        <v>0</v>
      </c>
      <c r="G47" s="324">
        <f>SUM(G48:G54)</f>
        <v>0</v>
      </c>
      <c r="H47" s="328"/>
      <c r="I47" s="329"/>
      <c r="J47" s="329"/>
      <c r="K47" s="329"/>
      <c r="L47" s="329"/>
      <c r="M47" s="330"/>
      <c r="N47" s="676"/>
      <c r="O47" s="684"/>
      <c r="P47" s="204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6"/>
    </row>
    <row r="48" spans="2:29" s="313" customFormat="1" ht="20.100000000000001" customHeight="1">
      <c r="B48" s="677"/>
      <c r="C48" s="694"/>
      <c r="D48" s="695"/>
      <c r="E48" s="696"/>
      <c r="F48" s="696"/>
      <c r="G48" s="696"/>
      <c r="H48" s="697"/>
      <c r="I48" s="698"/>
      <c r="J48" s="698"/>
      <c r="K48" s="698"/>
      <c r="L48" s="698"/>
      <c r="M48" s="699"/>
      <c r="N48" s="676"/>
      <c r="O48" s="684"/>
      <c r="P48" s="204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6"/>
    </row>
    <row r="49" spans="2:29" s="313" customFormat="1" ht="20.100000000000001" customHeight="1">
      <c r="B49" s="677"/>
      <c r="C49" s="679"/>
      <c r="D49" s="680"/>
      <c r="E49" s="700"/>
      <c r="F49" s="700"/>
      <c r="G49" s="700"/>
      <c r="H49" s="863"/>
      <c r="I49" s="701"/>
      <c r="J49" s="701"/>
      <c r="K49" s="701"/>
      <c r="L49" s="701"/>
      <c r="M49" s="864"/>
      <c r="N49" s="676"/>
      <c r="O49" s="684"/>
      <c r="P49" s="204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6"/>
    </row>
    <row r="50" spans="2:29" s="313" customFormat="1" ht="20.100000000000001" customHeight="1">
      <c r="B50" s="677"/>
      <c r="C50" s="679"/>
      <c r="D50" s="680"/>
      <c r="E50" s="700"/>
      <c r="F50" s="700"/>
      <c r="G50" s="700"/>
      <c r="H50" s="863"/>
      <c r="I50" s="701"/>
      <c r="J50" s="701"/>
      <c r="K50" s="701"/>
      <c r="L50" s="701"/>
      <c r="M50" s="864"/>
      <c r="N50" s="676"/>
      <c r="O50" s="684"/>
      <c r="P50" s="204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6"/>
    </row>
    <row r="51" spans="2:29" s="313" customFormat="1" ht="20.100000000000001" customHeight="1">
      <c r="B51" s="677"/>
      <c r="C51" s="679"/>
      <c r="D51" s="680"/>
      <c r="E51" s="700"/>
      <c r="F51" s="700"/>
      <c r="G51" s="700"/>
      <c r="H51" s="863"/>
      <c r="I51" s="701"/>
      <c r="J51" s="701"/>
      <c r="K51" s="701"/>
      <c r="L51" s="701"/>
      <c r="M51" s="864"/>
      <c r="N51" s="676"/>
      <c r="O51" s="684"/>
      <c r="P51" s="204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6"/>
    </row>
    <row r="52" spans="2:29" s="313" customFormat="1" ht="20.100000000000001" customHeight="1">
      <c r="B52" s="677"/>
      <c r="C52" s="679"/>
      <c r="D52" s="680"/>
      <c r="E52" s="700"/>
      <c r="F52" s="700"/>
      <c r="G52" s="700"/>
      <c r="H52" s="863"/>
      <c r="I52" s="701"/>
      <c r="J52" s="701"/>
      <c r="K52" s="701"/>
      <c r="L52" s="701"/>
      <c r="M52" s="864"/>
      <c r="N52" s="676"/>
      <c r="O52" s="684"/>
      <c r="P52" s="204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6"/>
    </row>
    <row r="53" spans="2:29" s="313" customFormat="1" ht="20.100000000000001" customHeight="1">
      <c r="B53" s="677"/>
      <c r="C53" s="679"/>
      <c r="D53" s="680"/>
      <c r="E53" s="700"/>
      <c r="F53" s="700"/>
      <c r="G53" s="700"/>
      <c r="H53" s="863"/>
      <c r="I53" s="701"/>
      <c r="J53" s="701"/>
      <c r="K53" s="701"/>
      <c r="L53" s="701"/>
      <c r="M53" s="864"/>
      <c r="N53" s="676"/>
      <c r="O53" s="684"/>
      <c r="P53" s="204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6"/>
    </row>
    <row r="54" spans="2:29" s="313" customFormat="1" ht="20.100000000000001" customHeight="1">
      <c r="B54" s="677"/>
      <c r="C54" s="685"/>
      <c r="D54" s="686"/>
      <c r="E54" s="702"/>
      <c r="F54" s="702"/>
      <c r="G54" s="702"/>
      <c r="H54" s="867"/>
      <c r="I54" s="703"/>
      <c r="J54" s="703"/>
      <c r="K54" s="703"/>
      <c r="L54" s="703"/>
      <c r="M54" s="868"/>
      <c r="N54" s="676"/>
      <c r="O54" s="684"/>
      <c r="P54" s="204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6"/>
    </row>
    <row r="55" spans="2:29" s="313" customFormat="1" ht="23.1" customHeight="1" thickBot="1">
      <c r="B55" s="677"/>
      <c r="C55" s="322" t="s">
        <v>255</v>
      </c>
      <c r="D55" s="323"/>
      <c r="E55" s="324">
        <f>SUM(E56:E62)</f>
        <v>0</v>
      </c>
      <c r="F55" s="324">
        <f>SUM(F56:F62)</f>
        <v>0</v>
      </c>
      <c r="G55" s="324">
        <f>SUM(G56:G62)</f>
        <v>0</v>
      </c>
      <c r="H55" s="328"/>
      <c r="I55" s="329"/>
      <c r="J55" s="329"/>
      <c r="K55" s="329"/>
      <c r="L55" s="329"/>
      <c r="M55" s="330"/>
      <c r="N55" s="676"/>
      <c r="O55" s="684"/>
      <c r="P55" s="204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6"/>
    </row>
    <row r="56" spans="2:29" s="313" customFormat="1" ht="20.100000000000001" customHeight="1">
      <c r="B56" s="677"/>
      <c r="C56" s="694"/>
      <c r="D56" s="695"/>
      <c r="E56" s="696"/>
      <c r="F56" s="696"/>
      <c r="G56" s="696"/>
      <c r="H56" s="697"/>
      <c r="I56" s="698"/>
      <c r="J56" s="698"/>
      <c r="K56" s="698"/>
      <c r="L56" s="698"/>
      <c r="M56" s="699"/>
      <c r="N56" s="676"/>
      <c r="O56" s="684"/>
      <c r="P56" s="204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6"/>
    </row>
    <row r="57" spans="2:29" s="313" customFormat="1" ht="20.100000000000001" customHeight="1">
      <c r="B57" s="677"/>
      <c r="C57" s="679"/>
      <c r="D57" s="680"/>
      <c r="E57" s="700"/>
      <c r="F57" s="700"/>
      <c r="G57" s="700"/>
      <c r="H57" s="863"/>
      <c r="I57" s="701"/>
      <c r="J57" s="701"/>
      <c r="K57" s="701"/>
      <c r="L57" s="701"/>
      <c r="M57" s="864"/>
      <c r="N57" s="676"/>
      <c r="O57" s="684"/>
      <c r="P57" s="204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6"/>
    </row>
    <row r="58" spans="2:29" s="313" customFormat="1" ht="20.100000000000001" customHeight="1">
      <c r="B58" s="677"/>
      <c r="C58" s="679"/>
      <c r="D58" s="680"/>
      <c r="E58" s="700"/>
      <c r="F58" s="700"/>
      <c r="G58" s="700"/>
      <c r="H58" s="863"/>
      <c r="I58" s="701"/>
      <c r="J58" s="701"/>
      <c r="K58" s="701"/>
      <c r="L58" s="701"/>
      <c r="M58" s="864"/>
      <c r="N58" s="676"/>
      <c r="O58" s="684"/>
      <c r="P58" s="204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6"/>
    </row>
    <row r="59" spans="2:29" s="313" customFormat="1" ht="20.100000000000001" customHeight="1">
      <c r="B59" s="677"/>
      <c r="C59" s="679"/>
      <c r="D59" s="680"/>
      <c r="E59" s="700"/>
      <c r="F59" s="700"/>
      <c r="G59" s="700"/>
      <c r="H59" s="863"/>
      <c r="I59" s="701"/>
      <c r="J59" s="701"/>
      <c r="K59" s="701"/>
      <c r="L59" s="701"/>
      <c r="M59" s="864"/>
      <c r="N59" s="676"/>
      <c r="O59" s="684"/>
      <c r="P59" s="204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5"/>
      <c r="AB59" s="205"/>
      <c r="AC59" s="206"/>
    </row>
    <row r="60" spans="2:29" s="313" customFormat="1" ht="20.100000000000001" customHeight="1">
      <c r="B60" s="677"/>
      <c r="C60" s="679"/>
      <c r="D60" s="680"/>
      <c r="E60" s="700"/>
      <c r="F60" s="700"/>
      <c r="G60" s="700"/>
      <c r="H60" s="863"/>
      <c r="I60" s="701"/>
      <c r="J60" s="701"/>
      <c r="K60" s="701"/>
      <c r="L60" s="701"/>
      <c r="M60" s="864"/>
      <c r="N60" s="676"/>
      <c r="O60" s="684"/>
      <c r="P60" s="204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6"/>
    </row>
    <row r="61" spans="2:29" s="313" customFormat="1" ht="20.100000000000001" customHeight="1">
      <c r="B61" s="677"/>
      <c r="C61" s="679"/>
      <c r="D61" s="680"/>
      <c r="E61" s="700"/>
      <c r="F61" s="700"/>
      <c r="G61" s="700"/>
      <c r="H61" s="863"/>
      <c r="I61" s="701"/>
      <c r="J61" s="701"/>
      <c r="K61" s="701"/>
      <c r="L61" s="701"/>
      <c r="M61" s="864"/>
      <c r="N61" s="676"/>
      <c r="O61" s="684"/>
      <c r="P61" s="204"/>
      <c r="Q61" s="205"/>
      <c r="R61" s="205"/>
      <c r="S61" s="205"/>
      <c r="T61" s="205"/>
      <c r="U61" s="205"/>
      <c r="V61" s="205"/>
      <c r="W61" s="205"/>
      <c r="X61" s="205"/>
      <c r="Y61" s="205"/>
      <c r="Z61" s="205"/>
      <c r="AA61" s="205"/>
      <c r="AB61" s="205"/>
      <c r="AC61" s="206"/>
    </row>
    <row r="62" spans="2:29" s="313" customFormat="1" ht="20.100000000000001" customHeight="1">
      <c r="B62" s="677"/>
      <c r="C62" s="685"/>
      <c r="D62" s="686"/>
      <c r="E62" s="702"/>
      <c r="F62" s="702"/>
      <c r="G62" s="702"/>
      <c r="H62" s="867"/>
      <c r="I62" s="703"/>
      <c r="J62" s="703"/>
      <c r="K62" s="703"/>
      <c r="L62" s="703"/>
      <c r="M62" s="868"/>
      <c r="N62" s="676"/>
      <c r="O62" s="684"/>
      <c r="P62" s="204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6"/>
    </row>
    <row r="63" spans="2:29" s="313" customFormat="1" ht="23.1" customHeight="1">
      <c r="B63" s="677"/>
      <c r="C63" s="616"/>
      <c r="D63" s="616"/>
      <c r="E63" s="693"/>
      <c r="F63" s="693"/>
      <c r="G63" s="693"/>
      <c r="H63" s="693"/>
      <c r="I63" s="693"/>
      <c r="J63" s="693"/>
      <c r="K63" s="693"/>
      <c r="L63" s="693"/>
      <c r="M63" s="693"/>
      <c r="N63" s="676"/>
      <c r="O63" s="684"/>
      <c r="P63" s="204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6"/>
    </row>
    <row r="64" spans="2:29" s="313" customFormat="1" ht="23.1" customHeight="1">
      <c r="B64" s="677"/>
      <c r="C64" s="294"/>
      <c r="D64" s="295"/>
      <c r="E64" s="565" t="s">
        <v>169</v>
      </c>
      <c r="F64" s="565" t="s">
        <v>170</v>
      </c>
      <c r="G64" s="565" t="s">
        <v>171</v>
      </c>
      <c r="H64" s="913" t="s">
        <v>141</v>
      </c>
      <c r="I64" s="914"/>
      <c r="J64" s="914"/>
      <c r="K64" s="914"/>
      <c r="L64" s="914"/>
      <c r="M64" s="915"/>
      <c r="N64" s="676"/>
      <c r="O64" s="684"/>
      <c r="P64" s="204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6"/>
    </row>
    <row r="65" spans="2:29" s="313" customFormat="1" ht="23.1" customHeight="1">
      <c r="B65" s="677"/>
      <c r="C65" s="302" t="s">
        <v>256</v>
      </c>
      <c r="D65" s="303"/>
      <c r="E65" s="327">
        <f>ejercicio-2</f>
        <v>2016</v>
      </c>
      <c r="F65" s="327">
        <f>ejercicio-1</f>
        <v>2017</v>
      </c>
      <c r="G65" s="327">
        <f>ejercicio</f>
        <v>2018</v>
      </c>
      <c r="H65" s="916"/>
      <c r="I65" s="917"/>
      <c r="J65" s="917"/>
      <c r="K65" s="917"/>
      <c r="L65" s="917"/>
      <c r="M65" s="918"/>
      <c r="N65" s="676"/>
      <c r="O65" s="684"/>
      <c r="P65" s="204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6"/>
    </row>
    <row r="66" spans="2:29" s="313" customFormat="1" ht="23.1" customHeight="1">
      <c r="B66" s="677"/>
      <c r="C66" s="704" t="s">
        <v>257</v>
      </c>
      <c r="D66" s="705"/>
      <c r="E66" s="561"/>
      <c r="F66" s="561"/>
      <c r="G66" s="706"/>
      <c r="H66" s="707"/>
      <c r="I66" s="708"/>
      <c r="J66" s="708"/>
      <c r="K66" s="708"/>
      <c r="L66" s="708"/>
      <c r="M66" s="709"/>
      <c r="N66" s="676"/>
      <c r="O66" s="684"/>
      <c r="P66" s="204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6"/>
    </row>
    <row r="67" spans="2:29" s="313" customFormat="1" ht="23.1" customHeight="1">
      <c r="B67" s="677"/>
      <c r="C67" s="710" t="s">
        <v>258</v>
      </c>
      <c r="D67" s="711"/>
      <c r="E67" s="687"/>
      <c r="F67" s="687"/>
      <c r="G67" s="702"/>
      <c r="H67" s="867"/>
      <c r="I67" s="703"/>
      <c r="J67" s="703"/>
      <c r="K67" s="703"/>
      <c r="L67" s="703"/>
      <c r="M67" s="868"/>
      <c r="N67" s="676"/>
      <c r="O67" s="684"/>
      <c r="P67" s="204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6"/>
    </row>
    <row r="68" spans="2:29" s="313" customFormat="1" ht="23.1" customHeight="1">
      <c r="B68" s="677"/>
      <c r="C68" s="616"/>
      <c r="D68" s="616"/>
      <c r="E68" s="693"/>
      <c r="F68" s="693"/>
      <c r="G68" s="693"/>
      <c r="H68" s="693"/>
      <c r="I68" s="693"/>
      <c r="J68" s="693"/>
      <c r="K68" s="693"/>
      <c r="L68" s="693"/>
      <c r="M68" s="693"/>
      <c r="N68" s="676"/>
      <c r="O68" s="684"/>
      <c r="P68" s="204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6"/>
    </row>
    <row r="69" spans="2:29" s="313" customFormat="1" ht="23.1" customHeight="1">
      <c r="B69" s="677"/>
      <c r="C69" s="526" t="s">
        <v>259</v>
      </c>
      <c r="D69" s="295"/>
      <c r="E69" s="565" t="s">
        <v>169</v>
      </c>
      <c r="F69" s="565" t="s">
        <v>170</v>
      </c>
      <c r="G69" s="565" t="s">
        <v>171</v>
      </c>
      <c r="H69" s="913" t="s">
        <v>141</v>
      </c>
      <c r="I69" s="914"/>
      <c r="J69" s="914"/>
      <c r="K69" s="914"/>
      <c r="L69" s="914"/>
      <c r="M69" s="915"/>
      <c r="N69" s="676"/>
      <c r="O69" s="684"/>
      <c r="P69" s="204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6"/>
    </row>
    <row r="70" spans="2:29" s="313" customFormat="1" ht="23.1" customHeight="1">
      <c r="B70" s="677"/>
      <c r="C70" s="302" t="s">
        <v>260</v>
      </c>
      <c r="D70" s="303"/>
      <c r="E70" s="327">
        <f>ejercicio-2</f>
        <v>2016</v>
      </c>
      <c r="F70" s="327">
        <f>ejercicio-1</f>
        <v>2017</v>
      </c>
      <c r="G70" s="327">
        <f>ejercicio</f>
        <v>2018</v>
      </c>
      <c r="H70" s="916"/>
      <c r="I70" s="917"/>
      <c r="J70" s="917"/>
      <c r="K70" s="917"/>
      <c r="L70" s="917"/>
      <c r="M70" s="918"/>
      <c r="N70" s="676"/>
      <c r="O70" s="684"/>
      <c r="P70" s="204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6"/>
    </row>
    <row r="71" spans="2:29" s="313" customFormat="1" ht="23.1" customHeight="1">
      <c r="B71" s="677"/>
      <c r="C71" s="307" t="s">
        <v>261</v>
      </c>
      <c r="D71" s="308"/>
      <c r="E71" s="309">
        <f>SUM(E72:E75)</f>
        <v>0</v>
      </c>
      <c r="F71" s="309">
        <f>SUM(F72:F75)</f>
        <v>0</v>
      </c>
      <c r="G71" s="309">
        <f>SUM(G72:G75)</f>
        <v>0</v>
      </c>
      <c r="H71" s="331"/>
      <c r="I71" s="332"/>
      <c r="J71" s="332"/>
      <c r="K71" s="332"/>
      <c r="L71" s="332"/>
      <c r="M71" s="333"/>
      <c r="N71" s="676"/>
      <c r="O71" s="684"/>
      <c r="P71" s="204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6"/>
    </row>
    <row r="72" spans="2:29" s="313" customFormat="1" ht="23.1" customHeight="1">
      <c r="B72" s="677"/>
      <c r="C72" s="712" t="s">
        <v>262</v>
      </c>
      <c r="D72" s="713"/>
      <c r="E72" s="714"/>
      <c r="F72" s="714"/>
      <c r="G72" s="714"/>
      <c r="H72" s="861"/>
      <c r="I72" s="715"/>
      <c r="J72" s="715"/>
      <c r="K72" s="715"/>
      <c r="L72" s="715"/>
      <c r="M72" s="862"/>
      <c r="N72" s="676"/>
      <c r="O72" s="684"/>
      <c r="P72" s="204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6"/>
    </row>
    <row r="73" spans="2:29" s="313" customFormat="1" ht="23.1" customHeight="1">
      <c r="B73" s="677"/>
      <c r="C73" s="716" t="s">
        <v>263</v>
      </c>
      <c r="D73" s="717"/>
      <c r="E73" s="681"/>
      <c r="F73" s="681"/>
      <c r="G73" s="681"/>
      <c r="H73" s="863"/>
      <c r="I73" s="701"/>
      <c r="J73" s="701"/>
      <c r="K73" s="701"/>
      <c r="L73" s="701"/>
      <c r="M73" s="864"/>
      <c r="N73" s="676"/>
      <c r="O73" s="684"/>
      <c r="P73" s="204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6"/>
    </row>
    <row r="74" spans="2:29" s="313" customFormat="1" ht="23.1" customHeight="1">
      <c r="B74" s="677"/>
      <c r="C74" s="718" t="s">
        <v>264</v>
      </c>
      <c r="D74" s="719"/>
      <c r="E74" s="720"/>
      <c r="F74" s="720"/>
      <c r="G74" s="720"/>
      <c r="H74" s="721"/>
      <c r="I74" s="722"/>
      <c r="J74" s="722"/>
      <c r="K74" s="722"/>
      <c r="L74" s="722"/>
      <c r="M74" s="723"/>
      <c r="N74" s="676"/>
      <c r="O74" s="684"/>
      <c r="P74" s="204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6"/>
    </row>
    <row r="75" spans="2:29" s="313" customFormat="1" ht="23.1" customHeight="1">
      <c r="B75" s="677"/>
      <c r="C75" s="716" t="s">
        <v>265</v>
      </c>
      <c r="D75" s="717"/>
      <c r="E75" s="681"/>
      <c r="F75" s="681"/>
      <c r="G75" s="681"/>
      <c r="H75" s="863"/>
      <c r="I75" s="701"/>
      <c r="J75" s="701"/>
      <c r="K75" s="701"/>
      <c r="L75" s="701"/>
      <c r="M75" s="864"/>
      <c r="N75" s="676"/>
      <c r="O75" s="684"/>
      <c r="P75" s="204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05"/>
      <c r="AC75" s="206"/>
    </row>
    <row r="76" spans="2:29" s="312" customFormat="1" ht="23.1" customHeight="1">
      <c r="B76" s="306"/>
      <c r="C76" s="307" t="s">
        <v>266</v>
      </c>
      <c r="D76" s="308"/>
      <c r="E76" s="309">
        <f>SUM(E77:E82)</f>
        <v>25000</v>
      </c>
      <c r="F76" s="309">
        <f>SUM(F77:F82)</f>
        <v>18725</v>
      </c>
      <c r="G76" s="309">
        <f>SUM(G77:G82)</f>
        <v>40000</v>
      </c>
      <c r="H76" s="331"/>
      <c r="I76" s="332"/>
      <c r="J76" s="332"/>
      <c r="K76" s="332"/>
      <c r="L76" s="332"/>
      <c r="M76" s="333"/>
      <c r="N76" s="334"/>
      <c r="P76" s="204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6"/>
    </row>
    <row r="77" spans="2:29" s="313" customFormat="1" ht="23.1" customHeight="1">
      <c r="B77" s="677"/>
      <c r="C77" s="712" t="s">
        <v>267</v>
      </c>
      <c r="D77" s="713"/>
      <c r="E77" s="724"/>
      <c r="F77" s="724"/>
      <c r="G77" s="724"/>
      <c r="H77" s="861"/>
      <c r="I77" s="715"/>
      <c r="J77" s="715"/>
      <c r="K77" s="715"/>
      <c r="L77" s="715"/>
      <c r="M77" s="862"/>
      <c r="N77" s="676"/>
      <c r="O77" s="684"/>
      <c r="P77" s="204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6"/>
    </row>
    <row r="78" spans="2:29" s="313" customFormat="1" ht="23.1" customHeight="1">
      <c r="B78" s="677"/>
      <c r="C78" s="716" t="s">
        <v>268</v>
      </c>
      <c r="D78" s="717"/>
      <c r="E78" s="700"/>
      <c r="F78" s="700"/>
      <c r="G78" s="700"/>
      <c r="H78" s="863"/>
      <c r="I78" s="701"/>
      <c r="J78" s="701"/>
      <c r="K78" s="701"/>
      <c r="L78" s="701"/>
      <c r="M78" s="864"/>
      <c r="N78" s="676"/>
      <c r="O78" s="684"/>
      <c r="P78" s="204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6"/>
    </row>
    <row r="79" spans="2:29" s="313" customFormat="1" ht="23.1" customHeight="1">
      <c r="B79" s="677"/>
      <c r="C79" s="716" t="s">
        <v>269</v>
      </c>
      <c r="D79" s="717"/>
      <c r="E79" s="700"/>
      <c r="F79" s="700"/>
      <c r="G79" s="700"/>
      <c r="H79" s="863"/>
      <c r="I79" s="701"/>
      <c r="J79" s="701"/>
      <c r="K79" s="701"/>
      <c r="L79" s="701"/>
      <c r="M79" s="864"/>
      <c r="N79" s="676"/>
      <c r="O79" s="684"/>
      <c r="P79" s="204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6"/>
    </row>
    <row r="80" spans="2:29" s="313" customFormat="1" ht="23.1" customHeight="1">
      <c r="B80" s="677"/>
      <c r="C80" s="716" t="s">
        <v>270</v>
      </c>
      <c r="D80" s="717"/>
      <c r="E80" s="700">
        <v>25000</v>
      </c>
      <c r="F80" s="700">
        <v>18725</v>
      </c>
      <c r="G80" s="700">
        <v>40000</v>
      </c>
      <c r="H80" s="863"/>
      <c r="I80" s="701"/>
      <c r="J80" s="701"/>
      <c r="K80" s="701"/>
      <c r="L80" s="701"/>
      <c r="M80" s="864"/>
      <c r="N80" s="676"/>
      <c r="O80" s="684"/>
      <c r="P80" s="204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6"/>
    </row>
    <row r="81" spans="2:29" s="313" customFormat="1" ht="23.1" customHeight="1">
      <c r="B81" s="677"/>
      <c r="C81" s="716" t="s">
        <v>271</v>
      </c>
      <c r="D81" s="717"/>
      <c r="E81" s="700"/>
      <c r="F81" s="700"/>
      <c r="G81" s="700"/>
      <c r="H81" s="863"/>
      <c r="I81" s="701"/>
      <c r="J81" s="701"/>
      <c r="K81" s="701"/>
      <c r="L81" s="701"/>
      <c r="M81" s="864"/>
      <c r="N81" s="676"/>
      <c r="O81" s="684"/>
      <c r="P81" s="204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6"/>
    </row>
    <row r="82" spans="2:29" s="313" customFormat="1" ht="23.1" customHeight="1">
      <c r="B82" s="677"/>
      <c r="C82" s="710" t="s">
        <v>272</v>
      </c>
      <c r="D82" s="711"/>
      <c r="E82" s="702"/>
      <c r="F82" s="702"/>
      <c r="G82" s="702"/>
      <c r="H82" s="867"/>
      <c r="I82" s="703"/>
      <c r="J82" s="703"/>
      <c r="K82" s="703"/>
      <c r="L82" s="703"/>
      <c r="M82" s="868"/>
      <c r="N82" s="676"/>
      <c r="O82" s="684"/>
      <c r="P82" s="204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6"/>
    </row>
    <row r="83" spans="2:29" s="313" customFormat="1" ht="23.1" customHeight="1">
      <c r="B83" s="677"/>
      <c r="C83" s="616"/>
      <c r="D83" s="616"/>
      <c r="E83" s="693"/>
      <c r="F83" s="693"/>
      <c r="G83" s="693"/>
      <c r="H83" s="693"/>
      <c r="I83" s="693"/>
      <c r="J83" s="693"/>
      <c r="K83" s="693"/>
      <c r="L83" s="693"/>
      <c r="M83" s="693"/>
      <c r="N83" s="676"/>
      <c r="O83" s="684"/>
      <c r="P83" s="204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6"/>
    </row>
    <row r="84" spans="2:29" s="313" customFormat="1" ht="23.1" customHeight="1">
      <c r="B84" s="677"/>
      <c r="C84" s="922" t="s">
        <v>273</v>
      </c>
      <c r="D84" s="923"/>
      <c r="E84" s="924"/>
      <c r="F84" s="407" t="s">
        <v>274</v>
      </c>
      <c r="G84" s="565" t="s">
        <v>171</v>
      </c>
      <c r="H84" s="920" t="s">
        <v>141</v>
      </c>
      <c r="I84" s="920"/>
      <c r="J84" s="920"/>
      <c r="K84" s="920"/>
      <c r="L84" s="920"/>
      <c r="M84" s="920"/>
      <c r="N84" s="676"/>
      <c r="O84" s="684"/>
      <c r="P84" s="204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6"/>
    </row>
    <row r="85" spans="2:29" s="313" customFormat="1" ht="43.35" customHeight="1">
      <c r="B85" s="677"/>
      <c r="C85" s="925"/>
      <c r="D85" s="926"/>
      <c r="E85" s="927"/>
      <c r="F85" s="408" t="s">
        <v>275</v>
      </c>
      <c r="G85" s="327">
        <f>ejercicio</f>
        <v>2018</v>
      </c>
      <c r="H85" s="921"/>
      <c r="I85" s="921"/>
      <c r="J85" s="921"/>
      <c r="K85" s="921"/>
      <c r="L85" s="921"/>
      <c r="M85" s="921"/>
      <c r="N85" s="676"/>
      <c r="O85" s="684"/>
      <c r="P85" s="204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6"/>
    </row>
    <row r="86" spans="2:29" s="313" customFormat="1" ht="23.1" customHeight="1" thickBot="1">
      <c r="B86" s="677"/>
      <c r="C86" s="322" t="s">
        <v>276</v>
      </c>
      <c r="D86" s="409"/>
      <c r="E86" s="410"/>
      <c r="F86" s="324"/>
      <c r="G86" s="324">
        <f>SUM(G87:G89)</f>
        <v>0</v>
      </c>
      <c r="H86" s="328"/>
      <c r="I86" s="329"/>
      <c r="J86" s="329"/>
      <c r="K86" s="329"/>
      <c r="L86" s="329"/>
      <c r="M86" s="330"/>
      <c r="N86" s="676"/>
      <c r="O86" s="684"/>
      <c r="P86" s="204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6"/>
    </row>
    <row r="87" spans="2:29" s="313" customFormat="1" ht="23.1" customHeight="1">
      <c r="B87" s="677"/>
      <c r="C87" s="928" t="s">
        <v>277</v>
      </c>
      <c r="D87" s="929"/>
      <c r="E87" s="930"/>
      <c r="F87" s="725"/>
      <c r="G87" s="714"/>
      <c r="H87" s="861"/>
      <c r="I87" s="715"/>
      <c r="J87" s="715"/>
      <c r="K87" s="715"/>
      <c r="L87" s="715"/>
      <c r="M87" s="862"/>
      <c r="N87" s="676"/>
      <c r="O87" s="684"/>
      <c r="P87" s="204"/>
      <c r="Q87" s="205"/>
      <c r="R87" s="205"/>
      <c r="S87" s="205"/>
      <c r="T87" s="205"/>
      <c r="U87" s="205"/>
      <c r="V87" s="205"/>
      <c r="W87" s="205"/>
      <c r="X87" s="205"/>
      <c r="Y87" s="205"/>
      <c r="Z87" s="205"/>
      <c r="AA87" s="205"/>
      <c r="AB87" s="205"/>
      <c r="AC87" s="206"/>
    </row>
    <row r="88" spans="2:29" s="313" customFormat="1" ht="23.1" customHeight="1">
      <c r="B88" s="677"/>
      <c r="C88" s="716" t="s">
        <v>278</v>
      </c>
      <c r="D88" s="726"/>
      <c r="E88" s="717"/>
      <c r="F88" s="725"/>
      <c r="G88" s="714"/>
      <c r="H88" s="861"/>
      <c r="I88" s="715"/>
      <c r="J88" s="715"/>
      <c r="K88" s="715"/>
      <c r="L88" s="715"/>
      <c r="M88" s="862"/>
      <c r="N88" s="676"/>
      <c r="O88" s="684"/>
      <c r="P88" s="204"/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6"/>
    </row>
    <row r="89" spans="2:29" s="313" customFormat="1" ht="23.1" customHeight="1">
      <c r="B89" s="677"/>
      <c r="C89" s="931" t="s">
        <v>279</v>
      </c>
      <c r="D89" s="932"/>
      <c r="E89" s="933"/>
      <c r="F89" s="727"/>
      <c r="G89" s="681"/>
      <c r="H89" s="863"/>
      <c r="I89" s="701"/>
      <c r="J89" s="701"/>
      <c r="K89" s="701"/>
      <c r="L89" s="701"/>
      <c r="M89" s="864"/>
      <c r="N89" s="676"/>
      <c r="O89" s="684"/>
      <c r="P89" s="204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6"/>
    </row>
    <row r="90" spans="2:29" s="313" customFormat="1" ht="23.1" customHeight="1">
      <c r="B90" s="677"/>
      <c r="C90" s="616"/>
      <c r="D90" s="616"/>
      <c r="E90" s="728"/>
      <c r="F90" s="728"/>
      <c r="G90" s="728"/>
      <c r="H90" s="729"/>
      <c r="I90" s="729"/>
      <c r="J90" s="729"/>
      <c r="K90" s="729"/>
      <c r="L90" s="729"/>
      <c r="M90" s="729"/>
      <c r="N90" s="676"/>
      <c r="O90" s="684"/>
      <c r="P90" s="204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6"/>
    </row>
    <row r="91" spans="2:29" s="313" customFormat="1" ht="23.1" customHeight="1">
      <c r="B91" s="677"/>
      <c r="C91" s="404" t="s">
        <v>148</v>
      </c>
      <c r="D91" s="405"/>
      <c r="E91" s="693"/>
      <c r="F91" s="693"/>
      <c r="G91" s="693"/>
      <c r="H91" s="693"/>
      <c r="I91" s="693"/>
      <c r="J91" s="693"/>
      <c r="K91" s="693"/>
      <c r="L91" s="693"/>
      <c r="M91" s="693"/>
      <c r="N91" s="676"/>
      <c r="O91" s="684"/>
      <c r="P91" s="204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6"/>
    </row>
    <row r="92" spans="2:29" s="313" customFormat="1" ht="23.1" customHeight="1">
      <c r="B92" s="677"/>
      <c r="C92" s="405" t="s">
        <v>280</v>
      </c>
      <c r="D92" s="405"/>
      <c r="E92" s="337"/>
      <c r="F92" s="337"/>
      <c r="G92" s="337"/>
      <c r="H92" s="337"/>
      <c r="I92" s="337"/>
      <c r="J92" s="337"/>
      <c r="K92" s="337"/>
      <c r="L92" s="337"/>
      <c r="M92" s="337"/>
      <c r="N92" s="676"/>
      <c r="O92" s="684"/>
      <c r="P92" s="204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6"/>
    </row>
    <row r="93" spans="2:29" s="313" customFormat="1" ht="23.1" customHeight="1">
      <c r="B93" s="677"/>
      <c r="C93" s="406" t="s">
        <v>281</v>
      </c>
      <c r="D93" s="405"/>
      <c r="E93" s="337"/>
      <c r="F93" s="337"/>
      <c r="G93" s="337"/>
      <c r="H93" s="337"/>
      <c r="I93" s="337"/>
      <c r="J93" s="337"/>
      <c r="K93" s="337"/>
      <c r="L93" s="337"/>
      <c r="M93" s="337"/>
      <c r="N93" s="676"/>
      <c r="O93" s="684"/>
      <c r="P93" s="204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6"/>
    </row>
    <row r="94" spans="2:29" s="313" customFormat="1" ht="23.1" customHeight="1">
      <c r="B94" s="677"/>
      <c r="C94" s="406" t="s">
        <v>282</v>
      </c>
      <c r="D94" s="405"/>
      <c r="E94" s="337"/>
      <c r="F94" s="337"/>
      <c r="G94" s="337"/>
      <c r="H94" s="337"/>
      <c r="I94" s="337"/>
      <c r="J94" s="337"/>
      <c r="K94" s="337"/>
      <c r="L94" s="337"/>
      <c r="M94" s="337"/>
      <c r="N94" s="676"/>
      <c r="O94" s="684"/>
      <c r="P94" s="204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6"/>
    </row>
    <row r="95" spans="2:29" ht="23.1" customHeight="1" thickBot="1">
      <c r="B95" s="338"/>
      <c r="C95" s="899"/>
      <c r="D95" s="899"/>
      <c r="E95" s="899"/>
      <c r="F95" s="899"/>
      <c r="G95" s="563"/>
      <c r="H95" s="563"/>
      <c r="I95" s="563"/>
      <c r="J95" s="563"/>
      <c r="K95" s="563"/>
      <c r="L95" s="563"/>
      <c r="M95" s="563"/>
      <c r="N95" s="339"/>
      <c r="P95" s="207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9"/>
    </row>
    <row r="96" spans="2:29" ht="23.1" customHeight="1">
      <c r="C96" s="281"/>
      <c r="D96" s="281"/>
      <c r="E96" s="282"/>
      <c r="F96" s="282"/>
      <c r="G96" s="282"/>
      <c r="H96" s="282"/>
      <c r="I96" s="282"/>
      <c r="J96" s="282"/>
      <c r="K96" s="282"/>
      <c r="L96" s="282"/>
      <c r="M96" s="282"/>
    </row>
    <row r="97" spans="3:13" ht="12.75">
      <c r="C97" s="340" t="s">
        <v>55</v>
      </c>
      <c r="D97" s="281"/>
      <c r="E97" s="282"/>
      <c r="F97" s="282"/>
      <c r="G97" s="282"/>
      <c r="H97" s="282"/>
      <c r="I97" s="282"/>
      <c r="J97" s="282"/>
      <c r="K97" s="282"/>
      <c r="L97" s="282"/>
      <c r="M97" s="341" t="s">
        <v>17</v>
      </c>
    </row>
    <row r="98" spans="3:13" ht="12.75">
      <c r="C98" s="342" t="s">
        <v>57</v>
      </c>
      <c r="D98" s="281"/>
      <c r="E98" s="282"/>
      <c r="F98" s="282"/>
      <c r="G98" s="282"/>
      <c r="H98" s="282"/>
      <c r="I98" s="282"/>
      <c r="J98" s="282"/>
      <c r="K98" s="282"/>
      <c r="L98" s="282"/>
      <c r="M98" s="282"/>
    </row>
    <row r="99" spans="3:13" ht="12.75">
      <c r="C99" s="342" t="s">
        <v>58</v>
      </c>
      <c r="D99" s="281"/>
      <c r="E99" s="282"/>
      <c r="F99" s="282"/>
      <c r="G99" s="282"/>
      <c r="H99" s="282"/>
      <c r="I99" s="282"/>
      <c r="J99" s="282"/>
      <c r="K99" s="282"/>
      <c r="L99" s="282"/>
      <c r="M99" s="282"/>
    </row>
    <row r="100" spans="3:13" ht="12.75">
      <c r="C100" s="342" t="s">
        <v>59</v>
      </c>
      <c r="D100" s="281"/>
      <c r="E100" s="282"/>
      <c r="F100" s="282"/>
      <c r="G100" s="282"/>
      <c r="H100" s="282"/>
      <c r="I100" s="282"/>
      <c r="J100" s="282"/>
      <c r="K100" s="282"/>
      <c r="L100" s="282"/>
      <c r="M100" s="282"/>
    </row>
    <row r="101" spans="3:13" ht="12.75">
      <c r="C101" s="342" t="s">
        <v>60</v>
      </c>
      <c r="D101" s="281"/>
      <c r="E101" s="282"/>
      <c r="F101" s="282"/>
      <c r="G101" s="282"/>
      <c r="H101" s="282"/>
      <c r="I101" s="282"/>
      <c r="J101" s="282"/>
      <c r="K101" s="282"/>
      <c r="L101" s="282"/>
      <c r="M101" s="282"/>
    </row>
    <row r="102" spans="3:13" ht="23.1" customHeight="1">
      <c r="C102" s="281"/>
      <c r="D102" s="281"/>
      <c r="E102" s="282"/>
      <c r="F102" s="282"/>
      <c r="G102" s="282"/>
      <c r="H102" s="282"/>
      <c r="I102" s="282"/>
      <c r="J102" s="282"/>
      <c r="K102" s="282"/>
      <c r="L102" s="282"/>
      <c r="M102" s="282"/>
    </row>
    <row r="103" spans="3:13" ht="23.1" customHeight="1">
      <c r="C103" s="281"/>
      <c r="D103" s="281"/>
      <c r="E103" s="282"/>
      <c r="F103" s="282"/>
      <c r="G103" s="282"/>
      <c r="H103" s="282"/>
      <c r="I103" s="282"/>
      <c r="J103" s="282"/>
      <c r="K103" s="282"/>
      <c r="L103" s="282"/>
      <c r="M103" s="282"/>
    </row>
    <row r="104" spans="3:13" ht="23.1" customHeight="1">
      <c r="C104" s="281"/>
      <c r="D104" s="281"/>
      <c r="E104" s="282"/>
      <c r="F104" s="282"/>
      <c r="G104" s="282"/>
      <c r="H104" s="282"/>
      <c r="I104" s="282"/>
      <c r="J104" s="282"/>
      <c r="K104" s="282"/>
      <c r="L104" s="282"/>
      <c r="M104" s="282"/>
    </row>
    <row r="105" spans="3:13" ht="23.1" customHeight="1">
      <c r="C105" s="281"/>
      <c r="D105" s="281"/>
      <c r="E105" s="282"/>
      <c r="F105" s="282"/>
      <c r="G105" s="282"/>
      <c r="H105" s="282"/>
      <c r="I105" s="282"/>
      <c r="J105" s="282"/>
      <c r="K105" s="282"/>
      <c r="L105" s="282"/>
      <c r="M105" s="282"/>
    </row>
    <row r="106" spans="3:13" ht="23.1" customHeight="1">
      <c r="F106" s="282"/>
      <c r="G106" s="282"/>
      <c r="H106" s="282"/>
      <c r="I106" s="282"/>
      <c r="J106" s="282"/>
      <c r="K106" s="282"/>
      <c r="L106" s="282"/>
      <c r="M106" s="282"/>
    </row>
  </sheetData>
  <sheetProtection password="E059" sheet="1" objects="1" scenarios="1" insertRows="0"/>
  <mergeCells count="11">
    <mergeCell ref="C95:F95"/>
    <mergeCell ref="H45:M46"/>
    <mergeCell ref="H64:M65"/>
    <mergeCell ref="M6:M7"/>
    <mergeCell ref="D9:M9"/>
    <mergeCell ref="C12:D12"/>
    <mergeCell ref="H69:M70"/>
    <mergeCell ref="H84:M85"/>
    <mergeCell ref="C84:E85"/>
    <mergeCell ref="C87:E87"/>
    <mergeCell ref="C89:E89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46"/>
  <sheetViews>
    <sheetView topLeftCell="A20" zoomScale="70" zoomScaleNormal="70" zoomScalePageLayoutView="70" workbookViewId="0">
      <selection activeCell="E36" sqref="E36"/>
    </sheetView>
  </sheetViews>
  <sheetFormatPr baseColWidth="10" defaultColWidth="10.6640625" defaultRowHeight="23.1" customHeight="1"/>
  <cols>
    <col min="1" max="2" width="3.33203125" style="343" customWidth="1"/>
    <col min="3" max="3" width="13.5546875" style="343" customWidth="1"/>
    <col min="4" max="4" width="76.6640625" style="343" customWidth="1"/>
    <col min="5" max="7" width="18.33203125" style="343" customWidth="1"/>
    <col min="8" max="8" width="3.33203125" style="343" customWidth="1"/>
    <col min="9" max="16384" width="10.6640625" style="343"/>
  </cols>
  <sheetData>
    <row r="1" spans="2:23" ht="23.1" customHeight="1">
      <c r="D1" s="344"/>
    </row>
    <row r="2" spans="2:23" ht="23.1" customHeight="1">
      <c r="D2" s="616" t="s">
        <v>0</v>
      </c>
    </row>
    <row r="3" spans="2:23" ht="23.1" customHeight="1">
      <c r="D3" s="616" t="s">
        <v>1</v>
      </c>
    </row>
    <row r="4" spans="2:23" ht="23.1" customHeight="1" thickBot="1"/>
    <row r="5" spans="2:23" ht="9" customHeight="1">
      <c r="B5" s="345"/>
      <c r="C5" s="346"/>
      <c r="D5" s="346"/>
      <c r="E5" s="346"/>
      <c r="F5" s="346"/>
      <c r="G5" s="346"/>
      <c r="H5" s="347"/>
      <c r="J5" s="191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3"/>
    </row>
    <row r="6" spans="2:23" ht="30" customHeight="1">
      <c r="B6" s="348"/>
      <c r="C6" s="349" t="s">
        <v>2</v>
      </c>
      <c r="D6" s="344"/>
      <c r="E6" s="344"/>
      <c r="F6" s="344"/>
      <c r="G6" s="898">
        <f>ejercicio</f>
        <v>2018</v>
      </c>
      <c r="H6" s="350"/>
      <c r="J6" s="194"/>
      <c r="K6" s="195" t="s">
        <v>87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</row>
    <row r="7" spans="2:23" ht="30" customHeight="1">
      <c r="B7" s="348"/>
      <c r="C7" s="349" t="s">
        <v>3</v>
      </c>
      <c r="D7" s="344"/>
      <c r="E7" s="344"/>
      <c r="F7" s="344"/>
      <c r="G7" s="898"/>
      <c r="H7" s="350"/>
      <c r="J7" s="194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</row>
    <row r="8" spans="2:23" ht="30" customHeight="1">
      <c r="B8" s="348"/>
      <c r="C8" s="352"/>
      <c r="D8" s="344"/>
      <c r="E8" s="344"/>
      <c r="F8" s="344"/>
      <c r="G8" s="353"/>
      <c r="H8" s="350"/>
      <c r="J8" s="194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</row>
    <row r="9" spans="2:23" s="355" customFormat="1" ht="30" customHeight="1">
      <c r="B9" s="617"/>
      <c r="C9" s="354" t="s">
        <v>62</v>
      </c>
      <c r="D9" s="900" t="str">
        <f>Entidad</f>
        <v>FIT CANARIAS</v>
      </c>
      <c r="E9" s="900"/>
      <c r="F9" s="900"/>
      <c r="G9" s="900"/>
      <c r="H9" s="618"/>
      <c r="I9" s="619"/>
      <c r="J9" s="611"/>
      <c r="K9" s="612"/>
      <c r="L9" s="612"/>
      <c r="M9" s="612"/>
      <c r="N9" s="612"/>
      <c r="O9" s="612"/>
      <c r="P9" s="612"/>
      <c r="Q9" s="612"/>
      <c r="R9" s="612"/>
      <c r="S9" s="612"/>
      <c r="T9" s="612"/>
      <c r="U9" s="612"/>
      <c r="V9" s="612"/>
      <c r="W9" s="613"/>
    </row>
    <row r="10" spans="2:23" ht="7.35" customHeight="1">
      <c r="B10" s="348"/>
      <c r="C10" s="344"/>
      <c r="D10" s="344"/>
      <c r="E10" s="344"/>
      <c r="F10" s="344"/>
      <c r="G10" s="344"/>
      <c r="H10" s="350"/>
      <c r="J10" s="194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7"/>
    </row>
    <row r="11" spans="2:23" s="359" customFormat="1" ht="30" customHeight="1">
      <c r="B11" s="356"/>
      <c r="C11" s="357" t="s">
        <v>283</v>
      </c>
      <c r="D11" s="357"/>
      <c r="E11" s="357"/>
      <c r="F11" s="357"/>
      <c r="G11" s="357"/>
      <c r="H11" s="358"/>
      <c r="J11" s="198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200"/>
    </row>
    <row r="12" spans="2:23" s="359" customFormat="1" ht="30" customHeight="1">
      <c r="B12" s="356"/>
      <c r="C12" s="471"/>
      <c r="D12" s="471"/>
      <c r="E12" s="471"/>
      <c r="F12" s="471"/>
      <c r="G12" s="471"/>
      <c r="H12" s="358"/>
      <c r="J12" s="198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200"/>
    </row>
    <row r="13" spans="2:23" ht="23.1" customHeight="1">
      <c r="B13" s="348"/>
      <c r="C13" s="472"/>
      <c r="D13" s="473"/>
      <c r="E13" s="474" t="s">
        <v>169</v>
      </c>
      <c r="F13" s="475" t="s">
        <v>170</v>
      </c>
      <c r="G13" s="476" t="s">
        <v>171</v>
      </c>
      <c r="H13" s="350"/>
      <c r="J13" s="194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7"/>
    </row>
    <row r="14" spans="2:23" ht="23.1" customHeight="1">
      <c r="B14" s="348"/>
      <c r="C14" s="477" t="s">
        <v>284</v>
      </c>
      <c r="D14" s="478"/>
      <c r="E14" s="479">
        <f>ejercicio-2</f>
        <v>2016</v>
      </c>
      <c r="F14" s="480">
        <f>ejercicio-1</f>
        <v>2017</v>
      </c>
      <c r="G14" s="481">
        <f>ejercicio</f>
        <v>2018</v>
      </c>
      <c r="H14" s="350"/>
      <c r="J14" s="194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3" ht="23.1" customHeight="1">
      <c r="B15" s="348"/>
      <c r="C15" s="482"/>
      <c r="D15" s="483"/>
      <c r="E15" s="497"/>
      <c r="F15" s="498"/>
      <c r="G15" s="499"/>
      <c r="H15" s="350"/>
      <c r="J15" s="194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7"/>
    </row>
    <row r="16" spans="2:23" ht="23.1" customHeight="1">
      <c r="B16" s="348"/>
      <c r="C16" s="500" t="s">
        <v>285</v>
      </c>
      <c r="D16" s="501" t="s">
        <v>286</v>
      </c>
      <c r="E16" s="502">
        <f>SUM(E17:E23)</f>
        <v>684287.47000000009</v>
      </c>
      <c r="F16" s="502">
        <f>SUM(F17:F23)</f>
        <v>662076.21000000008</v>
      </c>
      <c r="G16" s="502">
        <f>SUM(G17:G23)</f>
        <v>639864.95000000007</v>
      </c>
      <c r="H16" s="350"/>
      <c r="J16" s="194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7"/>
    </row>
    <row r="17" spans="2:23" ht="23.1" customHeight="1">
      <c r="B17" s="348"/>
      <c r="C17" s="485" t="s">
        <v>287</v>
      </c>
      <c r="D17" s="486" t="s">
        <v>288</v>
      </c>
      <c r="E17" s="232">
        <v>7632.18</v>
      </c>
      <c r="F17" s="232">
        <f>+E17-2660.03</f>
        <v>4972.1499999999996</v>
      </c>
      <c r="G17" s="232">
        <f>+F17-2660.03</f>
        <v>2312.1199999999994</v>
      </c>
      <c r="H17" s="350"/>
      <c r="J17" s="194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7"/>
    </row>
    <row r="18" spans="2:23" ht="23.1" customHeight="1">
      <c r="B18" s="348"/>
      <c r="C18" s="485" t="s">
        <v>289</v>
      </c>
      <c r="D18" s="486" t="s">
        <v>290</v>
      </c>
      <c r="E18" s="232">
        <v>0</v>
      </c>
      <c r="F18" s="232">
        <v>0</v>
      </c>
      <c r="G18" s="232">
        <v>0</v>
      </c>
      <c r="H18" s="350"/>
      <c r="J18" s="194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7"/>
    </row>
    <row r="19" spans="2:23" ht="23.1" customHeight="1">
      <c r="B19" s="348"/>
      <c r="C19" s="485" t="s">
        <v>291</v>
      </c>
      <c r="D19" s="486" t="s">
        <v>292</v>
      </c>
      <c r="E19" s="232">
        <v>676655.29</v>
      </c>
      <c r="F19" s="232">
        <f>+E19-19551.23</f>
        <v>657104.06000000006</v>
      </c>
      <c r="G19" s="232">
        <f>+F19-19551.23</f>
        <v>637552.83000000007</v>
      </c>
      <c r="H19" s="350"/>
      <c r="J19" s="194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7"/>
    </row>
    <row r="20" spans="2:23" ht="23.1" customHeight="1">
      <c r="B20" s="348"/>
      <c r="C20" s="485" t="s">
        <v>293</v>
      </c>
      <c r="D20" s="486" t="s">
        <v>294</v>
      </c>
      <c r="E20" s="232">
        <v>0</v>
      </c>
      <c r="F20" s="232">
        <v>0</v>
      </c>
      <c r="G20" s="232">
        <v>0</v>
      </c>
      <c r="H20" s="350"/>
      <c r="J20" s="194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7"/>
    </row>
    <row r="21" spans="2:23" ht="23.1" customHeight="1">
      <c r="B21" s="348"/>
      <c r="C21" s="485" t="s">
        <v>295</v>
      </c>
      <c r="D21" s="486" t="s">
        <v>296</v>
      </c>
      <c r="E21" s="232">
        <v>0</v>
      </c>
      <c r="F21" s="232">
        <v>0</v>
      </c>
      <c r="G21" s="232">
        <v>0</v>
      </c>
      <c r="H21" s="350"/>
      <c r="J21" s="194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7"/>
    </row>
    <row r="22" spans="2:23" ht="23.1" customHeight="1">
      <c r="B22" s="348"/>
      <c r="C22" s="485" t="s">
        <v>297</v>
      </c>
      <c r="D22" s="486" t="s">
        <v>298</v>
      </c>
      <c r="E22" s="232">
        <v>0</v>
      </c>
      <c r="F22" s="232">
        <v>0</v>
      </c>
      <c r="G22" s="232">
        <v>0</v>
      </c>
      <c r="H22" s="350"/>
      <c r="J22" s="194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7"/>
    </row>
    <row r="23" spans="2:23" ht="23.1" customHeight="1">
      <c r="B23" s="348"/>
      <c r="C23" s="485" t="s">
        <v>299</v>
      </c>
      <c r="D23" s="486" t="s">
        <v>300</v>
      </c>
      <c r="E23" s="232">
        <v>0</v>
      </c>
      <c r="F23" s="232">
        <v>0</v>
      </c>
      <c r="G23" s="232">
        <v>0</v>
      </c>
      <c r="H23" s="350"/>
      <c r="J23" s="194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2:23" ht="23.1" customHeight="1">
      <c r="B24" s="348"/>
      <c r="C24" s="674"/>
      <c r="D24" s="620"/>
      <c r="E24" s="497"/>
      <c r="F24" s="498"/>
      <c r="G24" s="499"/>
      <c r="H24" s="350"/>
      <c r="J24" s="194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7"/>
    </row>
    <row r="25" spans="2:23" ht="23.1" customHeight="1">
      <c r="B25" s="348"/>
      <c r="C25" s="500" t="s">
        <v>301</v>
      </c>
      <c r="D25" s="501" t="s">
        <v>302</v>
      </c>
      <c r="E25" s="502">
        <f>SUM(E26:E32)</f>
        <v>95097.75</v>
      </c>
      <c r="F25" s="502">
        <f>SUM(F26:F32)</f>
        <v>92307.33</v>
      </c>
      <c r="G25" s="502">
        <f>SUM(G26:G32)</f>
        <v>101134.66</v>
      </c>
      <c r="H25" s="350"/>
      <c r="J25" s="194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7"/>
    </row>
    <row r="26" spans="2:23" ht="23.1" customHeight="1">
      <c r="B26" s="348"/>
      <c r="C26" s="485" t="s">
        <v>287</v>
      </c>
      <c r="D26" s="486" t="s">
        <v>303</v>
      </c>
      <c r="E26" s="232">
        <v>0</v>
      </c>
      <c r="F26" s="232">
        <v>0</v>
      </c>
      <c r="G26" s="232">
        <v>0</v>
      </c>
      <c r="H26" s="350"/>
      <c r="J26" s="194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7"/>
    </row>
    <row r="27" spans="2:23" ht="23.1" customHeight="1">
      <c r="B27" s="348"/>
      <c r="C27" s="485" t="s">
        <v>289</v>
      </c>
      <c r="D27" s="486" t="s">
        <v>304</v>
      </c>
      <c r="E27" s="232">
        <v>0</v>
      </c>
      <c r="F27" s="232">
        <v>0</v>
      </c>
      <c r="G27" s="232">
        <v>0</v>
      </c>
      <c r="H27" s="350"/>
      <c r="J27" s="194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7"/>
    </row>
    <row r="28" spans="2:23" ht="23.1" customHeight="1">
      <c r="B28" s="348"/>
      <c r="C28" s="485" t="s">
        <v>291</v>
      </c>
      <c r="D28" s="486" t="s">
        <v>305</v>
      </c>
      <c r="E28" s="232">
        <v>38736.800000000003</v>
      </c>
      <c r="F28" s="232">
        <f>35000+3807.33</f>
        <v>38807.33</v>
      </c>
      <c r="G28" s="232">
        <f>33584.58+1706.6</f>
        <v>35291.18</v>
      </c>
      <c r="H28" s="350"/>
      <c r="J28" s="194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7"/>
    </row>
    <row r="29" spans="2:23" ht="23.1" customHeight="1">
      <c r="B29" s="348"/>
      <c r="C29" s="485" t="s">
        <v>293</v>
      </c>
      <c r="D29" s="486" t="s">
        <v>306</v>
      </c>
      <c r="E29" s="232">
        <v>0</v>
      </c>
      <c r="F29" s="232">
        <v>0</v>
      </c>
      <c r="G29" s="232">
        <v>0</v>
      </c>
      <c r="H29" s="350"/>
      <c r="J29" s="194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7"/>
    </row>
    <row r="30" spans="2:23" ht="23.1" customHeight="1">
      <c r="B30" s="348"/>
      <c r="C30" s="485" t="s">
        <v>295</v>
      </c>
      <c r="D30" s="486" t="s">
        <v>307</v>
      </c>
      <c r="E30" s="232">
        <v>0</v>
      </c>
      <c r="F30" s="232">
        <v>0</v>
      </c>
      <c r="G30" s="232">
        <v>0</v>
      </c>
      <c r="H30" s="350"/>
      <c r="J30" s="201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3"/>
    </row>
    <row r="31" spans="2:23" ht="23.1" customHeight="1">
      <c r="B31" s="348"/>
      <c r="C31" s="485" t="s">
        <v>297</v>
      </c>
      <c r="D31" s="486" t="s">
        <v>308</v>
      </c>
      <c r="E31" s="232">
        <v>0</v>
      </c>
      <c r="F31" s="232">
        <v>0</v>
      </c>
      <c r="G31" s="232">
        <v>0</v>
      </c>
      <c r="H31" s="350"/>
      <c r="J31" s="201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3"/>
    </row>
    <row r="32" spans="2:23" ht="23.1" customHeight="1">
      <c r="B32" s="348"/>
      <c r="C32" s="485" t="s">
        <v>299</v>
      </c>
      <c r="D32" s="486" t="s">
        <v>309</v>
      </c>
      <c r="E32" s="232">
        <v>56360.95</v>
      </c>
      <c r="F32" s="232">
        <v>53500</v>
      </c>
      <c r="G32" s="232">
        <v>65843.48</v>
      </c>
      <c r="H32" s="350"/>
      <c r="J32" s="194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2:23" ht="23.1" customHeight="1">
      <c r="B33" s="348"/>
      <c r="C33" s="730"/>
      <c r="D33" s="620"/>
      <c r="E33" s="503"/>
      <c r="F33" s="504"/>
      <c r="G33" s="505"/>
      <c r="H33" s="350"/>
      <c r="J33" s="194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7"/>
    </row>
    <row r="34" spans="2:23" ht="23.1" customHeight="1" thickBot="1">
      <c r="B34" s="348"/>
      <c r="C34" s="506" t="s">
        <v>310</v>
      </c>
      <c r="D34" s="495"/>
      <c r="E34" s="507">
        <f>E25+E16</f>
        <v>779385.22000000009</v>
      </c>
      <c r="F34" s="507">
        <f>F25+F16</f>
        <v>754383.54</v>
      </c>
      <c r="G34" s="507">
        <f>G25+G16</f>
        <v>740999.6100000001</v>
      </c>
      <c r="H34" s="350"/>
      <c r="J34" s="194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7"/>
    </row>
    <row r="35" spans="2:23" ht="23.1" customHeight="1" thickBot="1">
      <c r="B35" s="376"/>
      <c r="C35" s="899"/>
      <c r="D35" s="899"/>
      <c r="E35" s="899"/>
      <c r="F35" s="899"/>
      <c r="G35" s="377"/>
      <c r="H35" s="378"/>
      <c r="J35" s="207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9"/>
    </row>
    <row r="36" spans="2:23" ht="23.1" customHeight="1">
      <c r="C36" s="344"/>
      <c r="D36" s="344"/>
      <c r="E36" s="344"/>
      <c r="F36" s="344"/>
      <c r="G36" s="344"/>
    </row>
    <row r="37" spans="2:23" ht="12.75">
      <c r="C37" s="379" t="s">
        <v>55</v>
      </c>
      <c r="D37" s="344"/>
      <c r="E37" s="344"/>
      <c r="F37" s="344"/>
      <c r="G37" s="341" t="s">
        <v>311</v>
      </c>
    </row>
    <row r="38" spans="2:23" ht="12.75">
      <c r="C38" s="380" t="s">
        <v>57</v>
      </c>
      <c r="D38" s="344"/>
      <c r="E38" s="344"/>
      <c r="F38" s="344"/>
      <c r="G38" s="344"/>
    </row>
    <row r="39" spans="2:23" ht="12.75">
      <c r="C39" s="380" t="s">
        <v>58</v>
      </c>
      <c r="D39" s="344"/>
      <c r="E39" s="344"/>
      <c r="F39" s="344"/>
      <c r="G39" s="344"/>
    </row>
    <row r="40" spans="2:23" ht="12.75">
      <c r="C40" s="380" t="s">
        <v>59</v>
      </c>
      <c r="D40" s="344"/>
      <c r="E40" s="344"/>
      <c r="F40" s="344"/>
      <c r="G40" s="344"/>
    </row>
    <row r="41" spans="2:23" ht="12.75">
      <c r="C41" s="380" t="s">
        <v>60</v>
      </c>
      <c r="D41" s="344"/>
      <c r="E41" s="344"/>
      <c r="F41" s="344"/>
      <c r="G41" s="344"/>
    </row>
    <row r="42" spans="2:23" ht="66" customHeight="1">
      <c r="C42" s="344"/>
      <c r="D42" s="344"/>
      <c r="E42" s="508"/>
      <c r="F42" s="509"/>
      <c r="G42" s="509"/>
    </row>
    <row r="43" spans="2:23" ht="23.1" customHeight="1">
      <c r="C43" s="344"/>
      <c r="D43" s="344"/>
      <c r="E43" s="344"/>
      <c r="F43" s="344"/>
      <c r="G43" s="344"/>
    </row>
    <row r="44" spans="2:23" ht="23.1" customHeight="1">
      <c r="C44" s="344"/>
      <c r="D44" s="344"/>
      <c r="E44" s="344"/>
      <c r="F44" s="344"/>
      <c r="G44" s="344"/>
    </row>
    <row r="45" spans="2:23" ht="23.1" customHeight="1">
      <c r="C45" s="344"/>
      <c r="D45" s="344"/>
      <c r="E45" s="344"/>
      <c r="F45" s="344"/>
      <c r="G45" s="344"/>
    </row>
    <row r="46" spans="2:23" ht="23.1" customHeight="1">
      <c r="F46" s="344"/>
      <c r="G46" s="344"/>
    </row>
  </sheetData>
  <sheetProtection password="E059" sheet="1" objects="1" scenarios="1"/>
  <mergeCells count="3">
    <mergeCell ref="G6:G7"/>
    <mergeCell ref="D9:G9"/>
    <mergeCell ref="C35:F35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62"/>
  <sheetViews>
    <sheetView topLeftCell="A31" zoomScale="55" zoomScaleNormal="55" zoomScalePageLayoutView="70" workbookViewId="0">
      <selection activeCell="D58" sqref="D58"/>
    </sheetView>
  </sheetViews>
  <sheetFormatPr baseColWidth="10" defaultColWidth="10.6640625" defaultRowHeight="23.1" customHeight="1"/>
  <cols>
    <col min="1" max="2" width="3.33203125" style="343" customWidth="1"/>
    <col min="3" max="3" width="13.5546875" style="343" customWidth="1"/>
    <col min="4" max="4" width="76.6640625" style="343" customWidth="1"/>
    <col min="5" max="7" width="18.33203125" style="343" customWidth="1"/>
    <col min="8" max="8" width="3.33203125" style="343" customWidth="1"/>
    <col min="9" max="16384" width="10.6640625" style="343"/>
  </cols>
  <sheetData>
    <row r="1" spans="2:23" ht="23.1" customHeight="1">
      <c r="D1" s="344"/>
    </row>
    <row r="2" spans="2:23" ht="23.1" customHeight="1">
      <c r="D2" s="616" t="s">
        <v>0</v>
      </c>
    </row>
    <row r="3" spans="2:23" ht="23.1" customHeight="1">
      <c r="D3" s="616" t="s">
        <v>1</v>
      </c>
    </row>
    <row r="4" spans="2:23" ht="23.1" customHeight="1" thickBot="1"/>
    <row r="5" spans="2:23" ht="9" customHeight="1">
      <c r="B5" s="345"/>
      <c r="C5" s="346"/>
      <c r="D5" s="346"/>
      <c r="E5" s="346"/>
      <c r="F5" s="346"/>
      <c r="G5" s="346"/>
      <c r="H5" s="347"/>
      <c r="J5" s="191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3"/>
    </row>
    <row r="6" spans="2:23" ht="30" customHeight="1">
      <c r="B6" s="348"/>
      <c r="C6" s="349" t="s">
        <v>2</v>
      </c>
      <c r="D6" s="344"/>
      <c r="E6" s="344"/>
      <c r="F6" s="344"/>
      <c r="G6" s="898">
        <f>ejercicio</f>
        <v>2018</v>
      </c>
      <c r="H6" s="350"/>
      <c r="J6" s="194"/>
      <c r="K6" s="195" t="s">
        <v>87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</row>
    <row r="7" spans="2:23" ht="30" customHeight="1">
      <c r="B7" s="348"/>
      <c r="C7" s="349" t="s">
        <v>3</v>
      </c>
      <c r="D7" s="344"/>
      <c r="E7" s="344"/>
      <c r="F7" s="344"/>
      <c r="G7" s="898"/>
      <c r="H7" s="350"/>
      <c r="J7" s="194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</row>
    <row r="8" spans="2:23" ht="30" customHeight="1">
      <c r="B8" s="348"/>
      <c r="C8" s="352"/>
      <c r="D8" s="344"/>
      <c r="E8" s="344"/>
      <c r="F8" s="344"/>
      <c r="G8" s="353"/>
      <c r="H8" s="350"/>
      <c r="J8" s="194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</row>
    <row r="9" spans="2:23" s="355" customFormat="1" ht="30" customHeight="1">
      <c r="B9" s="617"/>
      <c r="C9" s="354" t="s">
        <v>62</v>
      </c>
      <c r="D9" s="900" t="str">
        <f>Entidad</f>
        <v>FIT CANARIAS</v>
      </c>
      <c r="E9" s="900"/>
      <c r="F9" s="900"/>
      <c r="G9" s="900"/>
      <c r="H9" s="618"/>
      <c r="I9" s="619"/>
      <c r="J9" s="611"/>
      <c r="K9" s="612"/>
      <c r="L9" s="612"/>
      <c r="M9" s="612"/>
      <c r="N9" s="612"/>
      <c r="O9" s="612"/>
      <c r="P9" s="612"/>
      <c r="Q9" s="612"/>
      <c r="R9" s="612"/>
      <c r="S9" s="612"/>
      <c r="T9" s="612"/>
      <c r="U9" s="612"/>
      <c r="V9" s="612"/>
      <c r="W9" s="613"/>
    </row>
    <row r="10" spans="2:23" ht="7.35" customHeight="1">
      <c r="B10" s="348"/>
      <c r="C10" s="344"/>
      <c r="D10" s="344"/>
      <c r="E10" s="344"/>
      <c r="F10" s="344"/>
      <c r="G10" s="344"/>
      <c r="H10" s="350"/>
      <c r="J10" s="194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7"/>
    </row>
    <row r="11" spans="2:23" s="359" customFormat="1" ht="30" customHeight="1">
      <c r="B11" s="356"/>
      <c r="C11" s="357" t="s">
        <v>312</v>
      </c>
      <c r="D11" s="357"/>
      <c r="E11" s="357"/>
      <c r="F11" s="357"/>
      <c r="G11" s="357"/>
      <c r="H11" s="358"/>
      <c r="J11" s="198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200"/>
    </row>
    <row r="12" spans="2:23" s="359" customFormat="1" ht="30" customHeight="1">
      <c r="B12" s="356"/>
      <c r="C12" s="471"/>
      <c r="D12" s="471"/>
      <c r="E12" s="471"/>
      <c r="F12" s="471"/>
      <c r="G12" s="471"/>
      <c r="H12" s="358"/>
      <c r="J12" s="198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200"/>
    </row>
    <row r="13" spans="2:23" ht="23.1" customHeight="1">
      <c r="B13" s="348"/>
      <c r="C13" s="510"/>
      <c r="D13" s="511"/>
      <c r="E13" s="512" t="s">
        <v>169</v>
      </c>
      <c r="F13" s="512" t="s">
        <v>170</v>
      </c>
      <c r="G13" s="513" t="s">
        <v>171</v>
      </c>
      <c r="H13" s="350"/>
      <c r="J13" s="194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7"/>
    </row>
    <row r="14" spans="2:23" ht="23.1" customHeight="1">
      <c r="B14" s="348"/>
      <c r="C14" s="514" t="s">
        <v>313</v>
      </c>
      <c r="D14" s="478"/>
      <c r="E14" s="515">
        <f>ejercicio-2</f>
        <v>2016</v>
      </c>
      <c r="F14" s="515">
        <f>ejercicio-1</f>
        <v>2017</v>
      </c>
      <c r="G14" s="516">
        <f>ejercicio</f>
        <v>2018</v>
      </c>
      <c r="H14" s="350"/>
      <c r="J14" s="194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3" ht="23.1" customHeight="1">
      <c r="B15" s="348"/>
      <c r="C15" s="517"/>
      <c r="D15" s="483"/>
      <c r="E15" s="484"/>
      <c r="F15" s="484"/>
      <c r="G15" s="518"/>
      <c r="H15" s="350"/>
      <c r="J15" s="194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7"/>
    </row>
    <row r="16" spans="2:23" ht="23.1" customHeight="1">
      <c r="B16" s="348"/>
      <c r="C16" s="519" t="s">
        <v>172</v>
      </c>
      <c r="D16" s="501" t="s">
        <v>314</v>
      </c>
      <c r="E16" s="520">
        <f>+E17+E24+E25</f>
        <v>773016.21</v>
      </c>
      <c r="F16" s="520">
        <f>+F17+F24+F25</f>
        <v>754383.53999999992</v>
      </c>
      <c r="G16" s="520">
        <f>+G17+G24+G25</f>
        <v>735750.86999999988</v>
      </c>
      <c r="H16" s="350"/>
      <c r="J16" s="194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7"/>
    </row>
    <row r="17" spans="2:23" ht="23.1" customHeight="1">
      <c r="B17" s="348"/>
      <c r="C17" s="521" t="s">
        <v>214</v>
      </c>
      <c r="D17" s="486" t="s">
        <v>315</v>
      </c>
      <c r="E17" s="487">
        <f>+E18+E21+E22+E23</f>
        <v>220973.02</v>
      </c>
      <c r="F17" s="487">
        <f>+F18+F21+F22+F23</f>
        <v>220973.02000000002</v>
      </c>
      <c r="G17" s="487">
        <f>+G18+G21+G22+G23</f>
        <v>220973.02</v>
      </c>
      <c r="H17" s="350"/>
      <c r="J17" s="194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7"/>
    </row>
    <row r="18" spans="2:23" ht="23.1" customHeight="1">
      <c r="B18" s="348"/>
      <c r="C18" s="521" t="s">
        <v>287</v>
      </c>
      <c r="D18" s="486" t="s">
        <v>316</v>
      </c>
      <c r="E18" s="487">
        <f>SUM(E19:E20)</f>
        <v>266000</v>
      </c>
      <c r="F18" s="487">
        <f>SUM(F19:F20)</f>
        <v>266000</v>
      </c>
      <c r="G18" s="522">
        <f>SUM(G19:G20)</f>
        <v>266000</v>
      </c>
      <c r="H18" s="350"/>
      <c r="J18" s="194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7"/>
    </row>
    <row r="19" spans="2:23" ht="23.1" customHeight="1">
      <c r="B19" s="348"/>
      <c r="C19" s="731" t="s">
        <v>174</v>
      </c>
      <c r="D19" s="732" t="s">
        <v>316</v>
      </c>
      <c r="E19" s="666">
        <v>266000</v>
      </c>
      <c r="F19" s="666">
        <v>266000</v>
      </c>
      <c r="G19" s="666">
        <v>266000</v>
      </c>
      <c r="H19" s="350"/>
      <c r="J19" s="194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7"/>
    </row>
    <row r="20" spans="2:23" ht="23.1" customHeight="1">
      <c r="B20" s="348"/>
      <c r="C20" s="733" t="s">
        <v>186</v>
      </c>
      <c r="D20" s="734" t="s">
        <v>317</v>
      </c>
      <c r="E20" s="671">
        <v>0</v>
      </c>
      <c r="F20" s="671">
        <v>0</v>
      </c>
      <c r="G20" s="671">
        <v>0</v>
      </c>
      <c r="H20" s="350"/>
      <c r="J20" s="194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7"/>
    </row>
    <row r="21" spans="2:23" ht="23.1" customHeight="1">
      <c r="B21" s="348"/>
      <c r="C21" s="521" t="s">
        <v>289</v>
      </c>
      <c r="D21" s="486" t="s">
        <v>318</v>
      </c>
      <c r="E21" s="231">
        <v>0</v>
      </c>
      <c r="F21" s="231">
        <v>0</v>
      </c>
      <c r="G21" s="231">
        <v>0</v>
      </c>
      <c r="H21" s="350"/>
      <c r="J21" s="194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7"/>
    </row>
    <row r="22" spans="2:23" ht="23.1" customHeight="1">
      <c r="B22" s="348"/>
      <c r="C22" s="521" t="s">
        <v>291</v>
      </c>
      <c r="D22" s="486" t="s">
        <v>319</v>
      </c>
      <c r="E22" s="231">
        <v>-45276.14</v>
      </c>
      <c r="F22" s="231">
        <f>+E22+E23</f>
        <v>-45026.979999999996</v>
      </c>
      <c r="G22" s="231">
        <v>-45026.98</v>
      </c>
      <c r="H22" s="350"/>
      <c r="J22" s="194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7"/>
    </row>
    <row r="23" spans="2:23" ht="23.1" customHeight="1">
      <c r="B23" s="348"/>
      <c r="C23" s="521" t="s">
        <v>293</v>
      </c>
      <c r="D23" s="486" t="s">
        <v>320</v>
      </c>
      <c r="E23" s="231">
        <v>249.16</v>
      </c>
      <c r="F23" s="231">
        <v>0</v>
      </c>
      <c r="G23" s="231">
        <v>0</v>
      </c>
      <c r="H23" s="350"/>
      <c r="J23" s="194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2:23" ht="23.1" customHeight="1">
      <c r="B24" s="348"/>
      <c r="C24" s="521" t="s">
        <v>225</v>
      </c>
      <c r="D24" s="486" t="s">
        <v>321</v>
      </c>
      <c r="E24" s="231">
        <v>0</v>
      </c>
      <c r="F24" s="231">
        <v>0</v>
      </c>
      <c r="G24" s="231">
        <v>0</v>
      </c>
      <c r="H24" s="350"/>
      <c r="J24" s="194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7"/>
    </row>
    <row r="25" spans="2:23" ht="23.1" customHeight="1">
      <c r="B25" s="348"/>
      <c r="C25" s="521" t="s">
        <v>227</v>
      </c>
      <c r="D25" s="486" t="s">
        <v>322</v>
      </c>
      <c r="E25" s="231">
        <v>552043.18999999994</v>
      </c>
      <c r="F25" s="231">
        <f>+E25-18632.67</f>
        <v>533410.5199999999</v>
      </c>
      <c r="G25" s="231">
        <f>+F25-18632.67</f>
        <v>514777.84999999992</v>
      </c>
      <c r="H25" s="350"/>
      <c r="J25" s="194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7"/>
    </row>
    <row r="26" spans="2:23" ht="23.1" customHeight="1">
      <c r="B26" s="348"/>
      <c r="C26" s="735"/>
      <c r="D26" s="620"/>
      <c r="E26" s="523"/>
      <c r="F26" s="523"/>
      <c r="G26" s="524"/>
      <c r="H26" s="350"/>
      <c r="J26" s="194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7"/>
    </row>
    <row r="27" spans="2:23" ht="23.1" customHeight="1">
      <c r="B27" s="348"/>
      <c r="C27" s="519" t="s">
        <v>323</v>
      </c>
      <c r="D27" s="501" t="s">
        <v>324</v>
      </c>
      <c r="E27" s="520">
        <f>E28+E29+E33+E34+E35</f>
        <v>0</v>
      </c>
      <c r="F27" s="520">
        <f>F28+F29+F33+F34+F35</f>
        <v>0</v>
      </c>
      <c r="G27" s="520">
        <f>G28+G29+G33+G34+G35</f>
        <v>0</v>
      </c>
      <c r="H27" s="350"/>
      <c r="J27" s="194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7"/>
    </row>
    <row r="28" spans="2:23" ht="23.1" customHeight="1">
      <c r="B28" s="348"/>
      <c r="C28" s="521" t="s">
        <v>287</v>
      </c>
      <c r="D28" s="486" t="s">
        <v>325</v>
      </c>
      <c r="E28" s="231">
        <v>0</v>
      </c>
      <c r="F28" s="231">
        <v>0</v>
      </c>
      <c r="G28" s="233">
        <v>0</v>
      </c>
      <c r="H28" s="350"/>
      <c r="J28" s="194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7"/>
    </row>
    <row r="29" spans="2:23" ht="23.1" customHeight="1">
      <c r="B29" s="348"/>
      <c r="C29" s="521" t="s">
        <v>289</v>
      </c>
      <c r="D29" s="486" t="s">
        <v>326</v>
      </c>
      <c r="E29" s="487">
        <f>SUM(E30:E32)</f>
        <v>0</v>
      </c>
      <c r="F29" s="487">
        <f>SUM(F30:F32)</f>
        <v>0</v>
      </c>
      <c r="G29" s="487">
        <f>SUM(G30:G32)</f>
        <v>0</v>
      </c>
      <c r="H29" s="350"/>
      <c r="J29" s="194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7"/>
    </row>
    <row r="30" spans="2:23" ht="23.1" customHeight="1">
      <c r="B30" s="348"/>
      <c r="C30" s="733" t="s">
        <v>174</v>
      </c>
      <c r="D30" s="670" t="s">
        <v>327</v>
      </c>
      <c r="E30" s="671">
        <v>0</v>
      </c>
      <c r="F30" s="671">
        <v>0</v>
      </c>
      <c r="G30" s="671">
        <v>0</v>
      </c>
      <c r="H30" s="350"/>
      <c r="J30" s="201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3"/>
    </row>
    <row r="31" spans="2:23" ht="23.1" customHeight="1">
      <c r="B31" s="348"/>
      <c r="C31" s="733" t="s">
        <v>186</v>
      </c>
      <c r="D31" s="670" t="s">
        <v>328</v>
      </c>
      <c r="E31" s="671">
        <v>0</v>
      </c>
      <c r="F31" s="671">
        <v>0</v>
      </c>
      <c r="G31" s="671">
        <v>0</v>
      </c>
      <c r="H31" s="350"/>
      <c r="J31" s="201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3"/>
    </row>
    <row r="32" spans="2:23" ht="23.1" customHeight="1">
      <c r="B32" s="348"/>
      <c r="C32" s="733" t="s">
        <v>188</v>
      </c>
      <c r="D32" s="670" t="s">
        <v>329</v>
      </c>
      <c r="E32" s="671">
        <v>0</v>
      </c>
      <c r="F32" s="671">
        <v>0</v>
      </c>
      <c r="G32" s="671">
        <v>0</v>
      </c>
      <c r="H32" s="350"/>
      <c r="J32" s="194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2:23" ht="23.1" customHeight="1">
      <c r="B33" s="348"/>
      <c r="C33" s="521" t="s">
        <v>291</v>
      </c>
      <c r="D33" s="486" t="s">
        <v>330</v>
      </c>
      <c r="E33" s="231">
        <v>0</v>
      </c>
      <c r="F33" s="231">
        <v>0</v>
      </c>
      <c r="G33" s="231">
        <v>0</v>
      </c>
      <c r="H33" s="350"/>
      <c r="J33" s="194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7"/>
    </row>
    <row r="34" spans="2:23" ht="23.1" customHeight="1">
      <c r="B34" s="348"/>
      <c r="C34" s="521" t="s">
        <v>293</v>
      </c>
      <c r="D34" s="486" t="s">
        <v>331</v>
      </c>
      <c r="E34" s="231">
        <v>0</v>
      </c>
      <c r="F34" s="231">
        <v>0</v>
      </c>
      <c r="G34" s="231">
        <v>0</v>
      </c>
      <c r="H34" s="350"/>
      <c r="J34" s="194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7"/>
    </row>
    <row r="35" spans="2:23" ht="23.1" customHeight="1">
      <c r="B35" s="348"/>
      <c r="C35" s="521" t="s">
        <v>295</v>
      </c>
      <c r="D35" s="486" t="s">
        <v>332</v>
      </c>
      <c r="E35" s="231">
        <v>0</v>
      </c>
      <c r="F35" s="231">
        <v>0</v>
      </c>
      <c r="G35" s="231">
        <v>0</v>
      </c>
      <c r="H35" s="350"/>
      <c r="J35" s="194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7"/>
    </row>
    <row r="36" spans="2:23" ht="23.1" customHeight="1">
      <c r="B36" s="348"/>
      <c r="C36" s="525"/>
      <c r="D36" s="349"/>
      <c r="E36" s="523"/>
      <c r="F36" s="523"/>
      <c r="G36" s="524"/>
      <c r="H36" s="350"/>
      <c r="J36" s="204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6"/>
    </row>
    <row r="37" spans="2:23" ht="23.1" customHeight="1">
      <c r="B37" s="348"/>
      <c r="C37" s="519" t="s">
        <v>333</v>
      </c>
      <c r="D37" s="501" t="s">
        <v>334</v>
      </c>
      <c r="E37" s="520">
        <f>E38+E39+E43+E44+E45+E48</f>
        <v>6369.01</v>
      </c>
      <c r="F37" s="520">
        <f>F38+F39+F43+F44+F45+F48</f>
        <v>0</v>
      </c>
      <c r="G37" s="520">
        <f>G38+G39+G43+G44+G45+G48</f>
        <v>5248.74</v>
      </c>
      <c r="H37" s="350"/>
      <c r="J37" s="204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6"/>
    </row>
    <row r="38" spans="2:23" ht="23.1" customHeight="1">
      <c r="B38" s="348"/>
      <c r="C38" s="521" t="s">
        <v>287</v>
      </c>
      <c r="D38" s="486" t="s">
        <v>335</v>
      </c>
      <c r="E38" s="231">
        <v>0</v>
      </c>
      <c r="F38" s="231">
        <v>0</v>
      </c>
      <c r="G38" s="233">
        <v>0</v>
      </c>
      <c r="H38" s="350"/>
      <c r="J38" s="204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6"/>
    </row>
    <row r="39" spans="2:23" ht="23.1" customHeight="1">
      <c r="B39" s="348"/>
      <c r="C39" s="521" t="s">
        <v>289</v>
      </c>
      <c r="D39" s="486" t="s">
        <v>336</v>
      </c>
      <c r="E39" s="487">
        <f>SUM(E40:E42)</f>
        <v>173.34</v>
      </c>
      <c r="F39" s="487">
        <f>SUM(F40:F42)</f>
        <v>0</v>
      </c>
      <c r="G39" s="487">
        <f>SUM(G40:G42)</f>
        <v>0</v>
      </c>
      <c r="H39" s="350"/>
      <c r="J39" s="204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6"/>
    </row>
    <row r="40" spans="2:23" ht="23.1" customHeight="1">
      <c r="B40" s="348"/>
      <c r="C40" s="733" t="s">
        <v>174</v>
      </c>
      <c r="D40" s="670" t="s">
        <v>327</v>
      </c>
      <c r="E40" s="671">
        <v>0</v>
      </c>
      <c r="F40" s="671">
        <v>0</v>
      </c>
      <c r="G40" s="671">
        <v>0</v>
      </c>
      <c r="H40" s="350"/>
      <c r="J40" s="204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6"/>
    </row>
    <row r="41" spans="2:23" ht="23.1" customHeight="1">
      <c r="B41" s="348"/>
      <c r="C41" s="733" t="s">
        <v>186</v>
      </c>
      <c r="D41" s="670" t="s">
        <v>328</v>
      </c>
      <c r="E41" s="671">
        <v>0</v>
      </c>
      <c r="F41" s="671">
        <v>0</v>
      </c>
      <c r="G41" s="671">
        <v>0</v>
      </c>
      <c r="H41" s="350"/>
      <c r="J41" s="204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6"/>
    </row>
    <row r="42" spans="2:23" ht="23.1" customHeight="1">
      <c r="B42" s="348"/>
      <c r="C42" s="733" t="s">
        <v>188</v>
      </c>
      <c r="D42" s="670" t="s">
        <v>337</v>
      </c>
      <c r="E42" s="671">
        <v>173.34</v>
      </c>
      <c r="F42" s="671">
        <v>0</v>
      </c>
      <c r="G42" s="671">
        <v>0</v>
      </c>
      <c r="H42" s="350"/>
      <c r="J42" s="204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6"/>
    </row>
    <row r="43" spans="2:23" ht="23.1" customHeight="1">
      <c r="B43" s="348"/>
      <c r="C43" s="521" t="s">
        <v>291</v>
      </c>
      <c r="D43" s="486" t="s">
        <v>338</v>
      </c>
      <c r="E43" s="231">
        <v>0</v>
      </c>
      <c r="F43" s="231">
        <v>0</v>
      </c>
      <c r="G43" s="231">
        <v>0</v>
      </c>
      <c r="H43" s="350"/>
      <c r="J43" s="204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6"/>
    </row>
    <row r="44" spans="2:23" ht="23.1" customHeight="1">
      <c r="B44" s="348"/>
      <c r="C44" s="521" t="s">
        <v>293</v>
      </c>
      <c r="D44" s="486" t="s">
        <v>339</v>
      </c>
      <c r="E44" s="231">
        <v>0</v>
      </c>
      <c r="F44" s="231">
        <v>0</v>
      </c>
      <c r="G44" s="231">
        <v>0</v>
      </c>
      <c r="H44" s="350"/>
      <c r="J44" s="204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6"/>
    </row>
    <row r="45" spans="2:23" ht="23.1" customHeight="1">
      <c r="B45" s="348"/>
      <c r="C45" s="521" t="s">
        <v>295</v>
      </c>
      <c r="D45" s="486" t="s">
        <v>340</v>
      </c>
      <c r="E45" s="487">
        <f>E46+SUM(E47:E47)</f>
        <v>6195.67</v>
      </c>
      <c r="F45" s="487">
        <f>F46+SUM(F47:F47)</f>
        <v>0</v>
      </c>
      <c r="G45" s="522">
        <f>G46+SUM(G47:G47)</f>
        <v>5248.74</v>
      </c>
      <c r="H45" s="350"/>
      <c r="J45" s="204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6"/>
    </row>
    <row r="46" spans="2:23" ht="23.1" customHeight="1">
      <c r="B46" s="348"/>
      <c r="C46" s="733" t="s">
        <v>174</v>
      </c>
      <c r="D46" s="670" t="s">
        <v>341</v>
      </c>
      <c r="E46" s="671">
        <v>0</v>
      </c>
      <c r="F46" s="671">
        <v>0</v>
      </c>
      <c r="G46" s="671">
        <v>0</v>
      </c>
      <c r="H46" s="350"/>
      <c r="J46" s="204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6"/>
    </row>
    <row r="47" spans="2:23" ht="23.1" customHeight="1">
      <c r="B47" s="348"/>
      <c r="C47" s="733" t="s">
        <v>186</v>
      </c>
      <c r="D47" s="670" t="s">
        <v>342</v>
      </c>
      <c r="E47" s="671">
        <v>6195.67</v>
      </c>
      <c r="F47" s="671">
        <v>0</v>
      </c>
      <c r="G47" s="671">
        <v>5248.74</v>
      </c>
      <c r="H47" s="350"/>
      <c r="J47" s="204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6"/>
    </row>
    <row r="48" spans="2:23" ht="23.1" customHeight="1">
      <c r="B48" s="348"/>
      <c r="C48" s="521" t="s">
        <v>297</v>
      </c>
      <c r="D48" s="486" t="s">
        <v>308</v>
      </c>
      <c r="E48" s="231">
        <v>0</v>
      </c>
      <c r="F48" s="231">
        <v>0</v>
      </c>
      <c r="G48" s="231">
        <v>0</v>
      </c>
      <c r="H48" s="350"/>
      <c r="J48" s="204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6"/>
    </row>
    <row r="49" spans="2:23" ht="23.1" customHeight="1">
      <c r="B49" s="348"/>
      <c r="C49" s="517"/>
      <c r="D49" s="483"/>
      <c r="E49" s="523"/>
      <c r="F49" s="523"/>
      <c r="G49" s="524"/>
      <c r="H49" s="350"/>
      <c r="J49" s="204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6"/>
    </row>
    <row r="50" spans="2:23" ht="23.1" customHeight="1" thickBot="1">
      <c r="B50" s="348"/>
      <c r="C50" s="506" t="s">
        <v>343</v>
      </c>
      <c r="D50" s="495"/>
      <c r="E50" s="496">
        <f>E16+E27+E37</f>
        <v>779385.22</v>
      </c>
      <c r="F50" s="496">
        <f>F16+F27+F37</f>
        <v>754383.53999999992</v>
      </c>
      <c r="G50" s="496">
        <f>G16+G27+G37</f>
        <v>740999.60999999987</v>
      </c>
      <c r="H50" s="350"/>
      <c r="J50" s="204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6"/>
    </row>
    <row r="51" spans="2:23" ht="23.1" customHeight="1" thickBot="1">
      <c r="B51" s="376"/>
      <c r="C51" s="899"/>
      <c r="D51" s="899"/>
      <c r="E51" s="899"/>
      <c r="F51" s="899"/>
      <c r="G51" s="377"/>
      <c r="H51" s="378"/>
      <c r="J51" s="207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9"/>
    </row>
    <row r="52" spans="2:23" ht="23.1" customHeight="1">
      <c r="C52" s="344"/>
      <c r="D52" s="344"/>
      <c r="E52" s="344"/>
      <c r="F52" s="344"/>
      <c r="G52" s="344"/>
    </row>
    <row r="53" spans="2:23" ht="12.75">
      <c r="C53" s="379" t="s">
        <v>55</v>
      </c>
      <c r="D53" s="344"/>
      <c r="E53" s="344"/>
      <c r="F53" s="344"/>
      <c r="G53" s="341" t="s">
        <v>344</v>
      </c>
    </row>
    <row r="54" spans="2:23" ht="12.75">
      <c r="C54" s="380" t="s">
        <v>57</v>
      </c>
      <c r="D54" s="344"/>
      <c r="E54" s="344"/>
      <c r="F54" s="344"/>
      <c r="G54" s="344"/>
    </row>
    <row r="55" spans="2:23" ht="12.75">
      <c r="C55" s="380" t="s">
        <v>58</v>
      </c>
      <c r="D55" s="344"/>
      <c r="E55" s="344"/>
      <c r="F55" s="344"/>
      <c r="G55" s="344"/>
    </row>
    <row r="56" spans="2:23" ht="12.75">
      <c r="C56" s="380" t="s">
        <v>59</v>
      </c>
      <c r="D56" s="344"/>
      <c r="E56" s="344"/>
      <c r="F56" s="344"/>
      <c r="G56" s="344"/>
    </row>
    <row r="57" spans="2:23" ht="12.75">
      <c r="C57" s="380" t="s">
        <v>60</v>
      </c>
      <c r="D57" s="344"/>
      <c r="E57" s="344"/>
      <c r="F57" s="344"/>
      <c r="G57" s="344"/>
    </row>
    <row r="58" spans="2:23" ht="23.1" customHeight="1">
      <c r="C58" s="344"/>
      <c r="D58" s="344"/>
      <c r="E58" s="344"/>
      <c r="F58" s="344"/>
      <c r="G58" s="344"/>
      <c r="H58" s="344"/>
      <c r="I58" s="344"/>
      <c r="J58" s="344"/>
    </row>
    <row r="59" spans="2:23" ht="23.1" customHeight="1">
      <c r="C59" s="344"/>
      <c r="D59" s="344"/>
      <c r="E59" s="344"/>
      <c r="F59" s="344"/>
      <c r="G59" s="344"/>
    </row>
    <row r="60" spans="2:23" ht="23.1" customHeight="1">
      <c r="C60" s="344"/>
      <c r="D60" s="344"/>
      <c r="E60" s="344"/>
      <c r="F60" s="344"/>
      <c r="G60" s="344"/>
    </row>
    <row r="61" spans="2:23" ht="23.1" customHeight="1">
      <c r="C61" s="344"/>
      <c r="D61" s="344"/>
      <c r="E61" s="344"/>
      <c r="F61" s="344"/>
      <c r="G61" s="344"/>
    </row>
    <row r="62" spans="2:23" ht="23.1" customHeight="1">
      <c r="F62" s="344"/>
      <c r="G62" s="344"/>
    </row>
  </sheetData>
  <sheetProtection password="E059" sheet="1" objects="1" scenarios="1"/>
  <mergeCells count="3">
    <mergeCell ref="G6:G7"/>
    <mergeCell ref="D9:G9"/>
    <mergeCell ref="C51:F51"/>
  </mergeCells>
  <phoneticPr fontId="17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8C4C667D80F14B8B425488C0119DEC" ma:contentTypeVersion="5" ma:contentTypeDescription="Crear nuevo documento." ma:contentTypeScope="" ma:versionID="76565bb5e7a17d742224befe71d5187a">
  <xsd:schema xmlns:xsd="http://www.w3.org/2001/XMLSchema" xmlns:xs="http://www.w3.org/2001/XMLSchema" xmlns:p="http://schemas.microsoft.com/office/2006/metadata/properties" xmlns:ns2="9c59f122-ab66-42f1-8bb5-a3979aa14479" targetNamespace="http://schemas.microsoft.com/office/2006/metadata/properties" ma:root="true" ma:fieldsID="029b5652a7515d133607c3d86fde9261" ns2:_="">
    <xsd:import namespace="9c59f122-ab66-42f1-8bb5-a3979aa14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9f122-ab66-42f1-8bb5-a3979aa14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B9E59E-F5C8-4577-86C8-18EBAFBDFC75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9c59f122-ab66-42f1-8bb5-a3979aa14479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BF12A0-C786-4F8D-BC04-CA2BFF632F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A3B704-FC3C-46A4-9FAF-FD15B4EE7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9f122-ab66-42f1-8bb5-a3979aa14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Yurena Morales Saavedra</cp:lastModifiedBy>
  <cp:revision/>
  <dcterms:created xsi:type="dcterms:W3CDTF">2017-09-18T15:25:23Z</dcterms:created>
  <dcterms:modified xsi:type="dcterms:W3CDTF">2018-01-26T10:00:18Z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0x010100B78C4C667D80F14B8B425488C0119DEC</vt:lpwstr>
  </property>
</Properties>
</file>