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CF7A" lockStructure="1"/>
  <bookViews>
    <workbookView xWindow="0" yWindow="0" windowWidth="23130" windowHeight="13050" tabRatio="807" firstSheet="2" activeTab="3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</sheets>
  <externalReferences>
    <externalReference r:id="rId25"/>
  </externalReferences>
  <definedNames>
    <definedName name="_xlnm.Print_Area" localSheetId="1">CHECK_LIST!$B$5:$H$36</definedName>
    <definedName name="_xlnm.Print_Area" localSheetId="2">'FC-1_ORGANOS_GOBIERNO'!$B$1:$I$48</definedName>
    <definedName name="_xlnm.Print_Area" localSheetId="13">'FC-10_DEUDAS'!$B$1:$T$90</definedName>
    <definedName name="_xlnm.Print_Area" localSheetId="14">'FC-11_DEUDA_VIVA'!$B$1:$J$42</definedName>
    <definedName name="_xlnm.Print_Area" localSheetId="15">'FC-12_PERFIL_VTO_DEUDA'!$B$1:$O$30</definedName>
    <definedName name="_xlnm.Print_Area" localSheetId="16">'FC-13_PERSONAL'!$B$1:$K$70</definedName>
    <definedName name="_xlnm.Print_Area" localSheetId="17">'FC-14_OPER_INTERNAS'!$B$1:$H$81</definedName>
    <definedName name="_xlnm.Print_Area" localSheetId="18">'FC-15_ENCOMIENDAS'!$B$1:$H$41</definedName>
    <definedName name="_xlnm.Print_Area" localSheetId="19">'FC-16_ESTAB_PRESUP'!$B$5:$H$49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'FC-3_1_INF_ADIC_CPyG'!$C$1:$N$101</definedName>
    <definedName name="_xlnm.Print_Area" localSheetId="5">'FC-3_CPyG'!$C$1:$H$57</definedName>
    <definedName name="_xlnm.Print_Area" localSheetId="7">'FC-4_ACTIVO'!$B$1:$H$41</definedName>
    <definedName name="_xlnm.Print_Area" localSheetId="8">'FC-4_PASIVO'!$B$1:$H$57</definedName>
    <definedName name="_xlnm.Print_Area" localSheetId="9">'FC-6_Inversiones'!$B$1:$S$61</definedName>
    <definedName name="_xlnm.Print_Area" localSheetId="10">'FC-7_INF'!$B$1:$O$52</definedName>
    <definedName name="_xlnm.Print_Area" localSheetId="11">'FC-8_INV_FINANCIERAS'!$B$1:$N$77</definedName>
    <definedName name="_xlnm.Print_Area" localSheetId="12">'FC-9_TRANS_SUBV'!$B$1:$M$145</definedName>
    <definedName name="_xlnm.Print_Area" localSheetId="21">'FC-90_COMPROBACIÓN'!$B$1:$F$81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  <definedName name="pepito">[1]GENERAL!$D$15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0" i="32" l="1"/>
  <c r="E46" i="32"/>
  <c r="E28" i="32"/>
  <c r="E16" i="32"/>
  <c r="E17" i="34"/>
  <c r="E17" i="32" s="1"/>
  <c r="E16" i="34"/>
  <c r="E47" i="34"/>
  <c r="E50" i="32" s="1"/>
  <c r="E55" i="33"/>
  <c r="E55" i="32" s="1"/>
  <c r="E33" i="33"/>
  <c r="E33" i="32" s="1"/>
  <c r="E20" i="33"/>
  <c r="E20" i="34" s="1"/>
  <c r="E20" i="32" s="1"/>
  <c r="E40" i="33"/>
  <c r="E37" i="34" s="1"/>
  <c r="E40" i="32" s="1"/>
  <c r="E39" i="33"/>
  <c r="E36" i="34" s="1"/>
  <c r="E14" i="7"/>
  <c r="G78" i="18"/>
  <c r="G93" i="18"/>
  <c r="F78" i="18"/>
  <c r="F93" i="18"/>
  <c r="G30" i="37"/>
  <c r="F30" i="37"/>
  <c r="J123" i="18"/>
  <c r="F123" i="18"/>
  <c r="I93" i="18"/>
  <c r="H93" i="18"/>
  <c r="I82" i="18"/>
  <c r="H82" i="18"/>
  <c r="G82" i="18"/>
  <c r="F82" i="18"/>
  <c r="I78" i="18"/>
  <c r="H78" i="18"/>
  <c r="I30" i="18"/>
  <c r="H30" i="18"/>
  <c r="I39" i="18"/>
  <c r="H39" i="18"/>
  <c r="G39" i="18"/>
  <c r="F39" i="18"/>
  <c r="D69" i="27"/>
  <c r="G16" i="7"/>
  <c r="E25" i="33"/>
  <c r="E29" i="33"/>
  <c r="G23" i="7"/>
  <c r="E41" i="33"/>
  <c r="E38" i="34" s="1"/>
  <c r="E41" i="32" s="1"/>
  <c r="G86" i="36"/>
  <c r="E42" i="33" s="1"/>
  <c r="E47" i="33"/>
  <c r="E51" i="33"/>
  <c r="G76" i="36"/>
  <c r="G19" i="37" s="1"/>
  <c r="F76" i="36"/>
  <c r="F19" i="37"/>
  <c r="E76" i="36"/>
  <c r="E19" i="37" s="1"/>
  <c r="G71" i="36"/>
  <c r="G18" i="37" s="1"/>
  <c r="F71" i="36"/>
  <c r="F18" i="37" s="1"/>
  <c r="E71" i="36"/>
  <c r="E18" i="37"/>
  <c r="G17" i="37"/>
  <c r="H16" i="36"/>
  <c r="H20" i="36"/>
  <c r="H25" i="36"/>
  <c r="H19" i="36" s="1"/>
  <c r="H40" i="36"/>
  <c r="H32" i="36"/>
  <c r="H36" i="36"/>
  <c r="E16" i="36"/>
  <c r="E20" i="36"/>
  <c r="E19" i="36"/>
  <c r="E25" i="36"/>
  <c r="E40" i="36"/>
  <c r="E32" i="36"/>
  <c r="E36" i="36"/>
  <c r="I31" i="15"/>
  <c r="E64" i="32" s="1"/>
  <c r="G31" i="15"/>
  <c r="E63" i="32" s="1"/>
  <c r="J31" i="15"/>
  <c r="E65" i="32" s="1"/>
  <c r="L31" i="15"/>
  <c r="E66" i="32" s="1"/>
  <c r="E36" i="29"/>
  <c r="E35" i="29"/>
  <c r="E34" i="29"/>
  <c r="E33" i="29"/>
  <c r="E25" i="29"/>
  <c r="E24" i="29"/>
  <c r="E23" i="29"/>
  <c r="E22" i="29"/>
  <c r="G45" i="7"/>
  <c r="J40" i="25"/>
  <c r="J42" i="25"/>
  <c r="J39" i="25"/>
  <c r="J41" i="25"/>
  <c r="J43" i="25"/>
  <c r="J44" i="25"/>
  <c r="F53" i="25"/>
  <c r="F19" i="20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Q49" i="23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L42" i="23"/>
  <c r="L74" i="23"/>
  <c r="G30" i="18"/>
  <c r="G35" i="18"/>
  <c r="G29" i="37" s="1"/>
  <c r="F30" i="18"/>
  <c r="F35" i="18" s="1"/>
  <c r="F29" i="37" s="1"/>
  <c r="J42" i="17"/>
  <c r="J43" i="17"/>
  <c r="J44" i="17"/>
  <c r="J45" i="17"/>
  <c r="J46" i="17"/>
  <c r="J47" i="17"/>
  <c r="J48" i="17"/>
  <c r="J51" i="17"/>
  <c r="J52" i="17"/>
  <c r="J53" i="17"/>
  <c r="J54" i="17"/>
  <c r="J55" i="17"/>
  <c r="J56" i="17"/>
  <c r="J57" i="17"/>
  <c r="J18" i="17"/>
  <c r="J19" i="17"/>
  <c r="J20" i="17"/>
  <c r="J21" i="17"/>
  <c r="J22" i="17"/>
  <c r="J23" i="17"/>
  <c r="J24" i="17"/>
  <c r="J27" i="17"/>
  <c r="J28" i="17"/>
  <c r="J29" i="17"/>
  <c r="J30" i="17"/>
  <c r="J31" i="17"/>
  <c r="J32" i="17"/>
  <c r="J33" i="17"/>
  <c r="G25" i="37"/>
  <c r="I20" i="15"/>
  <c r="F25" i="37"/>
  <c r="M22" i="15"/>
  <c r="E33" i="15" s="1"/>
  <c r="M33" i="15" s="1"/>
  <c r="G24" i="37" s="1"/>
  <c r="M18" i="15"/>
  <c r="E29" i="15" s="1"/>
  <c r="M29" i="15" s="1"/>
  <c r="M19" i="15"/>
  <c r="E30" i="15" s="1"/>
  <c r="M30" i="15" s="1"/>
  <c r="M16" i="15"/>
  <c r="E27" i="15" s="1"/>
  <c r="M17" i="15"/>
  <c r="E28" i="15" s="1"/>
  <c r="M28" i="15" s="1"/>
  <c r="F16" i="7"/>
  <c r="E16" i="7"/>
  <c r="F23" i="7"/>
  <c r="F45" i="7"/>
  <c r="E23" i="7"/>
  <c r="E45" i="7"/>
  <c r="G16" i="9"/>
  <c r="G25" i="9"/>
  <c r="G18" i="14"/>
  <c r="G17" i="14" s="1"/>
  <c r="G16" i="14" s="1"/>
  <c r="G29" i="14"/>
  <c r="G27" i="14" s="1"/>
  <c r="G39" i="14"/>
  <c r="G45" i="14"/>
  <c r="F16" i="9"/>
  <c r="F25" i="9"/>
  <c r="F34" i="9" s="1"/>
  <c r="F18" i="14"/>
  <c r="F17" i="14" s="1"/>
  <c r="F16" i="14" s="1"/>
  <c r="F29" i="14"/>
  <c r="F27" i="14" s="1"/>
  <c r="F39" i="14"/>
  <c r="F45" i="14"/>
  <c r="E16" i="9"/>
  <c r="E25" i="9"/>
  <c r="E18" i="14"/>
  <c r="E17" i="14" s="1"/>
  <c r="E16" i="14" s="1"/>
  <c r="E29" i="14"/>
  <c r="E27" i="14" s="1"/>
  <c r="E39" i="14"/>
  <c r="E45" i="14"/>
  <c r="G14" i="14"/>
  <c r="F14" i="14"/>
  <c r="E14" i="14"/>
  <c r="G14" i="9"/>
  <c r="F14" i="9"/>
  <c r="E14" i="9"/>
  <c r="G14" i="7"/>
  <c r="F14" i="7"/>
  <c r="E24" i="31"/>
  <c r="O31" i="3"/>
  <c r="R74" i="23"/>
  <c r="S74" i="23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G26" i="37" s="1"/>
  <c r="F31" i="15"/>
  <c r="G53" i="13"/>
  <c r="G51" i="13"/>
  <c r="F49" i="13"/>
  <c r="G85" i="36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8" i="38"/>
  <c r="D44" i="38"/>
  <c r="L44" i="38" s="1"/>
  <c r="D9" i="38"/>
  <c r="N6" i="38"/>
  <c r="I31" i="3"/>
  <c r="I15" i="3"/>
  <c r="O15" i="3"/>
  <c r="I15" i="20"/>
  <c r="P16" i="23"/>
  <c r="K46" i="13"/>
  <c r="G46" i="13"/>
  <c r="H46" i="13"/>
  <c r="J46" i="13"/>
  <c r="L46" i="13"/>
  <c r="M46" i="13"/>
  <c r="E55" i="36"/>
  <c r="E47" i="36"/>
  <c r="K32" i="36"/>
  <c r="K36" i="36"/>
  <c r="G55" i="36"/>
  <c r="M42" i="23"/>
  <c r="M15" i="15"/>
  <c r="F21" i="37" s="1"/>
  <c r="E26" i="15"/>
  <c r="M26" i="15" s="1"/>
  <c r="G47" i="36"/>
  <c r="F47" i="36"/>
  <c r="F55" i="36"/>
  <c r="K16" i="36"/>
  <c r="K20" i="36"/>
  <c r="K19" i="36" s="1"/>
  <c r="E17" i="31" s="1"/>
  <c r="K25" i="36"/>
  <c r="K40" i="36"/>
  <c r="E21" i="31" s="1"/>
  <c r="L16" i="36"/>
  <c r="L20" i="36"/>
  <c r="L19" i="36" s="1"/>
  <c r="L25" i="36"/>
  <c r="L32" i="36"/>
  <c r="L36" i="36"/>
  <c r="L40" i="36"/>
  <c r="I16" i="36"/>
  <c r="I20" i="36"/>
  <c r="I25" i="36"/>
  <c r="I32" i="36"/>
  <c r="I31" i="36" s="1"/>
  <c r="I36" i="36"/>
  <c r="I40" i="36"/>
  <c r="F16" i="36"/>
  <c r="F20" i="36"/>
  <c r="F19" i="36" s="1"/>
  <c r="F25" i="36"/>
  <c r="F32" i="36"/>
  <c r="F36" i="36"/>
  <c r="F40" i="36"/>
  <c r="E40" i="29"/>
  <c r="H31" i="15"/>
  <c r="E42" i="34" s="1"/>
  <c r="K31" i="15"/>
  <c r="E23" i="34" s="1"/>
  <c r="E23" i="32" s="1"/>
  <c r="G107" i="18"/>
  <c r="E25" i="31"/>
  <c r="E26" i="31"/>
  <c r="E28" i="31"/>
  <c r="N42" i="23"/>
  <c r="I25" i="17"/>
  <c r="I34" i="17"/>
  <c r="I49" i="17"/>
  <c r="I58" i="17"/>
  <c r="H25" i="17"/>
  <c r="H34" i="17"/>
  <c r="H49" i="17"/>
  <c r="H58" i="17"/>
  <c r="G25" i="17"/>
  <c r="G34" i="17"/>
  <c r="G49" i="17"/>
  <c r="G58" i="17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G69" i="27"/>
  <c r="G56" i="27"/>
  <c r="D56" i="27"/>
  <c r="F68" i="27"/>
  <c r="F67" i="27"/>
  <c r="F66" i="27"/>
  <c r="F65" i="27"/>
  <c r="F64" i="27"/>
  <c r="F55" i="27"/>
  <c r="F54" i="27"/>
  <c r="F53" i="27"/>
  <c r="F52" i="27"/>
  <c r="F51" i="27"/>
  <c r="F50" i="27"/>
  <c r="F49" i="27"/>
  <c r="F48" i="27"/>
  <c r="F47" i="27"/>
  <c r="F46" i="27"/>
  <c r="F45" i="27"/>
  <c r="F44" i="27"/>
  <c r="F43" i="27"/>
  <c r="F42" i="27"/>
  <c r="F41" i="27"/>
  <c r="F40" i="27"/>
  <c r="F39" i="27"/>
  <c r="F38" i="27"/>
  <c r="F37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G6" i="27"/>
  <c r="E45" i="25"/>
  <c r="F30" i="25" s="1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107" i="18"/>
  <c r="G96" i="18"/>
  <c r="F9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D9" i="9"/>
  <c r="G6" i="9"/>
  <c r="D9" i="7"/>
  <c r="G6" i="7"/>
  <c r="P6" i="3"/>
  <c r="D9" i="3"/>
  <c r="H6" i="1"/>
  <c r="D9" i="1"/>
  <c r="M6" i="4"/>
  <c r="H15" i="1"/>
  <c r="H13" i="1"/>
  <c r="I19" i="36"/>
  <c r="K31" i="36"/>
  <c r="E18" i="31" s="1"/>
  <c r="F32" i="37"/>
  <c r="J49" i="17"/>
  <c r="G37" i="14"/>
  <c r="J45" i="25"/>
  <c r="F31" i="25" s="1"/>
  <c r="G35" i="37" s="1"/>
  <c r="G34" i="9"/>
  <c r="F22" i="37"/>
  <c r="F23" i="37"/>
  <c r="E32" i="29"/>
  <c r="M20" i="15"/>
  <c r="E24" i="34"/>
  <c r="E29" i="29"/>
  <c r="G38" i="7"/>
  <c r="G47" i="7" s="1"/>
  <c r="G50" i="7" s="1"/>
  <c r="G16" i="37" s="1"/>
  <c r="E46" i="34" l="1"/>
  <c r="E49" i="32" s="1"/>
  <c r="E51" i="32" s="1"/>
  <c r="E27" i="34"/>
  <c r="E27" i="32" s="1"/>
  <c r="E29" i="32" s="1"/>
  <c r="J34" i="17"/>
  <c r="J58" i="17"/>
  <c r="G28" i="37" s="1"/>
  <c r="F33" i="37"/>
  <c r="E28" i="29"/>
  <c r="I30" i="36"/>
  <c r="F37" i="14"/>
  <c r="F38" i="7"/>
  <c r="F47" i="7" s="1"/>
  <c r="F50" i="7" s="1"/>
  <c r="F16" i="37" s="1"/>
  <c r="Q74" i="23"/>
  <c r="G34" i="37" s="1"/>
  <c r="Q42" i="23"/>
  <c r="E31" i="36"/>
  <c r="E30" i="36" s="1"/>
  <c r="E43" i="36" s="1"/>
  <c r="E17" i="37" s="1"/>
  <c r="F31" i="36"/>
  <c r="F30" i="36" s="1"/>
  <c r="E37" i="14"/>
  <c r="E34" i="9"/>
  <c r="E21" i="29"/>
  <c r="E20" i="29" s="1"/>
  <c r="G33" i="37"/>
  <c r="I43" i="36"/>
  <c r="E45" i="32"/>
  <c r="E47" i="32" s="1"/>
  <c r="E44" i="34"/>
  <c r="J25" i="17"/>
  <c r="G27" i="37" s="1"/>
  <c r="L31" i="36"/>
  <c r="L30" i="36" s="1"/>
  <c r="G20" i="37"/>
  <c r="J44" i="38"/>
  <c r="E38" i="7"/>
  <c r="E47" i="7" s="1"/>
  <c r="E50" i="7" s="1"/>
  <c r="E16" i="37" s="1"/>
  <c r="E23" i="31"/>
  <c r="G50" i="14"/>
  <c r="G15" i="37" s="1"/>
  <c r="G32" i="37"/>
  <c r="E25" i="34"/>
  <c r="E39" i="29"/>
  <c r="E31" i="29" s="1"/>
  <c r="F50" i="14"/>
  <c r="F15" i="37" s="1"/>
  <c r="H31" i="36"/>
  <c r="H30" i="36" s="1"/>
  <c r="H43" i="36" s="1"/>
  <c r="F17" i="37" s="1"/>
  <c r="E43" i="33"/>
  <c r="E53" i="33" s="1"/>
  <c r="E57" i="33" s="1"/>
  <c r="E39" i="34"/>
  <c r="E42" i="32" s="1"/>
  <c r="G21" i="37"/>
  <c r="E62" i="32"/>
  <c r="E61" i="32" s="1"/>
  <c r="E16" i="31"/>
  <c r="G23" i="37"/>
  <c r="E39" i="32"/>
  <c r="E43" i="32" s="1"/>
  <c r="E53" i="32" s="1"/>
  <c r="E57" i="32" s="1"/>
  <c r="F43" i="36"/>
  <c r="L43" i="36"/>
  <c r="E50" i="14"/>
  <c r="E15" i="37" s="1"/>
  <c r="E31" i="15"/>
  <c r="M27" i="15"/>
  <c r="G22" i="37" s="1"/>
  <c r="E29" i="34"/>
  <c r="E48" i="34"/>
  <c r="F24" i="37"/>
  <c r="E19" i="33"/>
  <c r="E19" i="34" s="1"/>
  <c r="E19" i="32" s="1"/>
  <c r="E24" i="32"/>
  <c r="E25" i="32" s="1"/>
  <c r="K30" i="36"/>
  <c r="K43" i="36" s="1"/>
  <c r="E45" i="29" l="1"/>
  <c r="E33" i="31"/>
  <c r="E40" i="34"/>
  <c r="E50" i="34" s="1"/>
  <c r="M31" i="15"/>
  <c r="E18" i="33"/>
  <c r="F24" i="31" l="1"/>
  <c r="F33" i="31"/>
  <c r="F30" i="31"/>
  <c r="F26" i="31"/>
  <c r="F25" i="31"/>
  <c r="F29" i="31"/>
  <c r="F31" i="31"/>
  <c r="F19" i="31"/>
  <c r="F28" i="31"/>
  <c r="F18" i="31"/>
  <c r="F17" i="31"/>
  <c r="F21" i="31"/>
  <c r="F23" i="31"/>
  <c r="E18" i="34"/>
  <c r="E21" i="33"/>
  <c r="E31" i="33" s="1"/>
  <c r="E35" i="33" s="1"/>
  <c r="E59" i="33" s="1"/>
  <c r="F16" i="31"/>
  <c r="E21" i="34" l="1"/>
  <c r="E31" i="34" s="1"/>
  <c r="E18" i="32"/>
  <c r="E21" i="32" s="1"/>
  <c r="E31" i="32" s="1"/>
  <c r="E35" i="32" s="1"/>
  <c r="E59" i="32" s="1"/>
  <c r="E73" i="32" s="1"/>
</calcChain>
</file>

<file path=xl/sharedStrings.xml><?xml version="1.0" encoding="utf-8"?>
<sst xmlns="http://schemas.openxmlformats.org/spreadsheetml/2006/main" count="1442" uniqueCount="770">
  <si>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</si>
  <si>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</si>
  <si>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</si>
  <si>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</si>
  <si>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</si>
  <si>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</si>
  <si>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</si>
  <si>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</si>
  <si>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</si>
  <si>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</si>
  <si>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</si>
  <si>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</si>
  <si>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</si>
  <si>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</si>
  <si>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</si>
  <si>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</si>
  <si>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</si>
  <si>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</si>
  <si>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</si>
  <si>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</si>
  <si>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</si>
  <si>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</si>
  <si>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</si>
  <si>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</si>
  <si>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</si>
  <si>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</si>
  <si>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</si>
  <si>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</si>
  <si>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</si>
  <si>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</si>
  <si>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</si>
  <si>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</si>
  <si>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</si>
  <si>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</si>
  <si>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</si>
  <si>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</si>
  <si>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</si>
  <si>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</si>
  <si>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</si>
  <si>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</si>
  <si>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</si>
  <si>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</si>
  <si>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</si>
  <si>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</si>
  <si>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</si>
  <si>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</si>
  <si>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</si>
  <si>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</si>
  <si>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</si>
  <si>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</si>
  <si>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</si>
  <si>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</si>
  <si>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</si>
  <si>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</si>
  <si>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</si>
  <si>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</si>
  <si>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</si>
  <si>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</si>
  <si>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</si>
  <si>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</si>
  <si>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</si>
  <si>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</si>
  <si>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</si>
  <si>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</si>
  <si>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</si>
  <si>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</si>
  <si>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</si>
  <si>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</si>
  <si>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</si>
  <si>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</si>
  <si>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</si>
  <si>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</si>
  <si>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</si>
  <si>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</si>
  <si>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</si>
  <si>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</si>
  <si>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</si>
  <si>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</si>
  <si>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</si>
  <si>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</si>
  <si>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</si>
  <si>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</si>
  <si>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</si>
  <si>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</si>
  <si>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</si>
  <si>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</si>
  <si>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1.</t>
  </si>
  <si>
    <t>a)</t>
  </si>
  <si>
    <t>b)</t>
  </si>
  <si>
    <t>c)</t>
  </si>
  <si>
    <t>2.</t>
  </si>
  <si>
    <t>Variación de existencias de productos terminados y en curso de fabricación</t>
  </si>
  <si>
    <t>3.</t>
  </si>
  <si>
    <t>4.</t>
  </si>
  <si>
    <t>Aprovisionamientos</t>
  </si>
  <si>
    <t>d)</t>
  </si>
  <si>
    <t>6.</t>
  </si>
  <si>
    <t>Gastos de personal</t>
  </si>
  <si>
    <t>7.</t>
  </si>
  <si>
    <t>Otros gastos de explotación</t>
  </si>
  <si>
    <t>e)</t>
  </si>
  <si>
    <t>8.</t>
  </si>
  <si>
    <t>Amortización del inmovilizado</t>
  </si>
  <si>
    <t>9.</t>
  </si>
  <si>
    <t>10.</t>
  </si>
  <si>
    <t>11.</t>
  </si>
  <si>
    <t>12.</t>
  </si>
  <si>
    <t>13.</t>
  </si>
  <si>
    <t>A1)</t>
  </si>
  <si>
    <t>14.</t>
  </si>
  <si>
    <t>Ingresos financieros</t>
  </si>
  <si>
    <t>15.</t>
  </si>
  <si>
    <t>Gastos financieros</t>
  </si>
  <si>
    <t>16.</t>
  </si>
  <si>
    <t>Variación de valor razonable en instrumentos financieros</t>
  </si>
  <si>
    <t>17.</t>
  </si>
  <si>
    <t>Diferencias de cambio</t>
  </si>
  <si>
    <t>18.</t>
  </si>
  <si>
    <t>Deterioro y resultado por enajenaciones de instrumentos financieros</t>
  </si>
  <si>
    <t>A2)</t>
  </si>
  <si>
    <t>A3)</t>
  </si>
  <si>
    <t>Impuesto sobre beneficios</t>
  </si>
  <si>
    <t>A4)</t>
  </si>
  <si>
    <t>B)</t>
  </si>
  <si>
    <t>Real</t>
  </si>
  <si>
    <t>Estimación</t>
  </si>
  <si>
    <t>Previsión</t>
  </si>
  <si>
    <t xml:space="preserve">A) </t>
  </si>
  <si>
    <t>ACTIVO NO CORRIENTE</t>
  </si>
  <si>
    <t>I.</t>
  </si>
  <si>
    <t>Inmovilizado intangible</t>
  </si>
  <si>
    <t>5.</t>
  </si>
  <si>
    <t>II.</t>
  </si>
  <si>
    <t>Inmovilizado material</t>
  </si>
  <si>
    <t>III.</t>
  </si>
  <si>
    <t>Inversiones inmobiliarias</t>
  </si>
  <si>
    <t>IV.</t>
  </si>
  <si>
    <t>V.</t>
  </si>
  <si>
    <t>Inversiones financieras a largo plazo</t>
  </si>
  <si>
    <t>VI.</t>
  </si>
  <si>
    <t>Activos por impuesto diferido</t>
  </si>
  <si>
    <t>VII.</t>
  </si>
  <si>
    <t>ACTIVO CORRIENTE</t>
  </si>
  <si>
    <t>Existencias</t>
  </si>
  <si>
    <t>Deudores comerciales y otras cuentas a cobrar</t>
  </si>
  <si>
    <t>Inversiones financieras a corto plazo</t>
  </si>
  <si>
    <t>Periodificaciones a corto plazo</t>
  </si>
  <si>
    <t>Efectivo y otros activos líquidos equivalentes</t>
  </si>
  <si>
    <t>ACTIVO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</si>
  <si>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</si>
  <si>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</si>
  <si>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</si>
  <si>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</si>
  <si>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</si>
  <si>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Reservas</t>
  </si>
  <si>
    <t>VIII.</t>
  </si>
  <si>
    <t>IX.</t>
  </si>
  <si>
    <t>Ajustes por cambios de valor</t>
  </si>
  <si>
    <t>Subvenciones, donaciones y legados recibidos</t>
  </si>
  <si>
    <t xml:space="preserve">B) </t>
  </si>
  <si>
    <t>PASIVO NO CORRIENTE</t>
  </si>
  <si>
    <t>Provisiones a largo plazo</t>
  </si>
  <si>
    <t>Deudas a largo plazo</t>
  </si>
  <si>
    <t>Deudas con entidades de crédito</t>
  </si>
  <si>
    <t>Acreedores por arrendamiento financiero</t>
  </si>
  <si>
    <t>Pasivos por impuesto diferido</t>
  </si>
  <si>
    <t>Periodificaciones a largo plazo</t>
  </si>
  <si>
    <t>C)</t>
  </si>
  <si>
    <t>PASIVO CORRIENTE</t>
  </si>
  <si>
    <t>Provisiones a corto plazo</t>
  </si>
  <si>
    <t>Deudas a corto plazo</t>
  </si>
  <si>
    <t>Acreedores comerciales y otras cuentas a pagar</t>
  </si>
  <si>
    <t>Proveedores</t>
  </si>
  <si>
    <t>TOTAL PATRIMONIO NETO Y PASIVO (A+B+C)</t>
  </si>
  <si>
    <t xml:space="preserve">    Área de Presidencia</t>
  </si>
  <si>
    <t xml:space="preserve">    Dirección Insular de Hacienda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</si>
  <si>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</si>
  <si>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</si>
  <si>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</si>
  <si>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</si>
  <si>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</si>
  <si>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</si>
  <si>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</si>
  <si>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</si>
  <si>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</si>
  <si>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</si>
  <si>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</si>
  <si>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</si>
  <si>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</si>
  <si>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</si>
  <si>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</si>
  <si>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</si>
  <si>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</si>
  <si>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</si>
  <si>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</si>
  <si>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</si>
  <si>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</si>
  <si>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</si>
  <si>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</si>
  <si>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</si>
  <si>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</si>
  <si>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</si>
  <si>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</si>
  <si>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</si>
  <si>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</si>
  <si>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</si>
  <si>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</si>
  <si>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</si>
  <si>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</si>
  <si>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</si>
  <si>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</si>
  <si>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</si>
  <si>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</si>
  <si>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</si>
  <si>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</si>
  <si>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</si>
  <si>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</si>
  <si>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</si>
  <si>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</si>
  <si>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</si>
  <si>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</si>
  <si>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</si>
  <si>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</si>
  <si>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</si>
  <si>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</si>
  <si>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</si>
  <si>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</si>
  <si>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</si>
  <si>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</si>
  <si>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</si>
  <si>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</si>
  <si>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</si>
  <si>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</si>
  <si>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</si>
  <si>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</si>
  <si>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SUBVENCIONES Y TRANSFERENCIAS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</si>
  <si>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</si>
  <si>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</si>
  <si>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</si>
  <si>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</si>
  <si>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</si>
  <si>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</si>
  <si>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</si>
  <si>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</si>
  <si>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</si>
  <si>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</si>
  <si>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</si>
  <si>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</si>
  <si>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Descripción emisión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</si>
  <si>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</si>
  <si>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</si>
  <si>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</si>
  <si>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</si>
  <si>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</si>
  <si>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</si>
  <si>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</si>
  <si>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</si>
  <si>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</si>
  <si>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</si>
  <si>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</si>
  <si>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</si>
  <si>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</si>
  <si>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</si>
  <si>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</si>
  <si>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</si>
  <si>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</si>
  <si>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</si>
  <si>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</si>
  <si>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</si>
  <si>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</si>
  <si>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</si>
  <si>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</si>
  <si>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</si>
  <si>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</si>
  <si>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</si>
  <si>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</si>
  <si>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</si>
  <si>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</si>
  <si>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</si>
  <si>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</si>
  <si>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</si>
  <si>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</si>
  <si>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</si>
  <si>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</si>
  <si>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</si>
  <si>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</si>
  <si>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</si>
  <si>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</si>
  <si>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</si>
  <si>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</si>
  <si>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</si>
  <si>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</si>
  <si>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</si>
  <si>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</si>
  <si>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</si>
  <si>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</si>
  <si>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</si>
  <si>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</si>
  <si>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</si>
  <si>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</si>
  <si>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</si>
  <si>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</si>
  <si>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</si>
  <si>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</si>
  <si>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</si>
  <si>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</si>
  <si>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</si>
  <si>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</si>
  <si>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</si>
  <si>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</si>
  <si>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</si>
  <si>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</si>
  <si>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</si>
  <si>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</si>
  <si>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</si>
  <si>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</si>
  <si>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</si>
  <si>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</si>
  <si>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</si>
  <si>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</si>
  <si>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</si>
  <si>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</si>
  <si>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</si>
  <si>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</si>
  <si>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</si>
  <si>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</si>
  <si>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</si>
  <si>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</si>
  <si>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</si>
  <si>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</si>
  <si>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</si>
  <si>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</si>
  <si>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</si>
  <si>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</si>
  <si>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</si>
  <si>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</si>
  <si>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</si>
  <si>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</si>
  <si>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</si>
  <si>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</si>
  <si>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</si>
  <si>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</si>
  <si>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</si>
  <si>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</si>
  <si>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</si>
  <si>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</si>
  <si>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</si>
  <si>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</si>
  <si>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</si>
  <si>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</si>
  <si>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</si>
  <si>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</si>
  <si>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</si>
  <si>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</si>
  <si>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</si>
  <si>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</si>
  <si>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</si>
  <si>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</si>
  <si>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</si>
  <si>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</si>
  <si>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</si>
  <si>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</si>
  <si>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</si>
  <si>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</si>
  <si>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</si>
  <si>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</si>
  <si>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</si>
  <si>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</si>
  <si>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</si>
  <si>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</si>
  <si>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</si>
  <si>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</si>
  <si>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</si>
  <si>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</si>
  <si>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</si>
  <si>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</si>
  <si>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</si>
  <si>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</si>
  <si>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</si>
  <si>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</si>
  <si>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</si>
  <si>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</si>
  <si>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</si>
  <si>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</si>
  <si>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</si>
  <si>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</si>
  <si>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</si>
  <si>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</si>
  <si>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</si>
  <si>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</si>
  <si>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</si>
  <si>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</si>
  <si>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</si>
  <si>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</si>
  <si>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</si>
  <si>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</si>
  <si>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</si>
  <si>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</si>
  <si>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</si>
  <si>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</si>
  <si>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</si>
  <si>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</si>
  <si>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</si>
  <si>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</si>
  <si>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</si>
  <si>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</si>
  <si>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</si>
  <si>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</si>
  <si>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</si>
  <si>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</si>
  <si>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</si>
  <si>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</si>
  <si>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</si>
  <si>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</si>
  <si>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</si>
  <si>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</si>
  <si>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</si>
  <si>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</si>
  <si>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</si>
  <si>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</si>
  <si>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</si>
  <si>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</si>
  <si>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</si>
  <si>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</si>
  <si>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</si>
  <si>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</si>
  <si>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</si>
  <si>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</si>
  <si>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</si>
  <si>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</si>
  <si>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</si>
  <si>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</si>
  <si>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</si>
  <si>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</si>
  <si>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</si>
  <si>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</si>
  <si>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</si>
  <si>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</si>
  <si>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</si>
  <si>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</si>
  <si>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</si>
  <si>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</si>
  <si>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</si>
  <si>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</si>
  <si>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</si>
  <si>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</si>
  <si>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</si>
  <si>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</si>
  <si>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</si>
  <si>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</si>
  <si>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</si>
  <si>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</si>
  <si>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</si>
  <si>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</si>
  <si>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</si>
  <si>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</si>
  <si>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</si>
  <si>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</si>
  <si>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</si>
  <si>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</si>
  <si>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</si>
  <si>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</si>
  <si>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</si>
  <si>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</si>
  <si>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</si>
  <si>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</si>
  <si>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</si>
  <si>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</si>
  <si>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</si>
  <si>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</si>
  <si>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</si>
  <si>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</si>
  <si>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</si>
  <si>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</si>
  <si>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</si>
  <si>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</si>
  <si>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</si>
  <si>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</si>
  <si>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</si>
  <si>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</si>
  <si>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</si>
  <si>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</si>
  <si>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</si>
  <si>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</si>
  <si>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</si>
  <si>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</si>
  <si>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</si>
  <si>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</si>
  <si>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</si>
  <si>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</si>
  <si>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</si>
  <si>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</si>
  <si>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</si>
  <si>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</si>
  <si>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</si>
  <si>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</si>
  <si>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</si>
  <si>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</si>
  <si>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</si>
  <si>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</si>
  <si>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</si>
  <si>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</si>
  <si>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</si>
  <si>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</si>
  <si>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</si>
  <si>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</si>
  <si>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</si>
  <si>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</si>
  <si>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</si>
  <si>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</si>
  <si>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</si>
  <si>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</si>
  <si>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</si>
  <si>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</si>
  <si>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</si>
  <si>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</si>
  <si>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</si>
  <si>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</si>
  <si>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</si>
  <si>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</si>
  <si>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</si>
  <si>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ACTIVO FIJO FINANCIERO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</si>
  <si>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</si>
  <si>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</si>
  <si>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</si>
  <si>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</si>
  <si>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Inversiones reales: Coste total = ejecución prevista 31-12-(n-1) + programación plurianual (FC-6)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</si>
  <si>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</si>
  <si>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</si>
  <si>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</si>
  <si>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</si>
  <si>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</si>
  <si>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</si>
  <si>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</si>
  <si>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</si>
  <si>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</si>
  <si>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</si>
  <si>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</si>
  <si>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</si>
  <si>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</si>
  <si>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</si>
  <si>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</si>
  <si>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</si>
  <si>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</si>
  <si>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</si>
  <si>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</si>
  <si>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</si>
  <si>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</si>
  <si>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</si>
  <si>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</si>
  <si>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</si>
  <si>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</si>
  <si>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</si>
  <si>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</si>
  <si>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</si>
  <si>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</si>
  <si>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</si>
  <si>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</si>
  <si>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</si>
  <si>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</si>
  <si>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</si>
  <si>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</si>
  <si>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</si>
  <si>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</si>
  <si>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</si>
  <si>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</si>
  <si>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</si>
  <si>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</si>
  <si>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</si>
  <si>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</si>
  <si>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</si>
  <si>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</si>
  <si>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</si>
  <si>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</si>
  <si>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</si>
  <si>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</si>
  <si>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</si>
  <si>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</si>
  <si>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</si>
  <si>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</si>
  <si>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</si>
  <si>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</si>
  <si>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</si>
  <si>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</si>
  <si>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</si>
  <si>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</si>
  <si>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</si>
  <si>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</si>
  <si>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</si>
  <si>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</si>
  <si>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</si>
  <si>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</si>
  <si>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</si>
  <si>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</si>
  <si>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</si>
  <si>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</si>
  <si>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</si>
  <si>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</si>
  <si>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</si>
  <si>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</si>
  <si>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</si>
  <si>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</si>
  <si>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</si>
  <si>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</si>
  <si>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</si>
  <si>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</si>
  <si>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</si>
  <si>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</si>
  <si>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</si>
  <si>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</si>
  <si>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</si>
  <si>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</si>
  <si>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</si>
  <si>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</si>
  <si>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</si>
  <si>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</si>
  <si>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</si>
  <si>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EXCEDENTE DEL EJERCICIO</t>
  </si>
  <si>
    <t>Ingresos de la actividad propia</t>
  </si>
  <si>
    <t xml:space="preserve">Cuotas de asociados y afiliados </t>
  </si>
  <si>
    <t>Aportaciones de usuarios</t>
  </si>
  <si>
    <t>Ingresos de promociones, patrocinadores y colaboraciones</t>
  </si>
  <si>
    <t>Reintegro de ayudas y asignaciones</t>
  </si>
  <si>
    <t>Gastos por ayudas y otros</t>
  </si>
  <si>
    <t>Ayudas monetarias</t>
  </si>
  <si>
    <t>Ayudas no monetarias</t>
  </si>
  <si>
    <t>Gastos por colaboraciones y del órgano de gobierno</t>
  </si>
  <si>
    <t>Reintegro de subvenciones, donaciones y legados</t>
  </si>
  <si>
    <t>Otros gastos de la actividad</t>
  </si>
  <si>
    <t>Subvención, donaciones y legados de capital traspasados al excedente del ejercicio</t>
  </si>
  <si>
    <t>Exceso de provisiones</t>
  </si>
  <si>
    <t>Deterioro y resultado por enajenaciones del inmovilizado</t>
  </si>
  <si>
    <t>EXCEDENTE DE LA ACTIVIDAD (1+2+3+4+5+6+7+8+9+10+11+12+13)</t>
  </si>
  <si>
    <t>EXCEDENTE DE LAS OPERACIONES FINANCIERAS (13+14+15+16+17)</t>
  </si>
  <si>
    <t>EXCEDENTE ANTES DE IMPUESTOS  (A1+A2)</t>
  </si>
  <si>
    <t>VARIACIÓN DE PATRIMONIO NETO RECONOCIDA EN EL EXCEDENTE DEL EJERCICIO (A3+18)</t>
  </si>
  <si>
    <t>Bienes del Patrimonio Histórico</t>
  </si>
  <si>
    <t>Inversiones en entidades del grupo y asociadas a largo plazo</t>
  </si>
  <si>
    <t>Usuarios y otros deudores de la actividad propia</t>
  </si>
  <si>
    <t>Inversiones en entidades del grupo y asociadas a  corto plazo</t>
  </si>
  <si>
    <t>Dotación fundacional / Fondo social</t>
  </si>
  <si>
    <t>Dotación fundacional no exigida / Fondo social no exigido</t>
  </si>
  <si>
    <t>Excedentes de ejercicios anteriores</t>
  </si>
  <si>
    <t>Excedente del ejercicio</t>
  </si>
  <si>
    <t>Otros deudas a largo plazo</t>
  </si>
  <si>
    <t>Deudas con entidades del grupo y asociadas a largo plazo</t>
  </si>
  <si>
    <t>Otros deudas a corto plazo</t>
  </si>
  <si>
    <t>Deudas con entidades del grupo y asociadas a corto plazo</t>
  </si>
  <si>
    <t>Beneficiarios - Acreedores</t>
  </si>
  <si>
    <t>Otros acreedores</t>
  </si>
  <si>
    <r>
      <t xml:space="preserve">Inversiones </t>
    </r>
    <r>
      <rPr>
        <sz val="12"/>
        <color theme="1"/>
        <rFont val="Arial"/>
        <family val="2"/>
      </rPr>
      <t>financieras</t>
    </r>
    <r>
      <rPr>
        <sz val="12"/>
        <color theme="1"/>
        <rFont val="Arial"/>
        <family val="2"/>
      </rPr>
      <t xml:space="preserve"> CP+LP (grupo y asociadas) = detalle en FC-8</t>
    </r>
  </si>
  <si>
    <r>
      <t>Inversiones financieras</t>
    </r>
    <r>
      <rPr>
        <sz val="12"/>
        <color theme="1"/>
        <rFont val="Arial"/>
        <family val="2"/>
      </rPr>
      <t xml:space="preserve"> CP+LP </t>
    </r>
    <r>
      <rPr>
        <sz val="12"/>
        <color theme="1"/>
        <rFont val="Arial"/>
        <family val="2"/>
      </rPr>
      <t>(otras</t>
    </r>
    <r>
      <rPr>
        <sz val="12"/>
        <color theme="1"/>
        <rFont val="Arial"/>
        <family val="2"/>
      </rPr>
      <t>) = detalle en FC-8</t>
    </r>
  </si>
  <si>
    <r>
      <rPr>
        <sz val="12"/>
        <color theme="1"/>
        <rFont val="Arial"/>
        <family val="2"/>
      </rPr>
      <t>Ventas actividad mercantil = detalle en FC-3.1</t>
    </r>
  </si>
  <si>
    <t>Ventas y otros ingresos de la actividad mercantil (Detalle en FC-3.1)</t>
  </si>
  <si>
    <t xml:space="preserve">Trabajos realizados por la entidad para su actividad </t>
  </si>
  <si>
    <t>Otros ingresos de la actividad (Detalle en FC-3.1)</t>
  </si>
  <si>
    <t xml:space="preserve">DETALLE DE SUBVENCIONES y OTROS INGRESOS </t>
  </si>
  <si>
    <t xml:space="preserve">    DE LA ACTIVIDAD</t>
  </si>
  <si>
    <t>a) Otros ingresos de la actividad</t>
  </si>
  <si>
    <r>
      <t>Subvenciones, donaciones y legados imputados al excedente del ejercicio</t>
    </r>
    <r>
      <rPr>
        <sz val="12"/>
        <color theme="1"/>
        <rFont val="Arial"/>
        <family val="2"/>
      </rPr>
      <t xml:space="preserve"> (Detalle en FC-3.1)</t>
    </r>
  </si>
  <si>
    <t xml:space="preserve">   a.4. Otros</t>
  </si>
  <si>
    <t>b) Subvenc. explotación imputados al excedente del ejercicio</t>
  </si>
  <si>
    <t>Otros ingresos de la actividad en PyG = detalle  en FC-3.1</t>
  </si>
  <si>
    <r>
      <rPr>
        <strike/>
        <sz val="12"/>
        <color theme="1"/>
        <rFont val="Arial"/>
        <family val="2"/>
      </rPr>
      <t>Estado de Flujos de Efectivo</t>
    </r>
    <r>
      <rPr>
        <sz val="12"/>
        <color theme="1"/>
        <rFont val="Arial"/>
        <family val="2"/>
      </rPr>
      <t xml:space="preserve"> (NO APLICA A entidades sin fines lucrativos ESFL)</t>
    </r>
  </si>
  <si>
    <t>EPEL TEA, TENERFE ESPACIO DE LAS ARTES</t>
  </si>
  <si>
    <t xml:space="preserve">ENTIDADES CON PARTICIPACIÓN MINORITARIA EN EL CAPITAL SOCIAL PERO QUE FORMAN PARTE DEL SECTOR PÚBLICO INSULAR    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</si>
  <si>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</si>
  <si>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</si>
  <si>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Descripción</t>
  </si>
  <si>
    <t>DATOS SEGÚN CRITERIOS CONTABILIDAD ENTIDAD (2)</t>
  </si>
  <si>
    <t>DATOS SEGÚN CRITERIOS ECIT y OTRAS ADM. PÚBLICAS (3)</t>
  </si>
  <si>
    <t>Subvención</t>
  </si>
  <si>
    <t>DATOS SEGÚN CRITERIOS CONTABILIDAD ENTIDAD (4)</t>
  </si>
  <si>
    <t>DATOS SEGÚN CRITERIOS ECIT y OTRAS ADM. PÚBLICAS (5)</t>
  </si>
  <si>
    <t>NOTA:</t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</si>
  <si>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</si>
  <si>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r>
      <t xml:space="preserve">      En las notas siguientes, cuando se refiere a</t>
    </r>
    <r>
      <rPr>
        <b/>
        <sz val="9"/>
        <color theme="1"/>
        <rFont val="Arial"/>
        <family val="2"/>
      </rPr>
      <t xml:space="preserve"> importes estimados</t>
    </r>
    <r>
      <rPr>
        <sz val="9"/>
        <color theme="1"/>
        <rFont val="Arial"/>
        <family val="2"/>
      </rPr>
      <t xml:space="preserve"> son los correspondientes a:</t>
    </r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</si>
  <si>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</si>
  <si>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</si>
  <si>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</si>
  <si>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</si>
  <si>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</si>
  <si>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t xml:space="preserve">      de la subvención.</t>
  </si>
  <si>
    <r>
      <t>Cuando se refiere a</t>
    </r>
    <r>
      <rPr>
        <b/>
        <sz val="9"/>
        <color theme="1"/>
        <rFont val="Arial"/>
        <family val="2"/>
      </rPr>
      <t xml:space="preserve"> importes previsibles</t>
    </r>
    <r>
      <rPr>
        <sz val="9"/>
        <color theme="1"/>
        <rFont val="Arial"/>
        <family val="2"/>
      </rPr>
      <t xml:space="preserve"> son los correspondientes a:</t>
    </r>
  </si>
  <si>
    <t xml:space="preserve">        - I.1. Subvención de capital.</t>
  </si>
  <si>
    <t xml:space="preserve">        - I.2. Subvenciones de explotación. Las subvenciones, donaciones o legados no reintegrables que se obtengan sin finalidad específica se contabilizarán directamente en el excedente del ejercicio en que se reconozcan.</t>
  </si>
  <si>
    <t xml:space="preserve">        - III. Emisión de instrumentos de patrimonio. Aumento del fondo social.</t>
  </si>
  <si>
    <t>II. APORTACIONES DE SOCIOS. (6)</t>
  </si>
  <si>
    <t>DATOS SEGÚN CRITERIOS CONTABILIDAD ENTIDAD</t>
  </si>
  <si>
    <t xml:space="preserve">DATOS SEGÚN CRITERIOS ECIT y OTRAS ADM. PÚBLICAS </t>
  </si>
  <si>
    <r>
      <t>III. EMISIÓN DE PATRIMONIO PROPIO.</t>
    </r>
    <r>
      <rPr>
        <b/>
        <sz val="12"/>
        <color theme="1"/>
        <rFont val="Arial"/>
        <family val="2"/>
      </rPr>
      <t xml:space="preserve"> (7)</t>
    </r>
  </si>
  <si>
    <t>(4) Importes estimados y previsibles a registrar por la entidad en la cuenta contable 740. Subvenciones, donaciones y legados a la actividad. El importe total debe coincidir con las cifras del epígrafe 1.d de la cuenta de pérdidas y ganancias</t>
  </si>
  <si>
    <t xml:space="preserve">       de la administración pública que otorgara la subvención y la entidad/sociedad son coincidentes, deben indicarse idénticas cifras en ambos cuadros.</t>
  </si>
  <si>
    <t>(7) Emisión de instrumentos de patrimonio. Se refiere a aumentos en el fondo social. Deben detallarse los suscriptores de dicho aumento, ascendiendo su total al importe íntegro de la emisión.</t>
  </si>
  <si>
    <t xml:space="preserve">(6) Conforme a lo establecido en la adaptación a las entidades sin fines lucrativos (ESFL) del PGC, las subvenciones, donaciones y legados concedidas por los asociados, fundadores, o patronos se registraran de acuerdo al criterio general de contabilización </t>
  </si>
  <si>
    <t xml:space="preserve">      de subvenciones, salvo que se otorgasen a título de dotación fundacional o fondo social. Por tanto, en general, no se cumplimentará este detalle en las ESFL, sino que en función de la operación se cumplimentarán los apartados:</t>
  </si>
  <si>
    <t xml:space="preserve">(5) Se indicaran los importes de las subvenciones de explotación estimadas o previsibles otorgadas por el Excmo. Cabildo Insular de Tenerife (Anexos III y IV) y otros organismos de acuerdo a sus criterios de imputación contable. Si los criterios </t>
  </si>
  <si>
    <t>Esta hoja se cumplimentará con los mismos datos que resulten de la hoja 'Resumen Personal' del fichero "Desglose gastos personal".</t>
  </si>
  <si>
    <t>Imputación de subvenciones capital en PyG (FC-3) = detalle de imputación en FC-9</t>
  </si>
  <si>
    <t>Aportación "BxE:J+F 2018"</t>
  </si>
  <si>
    <t>Aportación "INÍCIATE"</t>
  </si>
  <si>
    <t>Aportación "FOMENTO CONTRATACIÓN LABORAL"</t>
  </si>
  <si>
    <t>Aportación "PROYECTO EXPERIMENTALES EN PRO DE LA EMPLEABILIDAD"</t>
  </si>
  <si>
    <t>Aportación "REFORMA NAVE LA CUESTA - ACTIVIDADES DE EMPLEO"</t>
  </si>
  <si>
    <t>Aportación "TENERIFE DXVIDA"</t>
  </si>
  <si>
    <t>APORTACIÓN GENÉRICA</t>
  </si>
  <si>
    <t>INCREMENTO ALQUILER SEDE</t>
  </si>
  <si>
    <t>LEOPOLDO CARLOS BENJUMEA GÁMEZ</t>
  </si>
  <si>
    <t>EFRAÍN MEDINA HERNÁNDEZ</t>
  </si>
  <si>
    <t>Mª BELÉN ABAD CANTERO</t>
  </si>
  <si>
    <t>FIFEDE - FUNDACIÓN C.INS.PARA LA FORMACIÓN, EL EMPLEO Y EL DESARROLLO EMPRESARIAL</t>
  </si>
  <si>
    <t>Aportación "PLAN DINAMIZACIÓN ZCT 2017"</t>
  </si>
  <si>
    <t>Aportación "BECAS ÁFRICA EMPRESAS 2017"</t>
  </si>
  <si>
    <t>Aportación "ESTÍMULOS PARA EL EMPLEO"</t>
  </si>
  <si>
    <t>Aportación "IMPÚLSATE"</t>
  </si>
  <si>
    <t>Aportación "ENCUENTRO PROFESIONAL DE COMERCIO"</t>
  </si>
  <si>
    <t>Aportación "PROYECTO TRAVESÍA"</t>
  </si>
  <si>
    <t>SERVICIO CANARIO DE EMPLEO</t>
  </si>
  <si>
    <t>Aportación "PROGRAMA ERASMUS +"</t>
  </si>
  <si>
    <t>MINISTERIO DE EDUCACIÓN, CULTURA Y DEPORTE</t>
  </si>
  <si>
    <t>Aportación "PROYECTO OUTERsharing"</t>
  </si>
  <si>
    <t>Aportación "PLAN DINAMIZACIÓN ZCT 2016"</t>
  </si>
  <si>
    <t>Aportación "BxE:J+F 2016"</t>
  </si>
  <si>
    <t>Aportación "BxE:J+F 2017"</t>
  </si>
  <si>
    <t>Aportación "PROY.ESTAMOS CON ELLAS 2018"</t>
  </si>
  <si>
    <t>Aportación "PROY.ESTAMOS CON ELLAS 2016"</t>
  </si>
  <si>
    <t>Aportación "PROY.EPE-ENSEÑAR PARA EMPRENDER"</t>
  </si>
  <si>
    <t>Aportación "PROGRAMAS EXPERIMENTALES EN MATERIA DE EMPLEO"</t>
  </si>
  <si>
    <t>Aportación "PAQUETE DE MEDIDAS DE CALIDAD EN EL EMPLEO EN LA ISLA DE TENERIFE"</t>
  </si>
  <si>
    <t>Aportación "BECAS ÁFRICA EMPRESAS 2016"</t>
  </si>
  <si>
    <t>Aportación "PERSONAS CUALIFICADAS"</t>
  </si>
  <si>
    <t>Aportación "FOMENTO DEL ESPÍRITU EMPRENDEDOR"</t>
  </si>
  <si>
    <t xml:space="preserve">Devolución Intereses Subvención </t>
  </si>
  <si>
    <t>Aportación "PROYECTO ÓRBITA"</t>
  </si>
  <si>
    <t>Aportación "PLAN DE ACCIÓN POR EL EMPLEO 2016"</t>
  </si>
  <si>
    <t>Aportación Equipamiento Aula Formación FIFEDE</t>
  </si>
  <si>
    <t>Aportación "PROYECTO SENDA"</t>
  </si>
  <si>
    <t>Aportación "PLAN DE ACCIÓN POR EL EMPLEO 2015"</t>
  </si>
  <si>
    <t>Aportación "PROYECTO INÍCIATE"</t>
  </si>
  <si>
    <t>Aportación "PLAN DE ACCIÓN POR EL EMPLEO 2017"</t>
  </si>
  <si>
    <t>Aportación "PROY.ESTAMOS CON ELLAS 2017"</t>
  </si>
  <si>
    <t>Aportación "PLAN DINAMIZACIÓN ZCT 2018"</t>
  </si>
  <si>
    <t>Aportación "BECAS ÁFRICA-EMPRESAS 2018"</t>
  </si>
  <si>
    <t>Aportación "DUSI-EMPLEO"</t>
  </si>
  <si>
    <t>MINISTERIO DE SANIDAD, SERVICIOS SOCIALES E IGUALDAD</t>
  </si>
  <si>
    <t>Aportación "PROYECTO OUTERMOSTyouth"</t>
  </si>
  <si>
    <t>UNIÓN EUROPEA</t>
  </si>
  <si>
    <t>JOSÉ LUIS RIVERO</t>
  </si>
  <si>
    <t>Préstamos Microcréditos "ESTAMOS CON ELLAS"</t>
  </si>
  <si>
    <t>Subvenciones explotación en PyG (FC-3) = (subvenciones explotación + aportación socios) (FC-9)</t>
  </si>
  <si>
    <t>No aplica a esta Fundación, aportación de socios registrada en PyG</t>
  </si>
  <si>
    <t>Gabriela de Armas Bencomo</t>
  </si>
  <si>
    <t xml:space="preserve">Carecemos. En ocasiones hacemos uso de los Servicios Jurídicos del Cabildo </t>
  </si>
  <si>
    <t>CANAUDIT, S.L.</t>
  </si>
  <si>
    <t>Aportación "PLAN INSULAR DE EMPRENDIMIENTO"</t>
  </si>
  <si>
    <t>Aportación "PROGRAMA FORMATIVO ACENTEJO"</t>
  </si>
  <si>
    <t>Aportación "IMPÚLSATE. FORMACIÓN A MEDIDA DEL MERCADO"</t>
  </si>
  <si>
    <t>0501</t>
  </si>
  <si>
    <t>2412</t>
  </si>
  <si>
    <t>48202</t>
  </si>
  <si>
    <t>0502</t>
  </si>
  <si>
    <t>78202</t>
  </si>
  <si>
    <t>4333</t>
  </si>
  <si>
    <t>4315</t>
  </si>
  <si>
    <t>0911</t>
  </si>
  <si>
    <t>4391</t>
  </si>
  <si>
    <t>Reforma de la Nave La Cuesta</t>
  </si>
  <si>
    <t>VARIACIÓN DEL PATRIMONIO NETO - AJUSTE SUBVENCIÓN CAPITAL A RTDO</t>
  </si>
  <si>
    <t>EXCMO. CABILDO INSULAR DE TENERIFE</t>
  </si>
  <si>
    <t>P3800001D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</si>
</sst>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59">
    <font>
      <sz val="12"/>
      <color theme="1"/>
      <name val="Helvetica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strike/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2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  <fill>
      <patternFill patternType="solid">
        <fgColor rgb="FFF2F2F2"/>
        <bgColor rgb="FF000000"/>
      </patternFill>
    </fill>
  </fills>
  <borders count="16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rgb="FFBFBFBF"/>
      </left>
      <right style="thin">
        <color rgb="FFBFBFBF"/>
      </right>
      <top style="hair">
        <color rgb="FFBFBFBF"/>
      </top>
      <bottom style="hair">
        <color rgb="FFBFBFBF"/>
      </bottom>
      <diagonal/>
    </border>
    <border>
      <left/>
      <right style="thin">
        <color rgb="FFBFBFBF"/>
      </right>
      <top style="hair">
        <color rgb="FFBFBFBF"/>
      </top>
      <bottom style="hair">
        <color rgb="FFBFBFBF"/>
      </bottom>
      <diagonal/>
    </border>
    <border>
      <left style="thin">
        <color rgb="FFBFBFBF"/>
      </left>
      <right style="thin">
        <color rgb="FFBFBFBF"/>
      </right>
      <top/>
      <bottom style="hair">
        <color rgb="FFBFBFBF"/>
      </bottom>
      <diagonal/>
    </border>
    <border>
      <left/>
      <right style="thin">
        <color rgb="FFBFBFBF"/>
      </right>
      <top/>
      <bottom style="hair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753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9" fontId="30" fillId="0" borderId="0" applyFont="0" applyFill="0" applyBorder="0" applyAlignment="0" applyProtection="0"/>
    <xf numFmtId="0" fontId="32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25">
    <xf numFmtId="0" fontId="0" fillId="0" borderId="0" xfId="0"/>
    <xf numFmtId="0" fontId="16" fillId="2" borderId="0" xfId="0" applyFont="1" applyFill="1" applyBorder="1"/>
    <xf numFmtId="0" fontId="17" fillId="2" borderId="0" xfId="0" applyFont="1" applyFill="1"/>
    <xf numFmtId="0" fontId="17" fillId="2" borderId="0" xfId="0" applyFont="1" applyFill="1" applyBorder="1"/>
    <xf numFmtId="0" fontId="17" fillId="0" borderId="0" xfId="0" applyFont="1"/>
    <xf numFmtId="0" fontId="17" fillId="2" borderId="6" xfId="0" applyFont="1" applyFill="1" applyBorder="1"/>
    <xf numFmtId="0" fontId="17" fillId="2" borderId="7" xfId="0" applyFont="1" applyFill="1" applyBorder="1"/>
    <xf numFmtId="0" fontId="17" fillId="2" borderId="8" xfId="0" applyFont="1" applyFill="1" applyBorder="1"/>
    <xf numFmtId="0" fontId="17" fillId="2" borderId="9" xfId="0" applyFont="1" applyFill="1" applyBorder="1"/>
    <xf numFmtId="0" fontId="17" fillId="2" borderId="10" xfId="0" applyFont="1" applyFill="1" applyBorder="1"/>
    <xf numFmtId="0" fontId="17" fillId="2" borderId="0" xfId="0" applyFont="1" applyFill="1" applyBorder="1" applyAlignment="1">
      <alignment horizontal="center"/>
    </xf>
    <xf numFmtId="0" fontId="19" fillId="5" borderId="0" xfId="0" applyFont="1" applyFill="1" applyBorder="1" applyAlignment="1">
      <alignment vertical="center"/>
    </xf>
    <xf numFmtId="0" fontId="16" fillId="2" borderId="0" xfId="0" applyFont="1" applyFill="1"/>
    <xf numFmtId="0" fontId="16" fillId="2" borderId="1" xfId="0" applyFont="1" applyFill="1" applyBorder="1"/>
    <xf numFmtId="0" fontId="17" fillId="2" borderId="0" xfId="0" applyFont="1" applyFill="1" applyBorder="1" applyAlignment="1"/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/>
    </xf>
    <xf numFmtId="0" fontId="17" fillId="2" borderId="11" xfId="0" applyFont="1" applyFill="1" applyBorder="1"/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vertical="center"/>
    </xf>
    <xf numFmtId="0" fontId="20" fillId="2" borderId="0" xfId="0" applyFont="1" applyFill="1" applyBorder="1"/>
    <xf numFmtId="0" fontId="21" fillId="2" borderId="9" xfId="0" applyFont="1" applyFill="1" applyBorder="1"/>
    <xf numFmtId="0" fontId="16" fillId="2" borderId="10" xfId="0" applyFont="1" applyFill="1" applyBorder="1"/>
    <xf numFmtId="0" fontId="17" fillId="2" borderId="2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 wrapText="1"/>
    </xf>
    <xf numFmtId="0" fontId="23" fillId="2" borderId="4" xfId="0" applyFont="1" applyFill="1" applyBorder="1"/>
    <xf numFmtId="0" fontId="23" fillId="2" borderId="5" xfId="0" applyFont="1" applyFill="1" applyBorder="1"/>
    <xf numFmtId="0" fontId="23" fillId="2" borderId="0" xfId="0" applyFont="1" applyFill="1" applyBorder="1"/>
    <xf numFmtId="0" fontId="23" fillId="2" borderId="0" xfId="0" applyFont="1" applyFill="1" applyBorder="1" applyAlignment="1">
      <alignment horizontal="left"/>
    </xf>
    <xf numFmtId="164" fontId="23" fillId="2" borderId="0" xfId="0" applyNumberFormat="1" applyFont="1" applyFill="1" applyBorder="1" applyAlignment="1">
      <alignment horizontal="center"/>
    </xf>
    <xf numFmtId="0" fontId="23" fillId="2" borderId="2" xfId="0" applyFont="1" applyFill="1" applyBorder="1"/>
    <xf numFmtId="164" fontId="17" fillId="2" borderId="12" xfId="0" applyNumberFormat="1" applyFont="1" applyFill="1" applyBorder="1" applyAlignment="1">
      <alignment horizontal="center"/>
    </xf>
    <xf numFmtId="164" fontId="17" fillId="2" borderId="0" xfId="0" applyNumberFormat="1" applyFont="1" applyFill="1" applyAlignment="1">
      <alignment horizontal="center"/>
    </xf>
    <xf numFmtId="0" fontId="24" fillId="2" borderId="0" xfId="0" applyFont="1" applyFill="1" applyBorder="1"/>
    <xf numFmtId="0" fontId="24" fillId="2" borderId="0" xfId="0" applyFont="1" applyFill="1"/>
    <xf numFmtId="0" fontId="16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right"/>
    </xf>
    <xf numFmtId="0" fontId="27" fillId="2" borderId="0" xfId="0" applyFont="1" applyFill="1"/>
    <xf numFmtId="164" fontId="27" fillId="2" borderId="0" xfId="0" applyNumberFormat="1" applyFont="1" applyFill="1" applyAlignment="1">
      <alignment horizontal="center"/>
    </xf>
    <xf numFmtId="0" fontId="27" fillId="2" borderId="12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left" vertical="center"/>
    </xf>
    <xf numFmtId="0" fontId="27" fillId="2" borderId="12" xfId="0" applyFont="1" applyFill="1" applyBorder="1" applyAlignment="1">
      <alignment horizontal="left"/>
    </xf>
    <xf numFmtId="0" fontId="17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/>
    </xf>
    <xf numFmtId="0" fontId="19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left"/>
    </xf>
    <xf numFmtId="4" fontId="26" fillId="2" borderId="0" xfId="0" applyNumberFormat="1" applyFont="1" applyFill="1" applyAlignment="1">
      <alignment horizontal="right"/>
    </xf>
    <xf numFmtId="4" fontId="19" fillId="2" borderId="0" xfId="0" applyNumberFormat="1" applyFont="1" applyFill="1" applyBorder="1" applyAlignment="1">
      <alignment horizontal="left" vertical="center"/>
    </xf>
    <xf numFmtId="0" fontId="27" fillId="2" borderId="0" xfId="0" applyFont="1" applyFill="1" applyAlignment="1">
      <alignment horizontal="left"/>
    </xf>
    <xf numFmtId="4" fontId="27" fillId="2" borderId="0" xfId="0" applyNumberFormat="1" applyFont="1" applyFill="1" applyAlignment="1">
      <alignment horizontal="left"/>
    </xf>
    <xf numFmtId="0" fontId="27" fillId="2" borderId="6" xfId="0" applyFont="1" applyFill="1" applyBorder="1" applyAlignment="1">
      <alignment horizontal="left"/>
    </xf>
    <xf numFmtId="0" fontId="27" fillId="2" borderId="7" xfId="0" applyFont="1" applyFill="1" applyBorder="1" applyAlignment="1">
      <alignment horizontal="left"/>
    </xf>
    <xf numFmtId="4" fontId="27" fillId="2" borderId="7" xfId="0" applyNumberFormat="1" applyFont="1" applyFill="1" applyBorder="1" applyAlignment="1">
      <alignment horizontal="left"/>
    </xf>
    <xf numFmtId="0" fontId="27" fillId="2" borderId="8" xfId="0" applyFont="1" applyFill="1" applyBorder="1" applyAlignment="1">
      <alignment horizontal="left"/>
    </xf>
    <xf numFmtId="0" fontId="27" fillId="2" borderId="9" xfId="0" applyFont="1" applyFill="1" applyBorder="1" applyAlignment="1">
      <alignment horizontal="left"/>
    </xf>
    <xf numFmtId="0" fontId="27" fillId="2" borderId="0" xfId="0" applyFont="1" applyFill="1" applyBorder="1" applyAlignment="1">
      <alignment horizontal="left"/>
    </xf>
    <xf numFmtId="4" fontId="27" fillId="2" borderId="0" xfId="0" applyNumberFormat="1" applyFont="1" applyFill="1" applyBorder="1" applyAlignment="1">
      <alignment horizontal="left"/>
    </xf>
    <xf numFmtId="0" fontId="27" fillId="2" borderId="10" xfId="0" applyFont="1" applyFill="1" applyBorder="1" applyAlignment="1">
      <alignment horizontal="left"/>
    </xf>
    <xf numFmtId="0" fontId="28" fillId="2" borderId="0" xfId="0" applyFont="1" applyFill="1" applyBorder="1" applyAlignment="1">
      <alignment horizontal="left"/>
    </xf>
    <xf numFmtId="4" fontId="28" fillId="2" borderId="0" xfId="0" applyNumberFormat="1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21" fillId="2" borderId="9" xfId="0" applyFont="1" applyFill="1" applyBorder="1" applyAlignment="1">
      <alignment horizontal="left"/>
    </xf>
    <xf numFmtId="0" fontId="19" fillId="5" borderId="0" xfId="0" applyFont="1" applyFill="1" applyBorder="1" applyAlignment="1">
      <alignment horizontal="left" vertical="center"/>
    </xf>
    <xf numFmtId="4" fontId="19" fillId="5" borderId="0" xfId="0" applyNumberFormat="1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left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left"/>
    </xf>
    <xf numFmtId="0" fontId="23" fillId="2" borderId="10" xfId="0" applyFont="1" applyFill="1" applyBorder="1" applyAlignment="1">
      <alignment horizontal="left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27" fillId="2" borderId="11" xfId="0" applyFont="1" applyFill="1" applyBorder="1" applyAlignment="1">
      <alignment horizontal="left"/>
    </xf>
    <xf numFmtId="4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0" fontId="24" fillId="2" borderId="0" xfId="0" applyFont="1" applyFill="1" applyAlignment="1">
      <alignment horizontal="left"/>
    </xf>
    <xf numFmtId="3" fontId="16" fillId="2" borderId="37" xfId="0" applyNumberFormat="1" applyFont="1" applyFill="1" applyBorder="1" applyAlignment="1">
      <alignment horizontal="center" vertical="center"/>
    </xf>
    <xf numFmtId="4" fontId="16" fillId="2" borderId="37" xfId="0" applyNumberFormat="1" applyFont="1" applyFill="1" applyBorder="1" applyAlignment="1">
      <alignment vertical="center"/>
    </xf>
    <xf numFmtId="0" fontId="28" fillId="2" borderId="10" xfId="0" applyFont="1" applyFill="1" applyBorder="1" applyAlignment="1">
      <alignment horizontal="left"/>
    </xf>
    <xf numFmtId="0" fontId="28" fillId="2" borderId="0" xfId="0" applyFont="1" applyFill="1" applyAlignment="1">
      <alignment horizontal="left"/>
    </xf>
    <xf numFmtId="0" fontId="16" fillId="4" borderId="0" xfId="0" applyFont="1" applyFill="1" applyBorder="1" applyAlignment="1">
      <alignment horizontal="left" vertical="center"/>
    </xf>
    <xf numFmtId="4" fontId="16" fillId="2" borderId="0" xfId="0" applyNumberFormat="1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4" fontId="21" fillId="2" borderId="0" xfId="0" applyNumberFormat="1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left" vertical="center"/>
    </xf>
    <xf numFmtId="0" fontId="12" fillId="2" borderId="60" xfId="0" applyFont="1" applyFill="1" applyBorder="1" applyAlignment="1">
      <alignment horizontal="left" vertical="center"/>
    </xf>
    <xf numFmtId="0" fontId="12" fillId="2" borderId="62" xfId="0" applyFont="1" applyFill="1" applyBorder="1" applyAlignment="1">
      <alignment horizontal="left" vertical="center"/>
    </xf>
    <xf numFmtId="0" fontId="12" fillId="2" borderId="63" xfId="0" applyFont="1" applyFill="1" applyBorder="1" applyAlignment="1">
      <alignment horizontal="left" vertical="center"/>
    </xf>
    <xf numFmtId="0" fontId="12" fillId="2" borderId="65" xfId="0" applyFont="1" applyFill="1" applyBorder="1" applyAlignment="1">
      <alignment horizontal="left" vertical="center"/>
    </xf>
    <xf numFmtId="0" fontId="12" fillId="2" borderId="66" xfId="0" applyFont="1" applyFill="1" applyBorder="1" applyAlignment="1">
      <alignment horizontal="left" vertical="center"/>
    </xf>
    <xf numFmtId="0" fontId="16" fillId="2" borderId="69" xfId="0" applyFont="1" applyFill="1" applyBorder="1" applyAlignment="1">
      <alignment horizontal="left" vertical="center"/>
    </xf>
    <xf numFmtId="0" fontId="16" fillId="2" borderId="70" xfId="0" applyFont="1" applyFill="1" applyBorder="1" applyAlignment="1">
      <alignment horizontal="left" vertical="center"/>
    </xf>
    <xf numFmtId="4" fontId="16" fillId="2" borderId="71" xfId="0" applyNumberFormat="1" applyFont="1" applyFill="1" applyBorder="1" applyAlignment="1">
      <alignment horizontal="left" vertical="center"/>
    </xf>
    <xf numFmtId="0" fontId="22" fillId="2" borderId="9" xfId="0" applyFont="1" applyFill="1" applyBorder="1" applyAlignment="1">
      <alignment horizontal="left"/>
    </xf>
    <xf numFmtId="0" fontId="12" fillId="2" borderId="69" xfId="0" applyFont="1" applyFill="1" applyBorder="1" applyAlignment="1">
      <alignment horizontal="left" vertical="center"/>
    </xf>
    <xf numFmtId="0" fontId="12" fillId="2" borderId="70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left" vertical="center"/>
    </xf>
    <xf numFmtId="4" fontId="38" fillId="2" borderId="0" xfId="0" applyNumberFormat="1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left" vertical="center"/>
    </xf>
    <xf numFmtId="4" fontId="16" fillId="2" borderId="73" xfId="0" applyNumberFormat="1" applyFont="1" applyFill="1" applyBorder="1" applyAlignment="1">
      <alignment vertical="center"/>
    </xf>
    <xf numFmtId="4" fontId="12" fillId="2" borderId="73" xfId="0" applyNumberFormat="1" applyFont="1" applyFill="1" applyBorder="1" applyAlignment="1">
      <alignment vertical="center"/>
    </xf>
    <xf numFmtId="4" fontId="12" fillId="2" borderId="75" xfId="0" applyNumberFormat="1" applyFont="1" applyFill="1" applyBorder="1" applyAlignment="1">
      <alignment vertical="center"/>
    </xf>
    <xf numFmtId="4" fontId="16" fillId="2" borderId="68" xfId="0" applyNumberFormat="1" applyFont="1" applyFill="1" applyBorder="1" applyAlignment="1">
      <alignment vertical="center"/>
    </xf>
    <xf numFmtId="4" fontId="16" fillId="2" borderId="74" xfId="0" applyNumberFormat="1" applyFont="1" applyFill="1" applyBorder="1" applyAlignment="1">
      <alignment vertical="center"/>
    </xf>
    <xf numFmtId="4" fontId="16" fillId="2" borderId="75" xfId="0" applyNumberFormat="1" applyFont="1" applyFill="1" applyBorder="1" applyAlignment="1">
      <alignment vertical="center"/>
    </xf>
    <xf numFmtId="4" fontId="16" fillId="2" borderId="64" xfId="0" applyNumberFormat="1" applyFont="1" applyFill="1" applyBorder="1" applyAlignment="1">
      <alignment vertical="center"/>
    </xf>
    <xf numFmtId="4" fontId="16" fillId="2" borderId="67" xfId="0" applyNumberFormat="1" applyFont="1" applyFill="1" applyBorder="1" applyAlignment="1">
      <alignment vertical="center"/>
    </xf>
    <xf numFmtId="4" fontId="16" fillId="2" borderId="71" xfId="0" applyNumberFormat="1" applyFont="1" applyFill="1" applyBorder="1" applyAlignment="1">
      <alignment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2" fillId="2" borderId="95" xfId="0" applyFont="1" applyFill="1" applyBorder="1" applyAlignment="1">
      <alignment horizontal="left" vertical="center"/>
    </xf>
    <xf numFmtId="0" fontId="12" fillId="2" borderId="96" xfId="0" applyFont="1" applyFill="1" applyBorder="1" applyAlignment="1">
      <alignment horizontal="left" vertical="center"/>
    </xf>
    <xf numFmtId="4" fontId="16" fillId="2" borderId="97" xfId="0" applyNumberFormat="1" applyFont="1" applyFill="1" applyBorder="1" applyAlignment="1">
      <alignment vertical="center"/>
    </xf>
    <xf numFmtId="4" fontId="16" fillId="2" borderId="100" xfId="0" applyNumberFormat="1" applyFont="1" applyFill="1" applyBorder="1" applyAlignment="1">
      <alignment vertical="center"/>
    </xf>
    <xf numFmtId="0" fontId="34" fillId="2" borderId="0" xfId="132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16" fillId="2" borderId="16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left" vertical="center"/>
    </xf>
    <xf numFmtId="4" fontId="16" fillId="2" borderId="15" xfId="0" applyNumberFormat="1" applyFont="1" applyFill="1" applyBorder="1" applyAlignment="1">
      <alignment vertical="center"/>
    </xf>
    <xf numFmtId="0" fontId="12" fillId="2" borderId="95" xfId="0" applyFont="1" applyFill="1" applyBorder="1" applyAlignment="1">
      <alignment horizontal="center" vertical="center"/>
    </xf>
    <xf numFmtId="4" fontId="12" fillId="2" borderId="97" xfId="0" applyNumberFormat="1" applyFont="1" applyFill="1" applyBorder="1" applyAlignment="1">
      <alignment vertical="center"/>
    </xf>
    <xf numFmtId="0" fontId="16" fillId="3" borderId="16" xfId="0" applyFont="1" applyFill="1" applyBorder="1" applyAlignment="1">
      <alignment horizontal="left"/>
    </xf>
    <xf numFmtId="0" fontId="16" fillId="3" borderId="18" xfId="0" applyFont="1" applyFill="1" applyBorder="1" applyAlignment="1">
      <alignment horizontal="left"/>
    </xf>
    <xf numFmtId="0" fontId="34" fillId="3" borderId="15" xfId="132" applyFont="1" applyFill="1" applyBorder="1" applyAlignment="1">
      <alignment horizontal="center" wrapText="1"/>
    </xf>
    <xf numFmtId="0" fontId="22" fillId="3" borderId="53" xfId="0" applyFont="1" applyFill="1" applyBorder="1" applyAlignment="1">
      <alignment horizontal="left" vertical="center"/>
    </xf>
    <xf numFmtId="0" fontId="22" fillId="3" borderId="55" xfId="0" applyFont="1" applyFill="1" applyBorder="1" applyAlignment="1">
      <alignment horizontal="left" vertical="center"/>
    </xf>
    <xf numFmtId="0" fontId="16" fillId="3" borderId="72" xfId="0" applyFont="1" applyFill="1" applyBorder="1" applyAlignment="1">
      <alignment horizontal="center" vertical="center"/>
    </xf>
    <xf numFmtId="0" fontId="19" fillId="3" borderId="58" xfId="0" applyFont="1" applyFill="1" applyBorder="1" applyAlignment="1">
      <alignment horizontal="left"/>
    </xf>
    <xf numFmtId="0" fontId="19" fillId="3" borderId="19" xfId="0" applyFont="1" applyFill="1" applyBorder="1" applyAlignment="1">
      <alignment horizontal="left"/>
    </xf>
    <xf numFmtId="0" fontId="34" fillId="3" borderId="76" xfId="132" applyFont="1" applyFill="1" applyBorder="1" applyAlignment="1">
      <alignment horizontal="center" wrapText="1"/>
    </xf>
    <xf numFmtId="0" fontId="36" fillId="3" borderId="101" xfId="132" applyFont="1" applyFill="1" applyBorder="1" applyAlignment="1">
      <alignment horizontal="center" wrapText="1"/>
    </xf>
    <xf numFmtId="0" fontId="36" fillId="3" borderId="102" xfId="132" applyFont="1" applyFill="1" applyBorder="1" applyAlignment="1">
      <alignment horizontal="center" wrapText="1"/>
    </xf>
    <xf numFmtId="0" fontId="36" fillId="3" borderId="103" xfId="132" applyFont="1" applyFill="1" applyBorder="1" applyAlignment="1">
      <alignment horizontal="center" wrapText="1"/>
    </xf>
    <xf numFmtId="0" fontId="19" fillId="3" borderId="19" xfId="0" applyFont="1" applyFill="1" applyBorder="1" applyAlignment="1">
      <alignment horizontal="left" vertical="center"/>
    </xf>
    <xf numFmtId="0" fontId="34" fillId="3" borderId="41" xfId="132" applyFont="1" applyFill="1" applyBorder="1" applyAlignment="1">
      <alignment horizontal="center" wrapText="1"/>
    </xf>
    <xf numFmtId="0" fontId="19" fillId="3" borderId="58" xfId="0" applyFont="1" applyFill="1" applyBorder="1" applyAlignment="1">
      <alignment horizontal="left" vertical="center"/>
    </xf>
    <xf numFmtId="0" fontId="16" fillId="2" borderId="18" xfId="0" applyFont="1" applyFill="1" applyBorder="1" applyAlignment="1">
      <alignment horizontal="center" vertical="center"/>
    </xf>
    <xf numFmtId="4" fontId="21" fillId="2" borderId="56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4" fontId="16" fillId="2" borderId="0" xfId="0" applyNumberFormat="1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horizontal="left" vertical="center"/>
    </xf>
    <xf numFmtId="0" fontId="16" fillId="2" borderId="69" xfId="0" applyFont="1" applyFill="1" applyBorder="1" applyAlignment="1">
      <alignment horizontal="center" vertical="center"/>
    </xf>
    <xf numFmtId="0" fontId="16" fillId="3" borderId="53" xfId="0" applyFont="1" applyFill="1" applyBorder="1" applyAlignment="1">
      <alignment horizontal="left"/>
    </xf>
    <xf numFmtId="0" fontId="34" fillId="3" borderId="72" xfId="132" applyFont="1" applyFill="1" applyBorder="1" applyAlignment="1">
      <alignment horizontal="center" wrapText="1"/>
    </xf>
    <xf numFmtId="0" fontId="16" fillId="3" borderId="56" xfId="0" applyFont="1" applyFill="1" applyBorder="1" applyAlignment="1">
      <alignment horizontal="left"/>
    </xf>
    <xf numFmtId="0" fontId="16" fillId="3" borderId="54" xfId="0" applyFont="1" applyFill="1" applyBorder="1" applyAlignment="1">
      <alignment horizontal="left"/>
    </xf>
    <xf numFmtId="0" fontId="34" fillId="3" borderId="55" xfId="132" applyFont="1" applyFill="1" applyBorder="1" applyAlignment="1">
      <alignment horizontal="center" wrapText="1"/>
    </xf>
    <xf numFmtId="0" fontId="16" fillId="3" borderId="0" xfId="0" applyFont="1" applyFill="1" applyBorder="1" applyAlignment="1">
      <alignment horizontal="left"/>
    </xf>
    <xf numFmtId="0" fontId="34" fillId="3" borderId="57" xfId="132" applyFont="1" applyFill="1" applyBorder="1" applyAlignment="1">
      <alignment horizontal="center" wrapText="1"/>
    </xf>
    <xf numFmtId="4" fontId="16" fillId="2" borderId="111" xfId="0" applyNumberFormat="1" applyFont="1" applyFill="1" applyBorder="1" applyAlignment="1">
      <alignment vertical="center"/>
    </xf>
    <xf numFmtId="4" fontId="16" fillId="2" borderId="87" xfId="0" applyNumberFormat="1" applyFont="1" applyFill="1" applyBorder="1" applyAlignment="1">
      <alignment vertical="center"/>
    </xf>
    <xf numFmtId="4" fontId="16" fillId="2" borderId="70" xfId="0" applyNumberFormat="1" applyFont="1" applyFill="1" applyBorder="1" applyAlignment="1">
      <alignment vertical="center"/>
    </xf>
    <xf numFmtId="0" fontId="12" fillId="2" borderId="61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4" fontId="23" fillId="2" borderId="0" xfId="0" applyNumberFormat="1" applyFont="1" applyFill="1" applyBorder="1" applyAlignment="1">
      <alignment horizontal="left"/>
    </xf>
    <xf numFmtId="4" fontId="23" fillId="2" borderId="107" xfId="0" applyNumberFormat="1" applyFont="1" applyFill="1" applyBorder="1" applyAlignment="1">
      <alignment horizontal="left"/>
    </xf>
    <xf numFmtId="4" fontId="23" fillId="2" borderId="108" xfId="0" applyNumberFormat="1" applyFont="1" applyFill="1" applyBorder="1" applyAlignment="1">
      <alignment horizontal="left"/>
    </xf>
    <xf numFmtId="4" fontId="23" fillId="2" borderId="109" xfId="0" applyNumberFormat="1" applyFont="1" applyFill="1" applyBorder="1" applyAlignment="1">
      <alignment horizontal="left"/>
    </xf>
    <xf numFmtId="4" fontId="16" fillId="2" borderId="88" xfId="0" applyNumberFormat="1" applyFont="1" applyFill="1" applyBorder="1" applyAlignment="1">
      <alignment vertical="center"/>
    </xf>
    <xf numFmtId="4" fontId="16" fillId="2" borderId="86" xfId="0" applyNumberFormat="1" applyFont="1" applyFill="1" applyBorder="1" applyAlignment="1">
      <alignment vertical="center"/>
    </xf>
    <xf numFmtId="0" fontId="34" fillId="3" borderId="112" xfId="132" applyFont="1" applyFill="1" applyBorder="1" applyAlignment="1">
      <alignment horizontal="center" wrapText="1"/>
    </xf>
    <xf numFmtId="0" fontId="34" fillId="3" borderId="113" xfId="132" applyFont="1" applyFill="1" applyBorder="1" applyAlignment="1">
      <alignment horizontal="center" wrapText="1"/>
    </xf>
    <xf numFmtId="0" fontId="34" fillId="3" borderId="114" xfId="132" applyFont="1" applyFill="1" applyBorder="1" applyAlignment="1">
      <alignment horizontal="center" wrapText="1"/>
    </xf>
    <xf numFmtId="0" fontId="27" fillId="2" borderId="0" xfId="0" applyFont="1" applyFill="1" applyAlignment="1">
      <alignment horizontal="left" vertical="center"/>
    </xf>
    <xf numFmtId="0" fontId="23" fillId="2" borderId="9" xfId="0" applyFont="1" applyFill="1" applyBorder="1" applyAlignment="1">
      <alignment horizontal="left" vertical="center"/>
    </xf>
    <xf numFmtId="0" fontId="16" fillId="3" borderId="54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left" vertical="center"/>
    </xf>
    <xf numFmtId="0" fontId="16" fillId="3" borderId="41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76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/>
    </xf>
    <xf numFmtId="0" fontId="34" fillId="3" borderId="114" xfId="132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34" fillId="3" borderId="103" xfId="132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left"/>
    </xf>
    <xf numFmtId="0" fontId="34" fillId="3" borderId="115" xfId="132" applyFont="1" applyFill="1" applyBorder="1" applyAlignment="1">
      <alignment horizontal="center" vertical="center" wrapText="1"/>
    </xf>
    <xf numFmtId="4" fontId="41" fillId="2" borderId="0" xfId="0" applyNumberFormat="1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/>
    </xf>
    <xf numFmtId="0" fontId="16" fillId="4" borderId="0" xfId="0" applyFont="1" applyFill="1" applyBorder="1" applyAlignment="1">
      <alignment vertical="center" wrapText="1"/>
    </xf>
    <xf numFmtId="0" fontId="16" fillId="3" borderId="53" xfId="0" applyFont="1" applyFill="1" applyBorder="1" applyAlignment="1">
      <alignment horizontal="center" vertical="center"/>
    </xf>
    <xf numFmtId="0" fontId="16" fillId="3" borderId="56" xfId="0" applyFont="1" applyFill="1" applyBorder="1" applyAlignment="1">
      <alignment horizontal="center" vertical="center"/>
    </xf>
    <xf numFmtId="0" fontId="16" fillId="3" borderId="58" xfId="0" applyFont="1" applyFill="1" applyBorder="1" applyAlignment="1">
      <alignment horizontal="center" vertical="center"/>
    </xf>
    <xf numFmtId="0" fontId="16" fillId="3" borderId="55" xfId="0" applyFont="1" applyFill="1" applyBorder="1" applyAlignment="1">
      <alignment horizontal="center" vertical="center"/>
    </xf>
    <xf numFmtId="0" fontId="16" fillId="3" borderId="57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2" fillId="2" borderId="100" xfId="0" applyFont="1" applyFill="1" applyBorder="1" applyAlignment="1">
      <alignment horizontal="left" vertical="center"/>
    </xf>
    <xf numFmtId="0" fontId="12" fillId="2" borderId="67" xfId="0" applyFont="1" applyFill="1" applyBorder="1" applyAlignment="1">
      <alignment horizontal="left" vertical="center"/>
    </xf>
    <xf numFmtId="0" fontId="16" fillId="2" borderId="18" xfId="0" applyFont="1" applyFill="1" applyBorder="1" applyAlignment="1">
      <alignment horizontal="left" vertical="center"/>
    </xf>
    <xf numFmtId="4" fontId="19" fillId="2" borderId="18" xfId="0" applyNumberFormat="1" applyFont="1" applyFill="1" applyBorder="1" applyAlignment="1">
      <alignment horizontal="left" vertical="center"/>
    </xf>
    <xf numFmtId="0" fontId="16" fillId="3" borderId="1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/>
    </xf>
    <xf numFmtId="4" fontId="16" fillId="2" borderId="68" xfId="0" applyNumberFormat="1" applyFont="1" applyFill="1" applyBorder="1" applyAlignment="1"/>
    <xf numFmtId="4" fontId="16" fillId="2" borderId="71" xfId="0" applyNumberFormat="1" applyFont="1" applyFill="1" applyBorder="1" applyAlignment="1"/>
    <xf numFmtId="0" fontId="16" fillId="2" borderId="58" xfId="0" applyFont="1" applyFill="1" applyBorder="1" applyAlignment="1">
      <alignment horizontal="left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vertical="center"/>
    </xf>
    <xf numFmtId="0" fontId="16" fillId="2" borderId="20" xfId="0" applyFont="1" applyFill="1" applyBorder="1"/>
    <xf numFmtId="0" fontId="17" fillId="2" borderId="20" xfId="0" applyFont="1" applyFill="1" applyBorder="1" applyAlignment="1">
      <alignment horizontal="left"/>
    </xf>
    <xf numFmtId="0" fontId="12" fillId="2" borderId="0" xfId="0" applyFont="1" applyFill="1"/>
    <xf numFmtId="0" fontId="16" fillId="3" borderId="18" xfId="0" applyFont="1" applyFill="1" applyBorder="1" applyAlignment="1">
      <alignment horizontal="center" vertical="center"/>
    </xf>
    <xf numFmtId="0" fontId="12" fillId="2" borderId="65" xfId="0" applyFont="1" applyFill="1" applyBorder="1" applyAlignment="1">
      <alignment horizontal="center" vertical="center"/>
    </xf>
    <xf numFmtId="0" fontId="23" fillId="2" borderId="59" xfId="0" applyFont="1" applyFill="1" applyBorder="1" applyAlignment="1">
      <alignment vertical="center"/>
    </xf>
    <xf numFmtId="0" fontId="23" fillId="2" borderId="97" xfId="0" applyFont="1" applyFill="1" applyBorder="1" applyAlignment="1">
      <alignment horizontal="left" vertical="center"/>
    </xf>
    <xf numFmtId="4" fontId="22" fillId="2" borderId="0" xfId="0" applyNumberFormat="1" applyFont="1" applyFill="1" applyBorder="1" applyAlignment="1">
      <alignment horizontal="left" vertical="center"/>
    </xf>
    <xf numFmtId="0" fontId="23" fillId="2" borderId="62" xfId="0" applyFont="1" applyFill="1" applyBorder="1" applyAlignment="1">
      <alignment vertical="center"/>
    </xf>
    <xf numFmtId="0" fontId="23" fillId="2" borderId="89" xfId="0" applyFont="1" applyFill="1" applyBorder="1" applyAlignment="1">
      <alignment vertical="center"/>
    </xf>
    <xf numFmtId="0" fontId="19" fillId="3" borderId="76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left" vertical="center"/>
    </xf>
    <xf numFmtId="0" fontId="27" fillId="2" borderId="70" xfId="0" applyFont="1" applyFill="1" applyBorder="1" applyAlignment="1">
      <alignment horizontal="left"/>
    </xf>
    <xf numFmtId="4" fontId="43" fillId="6" borderId="117" xfId="0" applyNumberFormat="1" applyFont="1" applyFill="1" applyBorder="1"/>
    <xf numFmtId="0" fontId="16" fillId="2" borderId="9" xfId="0" applyFont="1" applyFill="1" applyBorder="1" applyAlignment="1">
      <alignment horizontal="left"/>
    </xf>
    <xf numFmtId="0" fontId="16" fillId="2" borderId="10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4" fontId="16" fillId="2" borderId="15" xfId="0" applyNumberFormat="1" applyFont="1" applyFill="1" applyBorder="1" applyAlignment="1"/>
    <xf numFmtId="4" fontId="12" fillId="2" borderId="0" xfId="0" applyNumberFormat="1" applyFont="1" applyFill="1" applyBorder="1" applyAlignment="1">
      <alignment horizontal="right" vertical="center"/>
    </xf>
    <xf numFmtId="10" fontId="43" fillId="6" borderId="117" xfId="0" applyNumberFormat="1" applyFont="1" applyFill="1" applyBorder="1" applyAlignment="1">
      <alignment horizontal="right"/>
    </xf>
    <xf numFmtId="10" fontId="16" fillId="2" borderId="18" xfId="131" applyNumberFormat="1" applyFont="1" applyFill="1" applyBorder="1" applyAlignment="1">
      <alignment horizontal="right"/>
    </xf>
    <xf numFmtId="10" fontId="12" fillId="2" borderId="100" xfId="0" applyNumberFormat="1" applyFont="1" applyFill="1" applyBorder="1" applyAlignment="1">
      <alignment horizontal="right" vertical="center"/>
    </xf>
    <xf numFmtId="10" fontId="12" fillId="2" borderId="64" xfId="0" applyNumberFormat="1" applyFont="1" applyFill="1" applyBorder="1" applyAlignment="1">
      <alignment horizontal="right" vertical="center"/>
    </xf>
    <xf numFmtId="10" fontId="12" fillId="2" borderId="67" xfId="0" applyNumberFormat="1" applyFont="1" applyFill="1" applyBorder="1" applyAlignment="1">
      <alignment horizontal="right" vertical="center"/>
    </xf>
    <xf numFmtId="10" fontId="34" fillId="2" borderId="0" xfId="0" applyNumberFormat="1" applyFont="1" applyFill="1" applyBorder="1" applyAlignment="1">
      <alignment horizontal="right" vertical="center"/>
    </xf>
    <xf numFmtId="10" fontId="16" fillId="2" borderId="18" xfId="0" applyNumberFormat="1" applyFont="1" applyFill="1" applyBorder="1" applyAlignment="1">
      <alignment horizontal="right"/>
    </xf>
    <xf numFmtId="4" fontId="42" fillId="6" borderId="117" xfId="0" applyNumberFormat="1" applyFont="1" applyFill="1" applyBorder="1"/>
    <xf numFmtId="0" fontId="21" fillId="2" borderId="0" xfId="0" applyFont="1" applyFill="1" applyAlignment="1">
      <alignment horizontal="left"/>
    </xf>
    <xf numFmtId="0" fontId="42" fillId="6" borderId="0" xfId="0" applyFont="1" applyFill="1" applyBorder="1" applyAlignment="1">
      <alignment horizontal="left"/>
    </xf>
    <xf numFmtId="4" fontId="42" fillId="6" borderId="0" xfId="0" applyNumberFormat="1" applyFont="1" applyFill="1" applyBorder="1"/>
    <xf numFmtId="0" fontId="19" fillId="3" borderId="119" xfId="0" applyFont="1" applyFill="1" applyBorder="1" applyAlignment="1">
      <alignment vertical="center"/>
    </xf>
    <xf numFmtId="0" fontId="21" fillId="3" borderId="120" xfId="0" applyFont="1" applyFill="1" applyBorder="1" applyAlignment="1">
      <alignment horizontal="center" vertical="center"/>
    </xf>
    <xf numFmtId="4" fontId="19" fillId="3" borderId="118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122" xfId="0" applyFont="1" applyFill="1" applyBorder="1" applyAlignment="1">
      <alignment horizontal="center" vertical="center"/>
    </xf>
    <xf numFmtId="0" fontId="16" fillId="2" borderId="123" xfId="0" applyFont="1" applyFill="1" applyBorder="1" applyAlignment="1">
      <alignment horizontal="left" vertical="center"/>
    </xf>
    <xf numFmtId="4" fontId="16" fillId="2" borderId="121" xfId="0" applyNumberFormat="1" applyFont="1" applyFill="1" applyBorder="1" applyAlignment="1">
      <alignment vertical="center"/>
    </xf>
    <xf numFmtId="0" fontId="12" fillId="2" borderId="56" xfId="0" applyFont="1" applyFill="1" applyBorder="1" applyAlignment="1">
      <alignment horizontal="center" vertical="center"/>
    </xf>
    <xf numFmtId="0" fontId="44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12" fillId="2" borderId="0" xfId="0" applyFont="1" applyFill="1" applyBorder="1"/>
    <xf numFmtId="0" fontId="12" fillId="2" borderId="7" xfId="0" applyFont="1" applyFill="1" applyBorder="1"/>
    <xf numFmtId="0" fontId="12" fillId="2" borderId="8" xfId="0" applyFont="1" applyFill="1" applyBorder="1"/>
    <xf numFmtId="0" fontId="12" fillId="2" borderId="9" xfId="0" applyFont="1" applyFill="1" applyBorder="1"/>
    <xf numFmtId="0" fontId="12" fillId="2" borderId="10" xfId="0" applyFont="1" applyFill="1" applyBorder="1"/>
    <xf numFmtId="0" fontId="12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1" xfId="0" applyFont="1" applyFill="1" applyBorder="1"/>
    <xf numFmtId="0" fontId="12" fillId="2" borderId="12" xfId="0" applyFont="1" applyFill="1" applyBorder="1"/>
    <xf numFmtId="164" fontId="12" fillId="2" borderId="12" xfId="0" applyNumberFormat="1" applyFont="1" applyFill="1" applyBorder="1" applyAlignment="1">
      <alignment horizontal="center"/>
    </xf>
    <xf numFmtId="0" fontId="12" fillId="2" borderId="13" xfId="0" applyFont="1" applyFill="1" applyBorder="1"/>
    <xf numFmtId="164" fontId="12" fillId="2" borderId="0" xfId="0" applyNumberFormat="1" applyFont="1" applyFill="1" applyAlignment="1">
      <alignment horizontal="center"/>
    </xf>
    <xf numFmtId="0" fontId="22" fillId="3" borderId="27" xfId="0" applyFont="1" applyFill="1" applyBorder="1" applyAlignment="1">
      <alignment horizontal="center" vertical="center"/>
    </xf>
    <xf numFmtId="0" fontId="28" fillId="3" borderId="27" xfId="0" applyFont="1" applyFill="1" applyBorder="1" applyAlignment="1">
      <alignment horizontal="center" vertical="center"/>
    </xf>
    <xf numFmtId="4" fontId="22" fillId="3" borderId="30" xfId="0" applyNumberFormat="1" applyFont="1" applyFill="1" applyBorder="1" applyAlignment="1">
      <alignment horizontal="left" vertical="center"/>
    </xf>
    <xf numFmtId="0" fontId="13" fillId="3" borderId="31" xfId="0" applyFont="1" applyFill="1" applyBorder="1" applyAlignment="1">
      <alignment horizontal="left" vertical="center"/>
    </xf>
    <xf numFmtId="4" fontId="22" fillId="3" borderId="31" xfId="0" applyNumberFormat="1" applyFont="1" applyFill="1" applyBorder="1" applyAlignment="1">
      <alignment horizontal="right" vertical="center"/>
    </xf>
    <xf numFmtId="0" fontId="22" fillId="3" borderId="31" xfId="0" applyFont="1" applyFill="1" applyBorder="1" applyAlignment="1">
      <alignment horizontal="left" vertical="center"/>
    </xf>
    <xf numFmtId="0" fontId="22" fillId="3" borderId="28" xfId="0" applyFont="1" applyFill="1" applyBorder="1" applyAlignment="1">
      <alignment horizontal="center" vertical="center"/>
    </xf>
    <xf numFmtId="0" fontId="28" fillId="3" borderId="28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/>
    </xf>
    <xf numFmtId="0" fontId="23" fillId="3" borderId="21" xfId="0" applyFont="1" applyFill="1" applyBorder="1" applyAlignment="1">
      <alignment horizontal="left"/>
    </xf>
    <xf numFmtId="0" fontId="23" fillId="3" borderId="34" xfId="0" applyFont="1" applyFill="1" applyBorder="1" applyAlignment="1">
      <alignment horizontal="left"/>
    </xf>
    <xf numFmtId="0" fontId="22" fillId="3" borderId="29" xfId="0" applyFont="1" applyFill="1" applyBorder="1" applyAlignment="1">
      <alignment horizontal="center" vertical="center"/>
    </xf>
    <xf numFmtId="0" fontId="12" fillId="2" borderId="0" xfId="0" applyFont="1" applyFill="1" applyBorder="1" applyAlignment="1"/>
    <xf numFmtId="0" fontId="27" fillId="2" borderId="12" xfId="0" applyFont="1" applyFill="1" applyBorder="1" applyAlignment="1">
      <alignment horizontal="left"/>
    </xf>
    <xf numFmtId="0" fontId="16" fillId="3" borderId="67" xfId="0" applyFont="1" applyFill="1" applyBorder="1" applyAlignment="1">
      <alignment horizontal="center" vertical="center"/>
    </xf>
    <xf numFmtId="0" fontId="16" fillId="3" borderId="83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left"/>
    </xf>
    <xf numFmtId="0" fontId="11" fillId="2" borderId="0" xfId="0" applyFont="1" applyFill="1"/>
    <xf numFmtId="4" fontId="16" fillId="3" borderId="87" xfId="0" applyNumberFormat="1" applyFont="1" applyFill="1" applyBorder="1" applyAlignment="1">
      <alignment vertical="center"/>
    </xf>
    <xf numFmtId="0" fontId="27" fillId="0" borderId="6" xfId="0" applyFont="1" applyFill="1" applyBorder="1" applyAlignment="1" applyProtection="1">
      <alignment horizontal="left"/>
      <protection locked="0"/>
    </xf>
    <xf numFmtId="0" fontId="27" fillId="0" borderId="7" xfId="0" applyFont="1" applyFill="1" applyBorder="1" applyAlignment="1" applyProtection="1">
      <alignment horizontal="left"/>
      <protection locked="0"/>
    </xf>
    <xf numFmtId="0" fontId="27" fillId="0" borderId="8" xfId="0" applyFont="1" applyFill="1" applyBorder="1" applyAlignment="1" applyProtection="1">
      <alignment horizontal="left"/>
      <protection locked="0"/>
    </xf>
    <xf numFmtId="0" fontId="27" fillId="0" borderId="9" xfId="0" applyFont="1" applyFill="1" applyBorder="1" applyAlignment="1" applyProtection="1">
      <alignment horizontal="left"/>
      <protection locked="0"/>
    </xf>
    <xf numFmtId="0" fontId="16" fillId="0" borderId="0" xfId="0" applyFont="1" applyFill="1" applyBorder="1" applyAlignment="1" applyProtection="1">
      <alignment horizontal="left"/>
      <protection locked="0"/>
    </xf>
    <xf numFmtId="0" fontId="27" fillId="0" borderId="0" xfId="0" applyFont="1" applyFill="1" applyBorder="1" applyAlignment="1" applyProtection="1">
      <alignment horizontal="left"/>
      <protection locked="0"/>
    </xf>
    <xf numFmtId="0" fontId="27" fillId="0" borderId="10" xfId="0" applyFont="1" applyFill="1" applyBorder="1" applyAlignment="1" applyProtection="1">
      <alignment horizontal="left"/>
      <protection locked="0"/>
    </xf>
    <xf numFmtId="0" fontId="11" fillId="0" borderId="9" xfId="0" applyFont="1" applyFill="1" applyBorder="1" applyAlignment="1" applyProtection="1">
      <alignment horizontal="left"/>
      <protection locked="0"/>
    </xf>
    <xf numFmtId="0" fontId="11" fillId="0" borderId="0" xfId="0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0" fontId="19" fillId="0" borderId="9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9" fillId="0" borderId="10" xfId="0" applyFont="1" applyFill="1" applyBorder="1" applyAlignment="1" applyProtection="1">
      <alignment horizontal="left" vertical="center"/>
      <protection locked="0"/>
    </xf>
    <xf numFmtId="0" fontId="28" fillId="0" borderId="9" xfId="0" applyFont="1" applyFill="1" applyBorder="1" applyAlignment="1" applyProtection="1">
      <alignment horizontal="left"/>
      <protection locked="0"/>
    </xf>
    <xf numFmtId="0" fontId="28" fillId="0" borderId="0" xfId="0" applyFont="1" applyFill="1" applyBorder="1" applyAlignment="1" applyProtection="1">
      <alignment horizontal="left"/>
      <protection locked="0"/>
    </xf>
    <xf numFmtId="0" fontId="28" fillId="0" borderId="10" xfId="0" applyFont="1" applyFill="1" applyBorder="1" applyAlignment="1" applyProtection="1">
      <alignment horizontal="left"/>
      <protection locked="0"/>
    </xf>
    <xf numFmtId="0" fontId="27" fillId="0" borderId="9" xfId="0" applyFont="1" applyFill="1" applyBorder="1" applyAlignment="1" applyProtection="1">
      <alignment horizontal="left" vertical="center"/>
      <protection locked="0"/>
    </xf>
    <xf numFmtId="0" fontId="27" fillId="0" borderId="0" xfId="0" applyFont="1" applyFill="1" applyBorder="1" applyAlignment="1" applyProtection="1">
      <alignment horizontal="left" vertical="center"/>
      <protection locked="0"/>
    </xf>
    <xf numFmtId="0" fontId="27" fillId="0" borderId="10" xfId="0" applyFont="1" applyFill="1" applyBorder="1" applyAlignment="1" applyProtection="1">
      <alignment horizontal="left" vertical="center"/>
      <protection locked="0"/>
    </xf>
    <xf numFmtId="0" fontId="27" fillId="0" borderId="11" xfId="0" applyFont="1" applyFill="1" applyBorder="1" applyAlignment="1" applyProtection="1">
      <alignment horizontal="left"/>
      <protection locked="0"/>
    </xf>
    <xf numFmtId="0" fontId="27" fillId="0" borderId="12" xfId="0" applyFont="1" applyFill="1" applyBorder="1" applyAlignment="1" applyProtection="1">
      <alignment horizontal="left"/>
      <protection locked="0"/>
    </xf>
    <xf numFmtId="0" fontId="27" fillId="0" borderId="13" xfId="0" applyFont="1" applyFill="1" applyBorder="1" applyAlignment="1" applyProtection="1">
      <alignment horizontal="left"/>
      <protection locked="0"/>
    </xf>
    <xf numFmtId="0" fontId="24" fillId="0" borderId="142" xfId="0" applyFont="1" applyBorder="1" applyAlignment="1" applyProtection="1">
      <alignment horizontal="left"/>
      <protection locked="0"/>
    </xf>
    <xf numFmtId="0" fontId="24" fillId="0" borderId="143" xfId="0" applyFont="1" applyBorder="1" applyAlignment="1" applyProtection="1">
      <alignment horizontal="left"/>
      <protection locked="0"/>
    </xf>
    <xf numFmtId="0" fontId="24" fillId="0" borderId="144" xfId="0" applyFont="1" applyBorder="1" applyAlignment="1" applyProtection="1">
      <alignment horizontal="left"/>
      <protection locked="0"/>
    </xf>
    <xf numFmtId="0" fontId="24" fillId="0" borderId="145" xfId="0" applyFont="1" applyBorder="1" applyAlignment="1" applyProtection="1">
      <alignment horizontal="left"/>
      <protection locked="0"/>
    </xf>
    <xf numFmtId="0" fontId="24" fillId="0" borderId="146" xfId="0" applyFont="1" applyBorder="1" applyAlignment="1" applyProtection="1">
      <alignment horizontal="left"/>
      <protection locked="0"/>
    </xf>
    <xf numFmtId="0" fontId="24" fillId="0" borderId="147" xfId="0" applyFont="1" applyBorder="1" applyAlignment="1" applyProtection="1">
      <alignment horizontal="left"/>
      <protection locked="0"/>
    </xf>
    <xf numFmtId="0" fontId="24" fillId="0" borderId="148" xfId="0" applyFont="1" applyBorder="1" applyAlignment="1" applyProtection="1">
      <alignment horizontal="left"/>
      <protection locked="0"/>
    </xf>
    <xf numFmtId="0" fontId="43" fillId="0" borderId="0" xfId="0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0" borderId="149" xfId="0" applyFont="1" applyBorder="1" applyAlignment="1" applyProtection="1">
      <alignment horizontal="left"/>
      <protection locked="0"/>
    </xf>
    <xf numFmtId="0" fontId="17" fillId="2" borderId="3" xfId="0" applyFont="1" applyFill="1" applyBorder="1" applyProtection="1">
      <protection locked="0"/>
    </xf>
    <xf numFmtId="164" fontId="23" fillId="2" borderId="4" xfId="0" applyNumberFormat="1" applyFont="1" applyFill="1" applyBorder="1" applyAlignment="1" applyProtection="1">
      <alignment horizontal="center"/>
      <protection locked="0"/>
    </xf>
    <xf numFmtId="164" fontId="23" fillId="2" borderId="5" xfId="0" applyNumberFormat="1" applyFont="1" applyFill="1" applyBorder="1" applyAlignment="1" applyProtection="1">
      <alignment horizontal="center"/>
      <protection locked="0"/>
    </xf>
    <xf numFmtId="164" fontId="23" fillId="2" borderId="2" xfId="0" applyNumberFormat="1" applyFont="1" applyFill="1" applyBorder="1" applyAlignment="1" applyProtection="1">
      <alignment horizontal="center"/>
      <protection locked="0"/>
    </xf>
    <xf numFmtId="0" fontId="27" fillId="2" borderId="4" xfId="0" applyFont="1" applyFill="1" applyBorder="1" applyProtection="1">
      <protection locked="0"/>
    </xf>
    <xf numFmtId="10" fontId="27" fillId="2" borderId="4" xfId="0" applyNumberFormat="1" applyFont="1" applyFill="1" applyBorder="1" applyAlignment="1" applyProtection="1">
      <alignment horizontal="center"/>
      <protection locked="0"/>
    </xf>
    <xf numFmtId="3" fontId="27" fillId="2" borderId="4" xfId="0" applyNumberFormat="1" applyFont="1" applyFill="1" applyBorder="1" applyProtection="1">
      <protection locked="0"/>
    </xf>
    <xf numFmtId="4" fontId="27" fillId="2" borderId="4" xfId="0" applyNumberFormat="1" applyFont="1" applyFill="1" applyBorder="1" applyProtection="1">
      <protection locked="0"/>
    </xf>
    <xf numFmtId="0" fontId="27" fillId="2" borderId="5" xfId="0" applyFont="1" applyFill="1" applyBorder="1" applyProtection="1">
      <protection locked="0"/>
    </xf>
    <xf numFmtId="10" fontId="27" fillId="2" borderId="5" xfId="0" applyNumberFormat="1" applyFont="1" applyFill="1" applyBorder="1" applyAlignment="1" applyProtection="1">
      <alignment horizontal="center"/>
      <protection locked="0"/>
    </xf>
    <xf numFmtId="3" fontId="27" fillId="2" borderId="5" xfId="0" applyNumberFormat="1" applyFont="1" applyFill="1" applyBorder="1" applyProtection="1">
      <protection locked="0"/>
    </xf>
    <xf numFmtId="4" fontId="27" fillId="2" borderId="5" xfId="0" applyNumberFormat="1" applyFont="1" applyFill="1" applyBorder="1" applyProtection="1">
      <protection locked="0"/>
    </xf>
    <xf numFmtId="4" fontId="16" fillId="2" borderId="42" xfId="0" applyNumberFormat="1" applyFont="1" applyFill="1" applyBorder="1" applyProtection="1">
      <protection locked="0"/>
    </xf>
    <xf numFmtId="4" fontId="16" fillId="2" borderId="29" xfId="0" applyNumberFormat="1" applyFont="1" applyFill="1" applyBorder="1" applyProtection="1">
      <protection locked="0"/>
    </xf>
    <xf numFmtId="4" fontId="16" fillId="2" borderId="49" xfId="0" applyNumberFormat="1" applyFont="1" applyFill="1" applyBorder="1" applyProtection="1"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4" fontId="13" fillId="2" borderId="35" xfId="0" applyNumberFormat="1" applyFont="1" applyFill="1" applyBorder="1" applyAlignment="1" applyProtection="1">
      <alignment vertical="center"/>
      <protection locked="0"/>
    </xf>
    <xf numFmtId="0" fontId="13" fillId="2" borderId="36" xfId="0" applyFont="1" applyFill="1" applyBorder="1" applyAlignment="1" applyProtection="1">
      <alignment horizontal="center" vertical="center"/>
      <protection locked="0"/>
    </xf>
    <xf numFmtId="0" fontId="13" fillId="2" borderId="36" xfId="0" applyFont="1" applyFill="1" applyBorder="1" applyAlignment="1" applyProtection="1">
      <alignment vertical="center"/>
      <protection locked="0"/>
    </xf>
    <xf numFmtId="3" fontId="13" fillId="2" borderId="36" xfId="0" applyNumberFormat="1" applyFont="1" applyFill="1" applyBorder="1" applyAlignment="1" applyProtection="1">
      <alignment horizontal="center" vertical="center"/>
      <protection locked="0"/>
    </xf>
    <xf numFmtId="4" fontId="13" fillId="2" borderId="36" xfId="0" applyNumberFormat="1" applyFont="1" applyFill="1" applyBorder="1" applyAlignment="1" applyProtection="1">
      <alignment vertical="center"/>
      <protection locked="0"/>
    </xf>
    <xf numFmtId="4" fontId="16" fillId="2" borderId="73" xfId="0" applyNumberFormat="1" applyFont="1" applyFill="1" applyBorder="1" applyAlignment="1" applyProtection="1">
      <alignment vertical="center"/>
      <protection locked="0"/>
    </xf>
    <xf numFmtId="4" fontId="12" fillId="2" borderId="77" xfId="0" applyNumberFormat="1" applyFont="1" applyFill="1" applyBorder="1" applyAlignment="1" applyProtection="1">
      <alignment vertical="center"/>
      <protection locked="0"/>
    </xf>
    <xf numFmtId="4" fontId="12" fillId="2" borderId="78" xfId="0" applyNumberFormat="1" applyFont="1" applyFill="1" applyBorder="1" applyAlignment="1" applyProtection="1">
      <alignment vertical="center"/>
      <protection locked="0"/>
    </xf>
    <xf numFmtId="4" fontId="12" fillId="2" borderId="79" xfId="0" applyNumberFormat="1" applyFont="1" applyFill="1" applyBorder="1" applyAlignment="1" applyProtection="1">
      <alignment vertical="center"/>
      <protection locked="0"/>
    </xf>
    <xf numFmtId="4" fontId="16" fillId="2" borderId="74" xfId="0" applyNumberFormat="1" applyFont="1" applyFill="1" applyBorder="1" applyAlignment="1" applyProtection="1">
      <alignment vertical="center"/>
      <protection locked="0"/>
    </xf>
    <xf numFmtId="4" fontId="12" fillId="2" borderId="80" xfId="0" applyNumberFormat="1" applyFont="1" applyFill="1" applyBorder="1" applyAlignment="1" applyProtection="1">
      <alignment vertical="center"/>
      <protection locked="0"/>
    </xf>
    <xf numFmtId="4" fontId="12" fillId="2" borderId="81" xfId="0" applyNumberFormat="1" applyFont="1" applyFill="1" applyBorder="1" applyAlignment="1" applyProtection="1">
      <alignment vertical="center"/>
      <protection locked="0"/>
    </xf>
    <xf numFmtId="4" fontId="12" fillId="2" borderId="82" xfId="0" applyNumberFormat="1" applyFont="1" applyFill="1" applyBorder="1" applyAlignment="1" applyProtection="1">
      <alignment vertical="center"/>
      <protection locked="0"/>
    </xf>
    <xf numFmtId="4" fontId="16" fillId="2" borderId="75" xfId="0" applyNumberFormat="1" applyFont="1" applyFill="1" applyBorder="1" applyAlignment="1" applyProtection="1">
      <alignment vertical="center"/>
      <protection locked="0"/>
    </xf>
    <xf numFmtId="4" fontId="12" fillId="2" borderId="83" xfId="0" applyNumberFormat="1" applyFont="1" applyFill="1" applyBorder="1" applyAlignment="1" applyProtection="1">
      <alignment vertical="center"/>
      <protection locked="0"/>
    </xf>
    <xf numFmtId="4" fontId="12" fillId="2" borderId="84" xfId="0" applyNumberFormat="1" applyFont="1" applyFill="1" applyBorder="1" applyAlignment="1" applyProtection="1">
      <alignment vertical="center"/>
      <protection locked="0"/>
    </xf>
    <xf numFmtId="4" fontId="12" fillId="2" borderId="85" xfId="0" applyNumberFormat="1" applyFont="1" applyFill="1" applyBorder="1" applyAlignment="1" applyProtection="1">
      <alignment vertical="center"/>
      <protection locked="0"/>
    </xf>
    <xf numFmtId="4" fontId="12" fillId="2" borderId="98" xfId="0" applyNumberFormat="1" applyFont="1" applyFill="1" applyBorder="1" applyAlignment="1" applyProtection="1">
      <alignment vertical="center"/>
      <protection locked="0"/>
    </xf>
    <xf numFmtId="4" fontId="12" fillId="2" borderId="99" xfId="0" applyNumberFormat="1" applyFont="1" applyFill="1" applyBorder="1" applyAlignment="1" applyProtection="1">
      <alignment vertical="center"/>
      <protection locked="0"/>
    </xf>
    <xf numFmtId="4" fontId="12" fillId="2" borderId="92" xfId="0" applyNumberFormat="1" applyFont="1" applyFill="1" applyBorder="1" applyAlignment="1" applyProtection="1">
      <alignment vertical="center"/>
      <protection locked="0"/>
    </xf>
    <xf numFmtId="4" fontId="12" fillId="2" borderId="93" xfId="0" applyNumberFormat="1" applyFont="1" applyFill="1" applyBorder="1" applyAlignment="1" applyProtection="1">
      <alignment vertical="center"/>
      <protection locked="0"/>
    </xf>
    <xf numFmtId="0" fontId="12" fillId="2" borderId="65" xfId="0" applyFont="1" applyFill="1" applyBorder="1" applyAlignment="1" applyProtection="1">
      <alignment horizontal="left" vertical="center"/>
      <protection locked="0"/>
    </xf>
    <xf numFmtId="0" fontId="12" fillId="2" borderId="67" xfId="0" applyFont="1" applyFill="1" applyBorder="1" applyAlignment="1" applyProtection="1">
      <alignment horizontal="left" vertical="center"/>
      <protection locked="0"/>
    </xf>
    <xf numFmtId="4" fontId="12" fillId="2" borderId="64" xfId="0" applyNumberFormat="1" applyFont="1" applyFill="1" applyBorder="1" applyAlignment="1" applyProtection="1">
      <alignment horizontal="left" vertical="center"/>
      <protection locked="0"/>
    </xf>
    <xf numFmtId="4" fontId="12" fillId="2" borderId="94" xfId="0" applyNumberFormat="1" applyFont="1" applyFill="1" applyBorder="1" applyAlignment="1" applyProtection="1">
      <alignment horizontal="left" vertical="center"/>
      <protection locked="0"/>
    </xf>
    <xf numFmtId="10" fontId="11" fillId="2" borderId="100" xfId="131" applyNumberFormat="1" applyFont="1" applyFill="1" applyBorder="1" applyAlignment="1" applyProtection="1">
      <alignment vertical="center"/>
      <protection locked="0"/>
    </xf>
    <xf numFmtId="4" fontId="11" fillId="2" borderId="100" xfId="0" applyNumberFormat="1" applyFont="1" applyFill="1" applyBorder="1" applyAlignment="1" applyProtection="1">
      <alignment vertical="center"/>
      <protection locked="0"/>
    </xf>
    <xf numFmtId="10" fontId="11" fillId="2" borderId="64" xfId="131" applyNumberFormat="1" applyFont="1" applyFill="1" applyBorder="1" applyAlignment="1" applyProtection="1">
      <alignment vertical="center"/>
      <protection locked="0"/>
    </xf>
    <xf numFmtId="4" fontId="11" fillId="2" borderId="64" xfId="0" applyNumberFormat="1" applyFont="1" applyFill="1" applyBorder="1" applyAlignment="1" applyProtection="1">
      <alignment vertical="center"/>
      <protection locked="0"/>
    </xf>
    <xf numFmtId="10" fontId="11" fillId="2" borderId="94" xfId="131" applyNumberFormat="1" applyFont="1" applyFill="1" applyBorder="1" applyAlignment="1" applyProtection="1">
      <alignment vertical="center"/>
      <protection locked="0"/>
    </xf>
    <xf numFmtId="4" fontId="11" fillId="2" borderId="94" xfId="0" applyNumberFormat="1" applyFont="1" applyFill="1" applyBorder="1" applyAlignment="1" applyProtection="1">
      <alignment vertical="center"/>
      <protection locked="0"/>
    </xf>
    <xf numFmtId="10" fontId="11" fillId="2" borderId="67" xfId="131" applyNumberFormat="1" applyFont="1" applyFill="1" applyBorder="1" applyAlignment="1" applyProtection="1">
      <alignment vertical="center"/>
      <protection locked="0"/>
    </xf>
    <xf numFmtId="4" fontId="11" fillId="2" borderId="67" xfId="0" applyNumberFormat="1" applyFont="1" applyFill="1" applyBorder="1" applyAlignment="1" applyProtection="1">
      <alignment vertical="center"/>
      <protection locked="0"/>
    </xf>
    <xf numFmtId="10" fontId="16" fillId="2" borderId="71" xfId="131" applyNumberFormat="1" applyFont="1" applyFill="1" applyBorder="1" applyAlignment="1">
      <alignment vertical="center"/>
    </xf>
    <xf numFmtId="4" fontId="16" fillId="2" borderId="15" xfId="0" applyNumberFormat="1" applyFont="1" applyFill="1" applyBorder="1" applyAlignment="1" applyProtection="1">
      <alignment vertical="center"/>
      <protection locked="0"/>
    </xf>
    <xf numFmtId="4" fontId="16" fillId="2" borderId="101" xfId="0" applyNumberFormat="1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horizontal="left"/>
      <protection locked="0"/>
    </xf>
    <xf numFmtId="4" fontId="12" fillId="2" borderId="73" xfId="0" applyNumberFormat="1" applyFont="1" applyFill="1" applyBorder="1" applyAlignment="1" applyProtection="1">
      <alignment vertical="center"/>
      <protection locked="0"/>
    </xf>
    <xf numFmtId="4" fontId="12" fillId="2" borderId="61" xfId="0" applyNumberFormat="1" applyFont="1" applyFill="1" applyBorder="1" applyAlignment="1" applyProtection="1">
      <alignment horizontal="left" vertical="center"/>
      <protection locked="0"/>
    </xf>
    <xf numFmtId="4" fontId="12" fillId="2" borderId="97" xfId="0" applyNumberFormat="1" applyFont="1" applyFill="1" applyBorder="1" applyAlignment="1" applyProtection="1">
      <alignment vertical="center"/>
      <protection locked="0"/>
    </xf>
    <xf numFmtId="4" fontId="12" fillId="2" borderId="74" xfId="0" applyNumberFormat="1" applyFont="1" applyFill="1" applyBorder="1" applyAlignment="1" applyProtection="1">
      <alignment vertical="center"/>
      <protection locked="0"/>
    </xf>
    <xf numFmtId="4" fontId="12" fillId="2" borderId="91" xfId="0" applyNumberFormat="1" applyFont="1" applyFill="1" applyBorder="1" applyAlignment="1" applyProtection="1">
      <alignment vertical="center"/>
      <protection locked="0"/>
    </xf>
    <xf numFmtId="4" fontId="12" fillId="2" borderId="75" xfId="0" applyNumberFormat="1" applyFont="1" applyFill="1" applyBorder="1" applyAlignment="1" applyProtection="1">
      <alignment vertical="center"/>
      <protection locked="0"/>
    </xf>
    <xf numFmtId="0" fontId="12" fillId="2" borderId="96" xfId="0" applyFont="1" applyFill="1" applyBorder="1" applyAlignment="1" applyProtection="1">
      <alignment horizontal="left" vertical="center"/>
      <protection locked="0"/>
    </xf>
    <xf numFmtId="0" fontId="12" fillId="2" borderId="63" xfId="0" applyFont="1" applyFill="1" applyBorder="1" applyAlignment="1" applyProtection="1">
      <alignment horizontal="left" vertical="center"/>
      <protection locked="0"/>
    </xf>
    <xf numFmtId="0" fontId="12" fillId="2" borderId="66" xfId="0" applyFont="1" applyFill="1" applyBorder="1" applyAlignment="1" applyProtection="1">
      <alignment horizontal="left" vertical="center"/>
      <protection locked="0"/>
    </xf>
    <xf numFmtId="0" fontId="16" fillId="2" borderId="18" xfId="0" applyFont="1" applyFill="1" applyBorder="1" applyAlignment="1">
      <alignment horizontal="left" vertical="center"/>
    </xf>
    <xf numFmtId="4" fontId="12" fillId="2" borderId="59" xfId="0" applyNumberFormat="1" applyFont="1" applyFill="1" applyBorder="1" applyAlignment="1" applyProtection="1">
      <alignment vertical="center"/>
      <protection locked="0"/>
    </xf>
    <xf numFmtId="4" fontId="12" fillId="2" borderId="62" xfId="0" applyNumberFormat="1" applyFont="1" applyFill="1" applyBorder="1" applyAlignment="1" applyProtection="1">
      <alignment vertical="center"/>
      <protection locked="0"/>
    </xf>
    <xf numFmtId="0" fontId="12" fillId="2" borderId="97" xfId="0" applyFont="1" applyFill="1" applyBorder="1" applyAlignment="1" applyProtection="1">
      <alignment horizontal="left" vertical="center"/>
      <protection locked="0"/>
    </xf>
    <xf numFmtId="0" fontId="12" fillId="2" borderId="74" xfId="0" applyFont="1" applyFill="1" applyBorder="1" applyAlignment="1" applyProtection="1">
      <alignment horizontal="left" vertical="center"/>
      <protection locked="0"/>
    </xf>
    <xf numFmtId="0" fontId="12" fillId="2" borderId="75" xfId="0" applyFont="1" applyFill="1" applyBorder="1" applyAlignment="1" applyProtection="1">
      <alignment horizontal="left" vertical="center"/>
      <protection locked="0"/>
    </xf>
    <xf numFmtId="0" fontId="22" fillId="3" borderId="72" xfId="0" applyFont="1" applyFill="1" applyBorder="1" applyAlignment="1">
      <alignment horizontal="center" vertical="center"/>
    </xf>
    <xf numFmtId="4" fontId="16" fillId="2" borderId="68" xfId="0" applyNumberFormat="1" applyFont="1" applyFill="1" applyBorder="1" applyAlignment="1" applyProtection="1">
      <alignment vertical="center"/>
      <protection locked="0"/>
    </xf>
    <xf numFmtId="4" fontId="16" fillId="2" borderId="111" xfId="0" applyNumberFormat="1" applyFont="1" applyFill="1" applyBorder="1" applyAlignment="1" applyProtection="1">
      <alignment vertical="center"/>
      <protection locked="0"/>
    </xf>
    <xf numFmtId="4" fontId="16" fillId="2" borderId="87" xfId="0" applyNumberFormat="1" applyFont="1" applyFill="1" applyBorder="1" applyAlignment="1" applyProtection="1">
      <alignment vertical="center"/>
      <protection locked="0"/>
    </xf>
    <xf numFmtId="4" fontId="12" fillId="2" borderId="104" xfId="0" applyNumberFormat="1" applyFont="1" applyFill="1" applyBorder="1" applyAlignment="1" applyProtection="1">
      <alignment vertical="center"/>
      <protection locked="0"/>
    </xf>
    <xf numFmtId="4" fontId="12" fillId="2" borderId="105" xfId="0" applyNumberFormat="1" applyFont="1" applyFill="1" applyBorder="1" applyAlignment="1" applyProtection="1">
      <alignment vertical="center"/>
      <protection locked="0"/>
    </xf>
    <xf numFmtId="4" fontId="12" fillId="2" borderId="106" xfId="0" applyNumberFormat="1" applyFont="1" applyFill="1" applyBorder="1" applyAlignment="1" applyProtection="1">
      <alignment vertical="center"/>
      <protection locked="0"/>
    </xf>
    <xf numFmtId="0" fontId="23" fillId="2" borderId="15" xfId="0" applyFont="1" applyFill="1" applyBorder="1" applyAlignment="1" applyProtection="1">
      <alignment horizontal="center" vertical="center"/>
      <protection locked="0"/>
    </xf>
    <xf numFmtId="4" fontId="12" fillId="2" borderId="96" xfId="0" applyNumberFormat="1" applyFont="1" applyFill="1" applyBorder="1" applyAlignment="1" applyProtection="1">
      <alignment horizontal="left" vertical="center"/>
      <protection locked="0"/>
    </xf>
    <xf numFmtId="4" fontId="12" fillId="2" borderId="66" xfId="0" applyNumberFormat="1" applyFont="1" applyFill="1" applyBorder="1" applyAlignment="1" applyProtection="1">
      <alignment horizontal="left" vertical="center"/>
      <protection locked="0"/>
    </xf>
    <xf numFmtId="4" fontId="12" fillId="2" borderId="75" xfId="0" applyNumberFormat="1" applyFont="1" applyFill="1" applyBorder="1" applyAlignment="1" applyProtection="1">
      <alignment horizontal="left" vertical="center"/>
      <protection locked="0"/>
    </xf>
    <xf numFmtId="4" fontId="23" fillId="2" borderId="97" xfId="0" applyNumberFormat="1" applyFont="1" applyFill="1" applyBorder="1" applyAlignment="1" applyProtection="1">
      <alignment vertical="center"/>
      <protection locked="0"/>
    </xf>
    <xf numFmtId="4" fontId="23" fillId="2" borderId="41" xfId="0" applyNumberFormat="1" applyFont="1" applyFill="1" applyBorder="1" applyAlignment="1" applyProtection="1">
      <alignment vertical="center"/>
      <protection locked="0"/>
    </xf>
    <xf numFmtId="4" fontId="12" fillId="2" borderId="95" xfId="0" applyNumberFormat="1" applyFont="1" applyFill="1" applyBorder="1" applyAlignment="1" applyProtection="1">
      <alignment horizontal="left" vertical="center"/>
      <protection locked="0"/>
    </xf>
    <xf numFmtId="4" fontId="12" fillId="2" borderId="100" xfId="0" applyNumberFormat="1" applyFont="1" applyFill="1" applyBorder="1" applyAlignment="1" applyProtection="1">
      <alignment horizontal="left" vertical="center"/>
      <protection locked="0"/>
    </xf>
    <xf numFmtId="4" fontId="12" fillId="2" borderId="64" xfId="0" applyNumberFormat="1" applyFont="1" applyFill="1" applyBorder="1" applyAlignment="1" applyProtection="1">
      <alignment horizontal="left" vertical="center"/>
      <protection locked="0"/>
    </xf>
    <xf numFmtId="4" fontId="12" fillId="2" borderId="65" xfId="0" applyNumberFormat="1" applyFont="1" applyFill="1" applyBorder="1" applyAlignment="1" applyProtection="1">
      <alignment horizontal="left" vertical="center"/>
      <protection locked="0"/>
    </xf>
    <xf numFmtId="4" fontId="12" fillId="2" borderId="67" xfId="0" applyNumberFormat="1" applyFont="1" applyFill="1" applyBorder="1" applyAlignment="1" applyProtection="1">
      <alignment horizontal="left" vertical="center"/>
      <protection locked="0"/>
    </xf>
    <xf numFmtId="4" fontId="12" fillId="2" borderId="62" xfId="0" applyNumberFormat="1" applyFont="1" applyFill="1" applyBorder="1" applyAlignment="1" applyProtection="1">
      <alignment horizontal="left" vertical="center"/>
      <protection locked="0"/>
    </xf>
    <xf numFmtId="3" fontId="1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14" xfId="0" applyFont="1" applyFill="1" applyBorder="1"/>
    <xf numFmtId="0" fontId="16" fillId="2" borderId="2" xfId="0" applyFont="1" applyFill="1" applyBorder="1"/>
    <xf numFmtId="0" fontId="16" fillId="2" borderId="3" xfId="0" applyFont="1" applyFill="1" applyBorder="1"/>
    <xf numFmtId="0" fontId="16" fillId="2" borderId="3" xfId="0" applyFont="1" applyFill="1" applyBorder="1" applyProtection="1">
      <protection locked="0"/>
    </xf>
    <xf numFmtId="0" fontId="23" fillId="2" borderId="4" xfId="0" applyFont="1" applyFill="1" applyBorder="1" applyAlignment="1" applyProtection="1">
      <protection locked="0"/>
    </xf>
    <xf numFmtId="0" fontId="23" fillId="2" borderId="5" xfId="0" applyFont="1" applyFill="1" applyBorder="1" applyAlignment="1" applyProtection="1">
      <protection locked="0"/>
    </xf>
    <xf numFmtId="0" fontId="23" fillId="2" borderId="2" xfId="0" applyFont="1" applyFill="1" applyBorder="1" applyAlignment="1" applyProtection="1">
      <protection locked="0"/>
    </xf>
    <xf numFmtId="10" fontId="27" fillId="2" borderId="4" xfId="0" applyNumberFormat="1" applyFont="1" applyFill="1" applyBorder="1" applyProtection="1">
      <protection locked="0"/>
    </xf>
    <xf numFmtId="10" fontId="27" fillId="2" borderId="5" xfId="0" applyNumberFormat="1" applyFont="1" applyFill="1" applyBorder="1" applyProtection="1">
      <protection locked="0"/>
    </xf>
    <xf numFmtId="4" fontId="12" fillId="2" borderId="73" xfId="0" applyNumberFormat="1" applyFont="1" applyFill="1" applyBorder="1" applyAlignment="1" applyProtection="1">
      <alignment horizontal="left" vertical="center"/>
      <protection locked="0"/>
    </xf>
    <xf numFmtId="0" fontId="12" fillId="2" borderId="73" xfId="0" applyFont="1" applyFill="1" applyBorder="1" applyAlignment="1" applyProtection="1">
      <alignment horizontal="left" vertical="center"/>
      <protection locked="0"/>
    </xf>
    <xf numFmtId="4" fontId="12" fillId="2" borderId="74" xfId="0" applyNumberFormat="1" applyFont="1" applyFill="1" applyBorder="1" applyAlignment="1" applyProtection="1">
      <alignment horizontal="left" vertical="center"/>
      <protection locked="0"/>
    </xf>
    <xf numFmtId="4" fontId="12" fillId="2" borderId="68" xfId="0" applyNumberFormat="1" applyFont="1" applyFill="1" applyBorder="1" applyAlignment="1" applyProtection="1">
      <alignment horizontal="right" vertical="center"/>
      <protection locked="0"/>
    </xf>
    <xf numFmtId="4" fontId="12" fillId="2" borderId="86" xfId="0" applyNumberFormat="1" applyFont="1" applyFill="1" applyBorder="1" applyAlignment="1" applyProtection="1">
      <alignment horizontal="right" vertical="center"/>
      <protection locked="0"/>
    </xf>
    <xf numFmtId="4" fontId="12" fillId="2" borderId="87" xfId="0" applyNumberFormat="1" applyFont="1" applyFill="1" applyBorder="1" applyAlignment="1" applyProtection="1">
      <alignment horizontal="right" vertical="center"/>
      <protection locked="0"/>
    </xf>
    <xf numFmtId="4" fontId="12" fillId="2" borderId="88" xfId="0" applyNumberFormat="1" applyFont="1" applyFill="1" applyBorder="1" applyAlignment="1" applyProtection="1">
      <alignment horizontal="right" vertical="center"/>
      <protection locked="0"/>
    </xf>
    <xf numFmtId="4" fontId="10" fillId="2" borderId="97" xfId="0" applyNumberFormat="1" applyFont="1" applyFill="1" applyBorder="1" applyAlignment="1" applyProtection="1">
      <alignment vertical="center"/>
      <protection locked="0"/>
    </xf>
    <xf numFmtId="4" fontId="10" fillId="2" borderId="74" xfId="0" applyNumberFormat="1" applyFont="1" applyFill="1" applyBorder="1" applyAlignment="1" applyProtection="1">
      <alignment vertical="center"/>
      <protection locked="0"/>
    </xf>
    <xf numFmtId="4" fontId="10" fillId="2" borderId="91" xfId="0" applyNumberFormat="1" applyFont="1" applyFill="1" applyBorder="1" applyAlignment="1" applyProtection="1">
      <alignment vertical="center"/>
      <protection locked="0"/>
    </xf>
    <xf numFmtId="4" fontId="10" fillId="2" borderId="75" xfId="0" applyNumberFormat="1" applyFont="1" applyFill="1" applyBorder="1" applyAlignment="1" applyProtection="1">
      <alignment vertical="center"/>
      <protection locked="0"/>
    </xf>
    <xf numFmtId="0" fontId="12" fillId="2" borderId="59" xfId="0" applyFont="1" applyFill="1" applyBorder="1" applyAlignment="1" applyProtection="1">
      <alignment vertical="center"/>
      <protection locked="0"/>
    </xf>
    <xf numFmtId="0" fontId="12" fillId="2" borderId="61" xfId="0" applyFont="1" applyFill="1" applyBorder="1" applyAlignment="1" applyProtection="1">
      <alignment vertical="center"/>
      <protection locked="0"/>
    </xf>
    <xf numFmtId="0" fontId="12" fillId="2" borderId="62" xfId="0" applyFont="1" applyFill="1" applyBorder="1" applyAlignment="1" applyProtection="1">
      <alignment vertical="center"/>
      <protection locked="0"/>
    </xf>
    <xf numFmtId="0" fontId="12" fillId="2" borderId="64" xfId="0" applyFont="1" applyFill="1" applyBorder="1" applyAlignment="1" applyProtection="1">
      <alignment vertical="center"/>
      <protection locked="0"/>
    </xf>
    <xf numFmtId="0" fontId="12" fillId="2" borderId="65" xfId="0" applyFont="1" applyFill="1" applyBorder="1" applyAlignment="1" applyProtection="1">
      <alignment vertical="center"/>
      <protection locked="0"/>
    </xf>
    <xf numFmtId="0" fontId="12" fillId="2" borderId="67" xfId="0" applyFont="1" applyFill="1" applyBorder="1" applyAlignment="1" applyProtection="1">
      <alignment vertical="center"/>
      <protection locked="0"/>
    </xf>
    <xf numFmtId="4" fontId="10" fillId="2" borderId="73" xfId="0" applyNumberFormat="1" applyFont="1" applyFill="1" applyBorder="1" applyAlignment="1" applyProtection="1">
      <alignment vertical="center"/>
      <protection locked="0"/>
    </xf>
    <xf numFmtId="4" fontId="16" fillId="2" borderId="88" xfId="0" applyNumberFormat="1" applyFont="1" applyFill="1" applyBorder="1" applyAlignment="1" applyProtection="1">
      <alignment vertical="center"/>
      <protection locked="0"/>
    </xf>
    <xf numFmtId="4" fontId="12" fillId="2" borderId="110" xfId="0" applyNumberFormat="1" applyFont="1" applyFill="1" applyBorder="1" applyAlignment="1" applyProtection="1">
      <alignment horizontal="right" vertical="center"/>
      <protection locked="0"/>
    </xf>
    <xf numFmtId="4" fontId="12" fillId="2" borderId="82" xfId="0" applyNumberFormat="1" applyFont="1" applyFill="1" applyBorder="1" applyAlignment="1" applyProtection="1">
      <alignment horizontal="right" vertical="center"/>
      <protection locked="0"/>
    </xf>
    <xf numFmtId="4" fontId="12" fillId="2" borderId="85" xfId="0" applyNumberFormat="1" applyFont="1" applyFill="1" applyBorder="1" applyAlignment="1" applyProtection="1">
      <alignment horizontal="right" vertical="center"/>
      <protection locked="0"/>
    </xf>
    <xf numFmtId="4" fontId="10" fillId="2" borderId="104" xfId="0" applyNumberFormat="1" applyFont="1" applyFill="1" applyBorder="1" applyAlignment="1" applyProtection="1">
      <alignment vertical="center"/>
      <protection locked="0"/>
    </xf>
    <xf numFmtId="4" fontId="10" fillId="2" borderId="99" xfId="0" applyNumberFormat="1" applyFont="1" applyFill="1" applyBorder="1" applyAlignment="1" applyProtection="1">
      <alignment vertical="center"/>
      <protection locked="0"/>
    </xf>
    <xf numFmtId="4" fontId="10" fillId="2" borderId="106" xfId="0" applyNumberFormat="1" applyFont="1" applyFill="1" applyBorder="1" applyAlignment="1" applyProtection="1">
      <alignment horizontal="right" vertical="center"/>
      <protection locked="0"/>
    </xf>
    <xf numFmtId="4" fontId="10" fillId="2" borderId="84" xfId="0" applyNumberFormat="1" applyFont="1" applyFill="1" applyBorder="1" applyAlignment="1" applyProtection="1">
      <alignment horizontal="right" vertical="center"/>
      <protection locked="0"/>
    </xf>
    <xf numFmtId="4" fontId="10" fillId="2" borderId="85" xfId="0" applyNumberFormat="1" applyFont="1" applyFill="1" applyBorder="1" applyAlignment="1" applyProtection="1">
      <alignment horizontal="right" vertical="center"/>
      <protection locked="0"/>
    </xf>
    <xf numFmtId="4" fontId="10" fillId="2" borderId="104" xfId="0" applyNumberFormat="1" applyFont="1" applyFill="1" applyBorder="1" applyAlignment="1" applyProtection="1">
      <alignment horizontal="right" vertical="center"/>
      <protection locked="0"/>
    </xf>
    <xf numFmtId="4" fontId="10" fillId="2" borderId="99" xfId="0" applyNumberFormat="1" applyFont="1" applyFill="1" applyBorder="1" applyAlignment="1" applyProtection="1">
      <alignment horizontal="right" vertical="center"/>
      <protection locked="0"/>
    </xf>
    <xf numFmtId="4" fontId="10" fillId="2" borderId="110" xfId="0" applyNumberFormat="1" applyFont="1" applyFill="1" applyBorder="1" applyAlignment="1" applyProtection="1">
      <alignment horizontal="right" vertical="center"/>
      <protection locked="0"/>
    </xf>
    <xf numFmtId="0" fontId="12" fillId="2" borderId="97" xfId="0" applyFont="1" applyFill="1" applyBorder="1" applyAlignment="1" applyProtection="1">
      <alignment horizontal="center" vertical="center"/>
      <protection locked="0"/>
    </xf>
    <xf numFmtId="0" fontId="12" fillId="2" borderId="74" xfId="0" applyFont="1" applyFill="1" applyBorder="1" applyAlignment="1" applyProtection="1">
      <alignment horizontal="center" vertical="center"/>
      <protection locked="0"/>
    </xf>
    <xf numFmtId="0" fontId="12" fillId="2" borderId="75" xfId="0" applyFont="1" applyFill="1" applyBorder="1" applyAlignment="1" applyProtection="1">
      <alignment horizontal="center" vertical="center"/>
      <protection locked="0"/>
    </xf>
    <xf numFmtId="4" fontId="12" fillId="2" borderId="97" xfId="0" applyNumberFormat="1" applyFont="1" applyFill="1" applyBorder="1" applyAlignment="1" applyProtection="1">
      <alignment horizontal="right" vertical="center"/>
      <protection locked="0"/>
    </xf>
    <xf numFmtId="4" fontId="12" fillId="2" borderId="96" xfId="0" applyNumberFormat="1" applyFont="1" applyFill="1" applyBorder="1" applyAlignment="1" applyProtection="1">
      <alignment horizontal="right" vertical="center"/>
      <protection locked="0"/>
    </xf>
    <xf numFmtId="4" fontId="12" fillId="2" borderId="74" xfId="0" applyNumberFormat="1" applyFont="1" applyFill="1" applyBorder="1" applyAlignment="1" applyProtection="1">
      <alignment horizontal="right" vertical="center"/>
      <protection locked="0"/>
    </xf>
    <xf numFmtId="4" fontId="12" fillId="2" borderId="75" xfId="0" applyNumberFormat="1" applyFont="1" applyFill="1" applyBorder="1" applyAlignment="1" applyProtection="1">
      <alignment horizontal="right" vertical="center"/>
      <protection locked="0"/>
    </xf>
    <xf numFmtId="4" fontId="12" fillId="2" borderId="66" xfId="0" applyNumberFormat="1" applyFont="1" applyFill="1" applyBorder="1" applyAlignment="1" applyProtection="1">
      <alignment horizontal="right" vertical="center"/>
      <protection locked="0"/>
    </xf>
    <xf numFmtId="4" fontId="16" fillId="3" borderId="73" xfId="0" applyNumberFormat="1" applyFont="1" applyFill="1" applyBorder="1" applyAlignment="1" applyProtection="1">
      <alignment horizontal="right" vertical="center"/>
      <protection locked="0"/>
    </xf>
    <xf numFmtId="4" fontId="16" fillId="3" borderId="97" xfId="0" applyNumberFormat="1" applyFont="1" applyFill="1" applyBorder="1" applyAlignment="1" applyProtection="1">
      <alignment horizontal="right" vertical="center"/>
      <protection locked="0"/>
    </xf>
    <xf numFmtId="4" fontId="16" fillId="3" borderId="74" xfId="0" applyNumberFormat="1" applyFont="1" applyFill="1" applyBorder="1" applyAlignment="1" applyProtection="1">
      <alignment horizontal="right" vertical="center"/>
      <protection locked="0"/>
    </xf>
    <xf numFmtId="4" fontId="16" fillId="3" borderId="75" xfId="0" applyNumberFormat="1" applyFont="1" applyFill="1" applyBorder="1" applyAlignment="1" applyProtection="1">
      <alignment horizontal="right" vertical="center"/>
      <protection locked="0"/>
    </xf>
    <xf numFmtId="4" fontId="10" fillId="2" borderId="97" xfId="0" applyNumberFormat="1" applyFont="1" applyFill="1" applyBorder="1" applyAlignment="1" applyProtection="1">
      <alignment horizontal="right" vertical="center"/>
      <protection locked="0"/>
    </xf>
    <xf numFmtId="4" fontId="10" fillId="2" borderId="74" xfId="0" applyNumberFormat="1" applyFont="1" applyFill="1" applyBorder="1" applyAlignment="1" applyProtection="1">
      <alignment horizontal="right" vertical="center"/>
      <protection locked="0"/>
    </xf>
    <xf numFmtId="4" fontId="10" fillId="2" borderId="75" xfId="0" applyNumberFormat="1" applyFont="1" applyFill="1" applyBorder="1" applyAlignment="1" applyProtection="1">
      <alignment horizontal="right" vertical="center"/>
      <protection locked="0"/>
    </xf>
    <xf numFmtId="0" fontId="45" fillId="2" borderId="0" xfId="0" applyFont="1" applyFill="1" applyBorder="1" applyAlignment="1">
      <alignment horizontal="left" vertical="center"/>
    </xf>
    <xf numFmtId="0" fontId="39" fillId="2" borderId="0" xfId="0" applyFont="1" applyFill="1" applyBorder="1" applyAlignment="1">
      <alignment horizontal="center" vertical="center"/>
    </xf>
    <xf numFmtId="4" fontId="16" fillId="2" borderId="110" xfId="0" applyNumberFormat="1" applyFont="1" applyFill="1" applyBorder="1" applyAlignment="1">
      <alignment horizontal="right" vertical="center"/>
    </xf>
    <xf numFmtId="4" fontId="10" fillId="2" borderId="15" xfId="0" applyNumberFormat="1" applyFont="1" applyFill="1" applyBorder="1" applyAlignment="1" applyProtection="1">
      <alignment vertical="center"/>
      <protection locked="0"/>
    </xf>
    <xf numFmtId="0" fontId="12" fillId="2" borderId="59" xfId="0" applyFont="1" applyFill="1" applyBorder="1" applyAlignment="1" applyProtection="1">
      <protection locked="0"/>
    </xf>
    <xf numFmtId="0" fontId="12" fillId="2" borderId="60" xfId="0" applyFont="1" applyFill="1" applyBorder="1" applyAlignment="1" applyProtection="1">
      <protection locked="0"/>
    </xf>
    <xf numFmtId="0" fontId="12" fillId="2" borderId="61" xfId="0" applyFont="1" applyFill="1" applyBorder="1" applyAlignment="1" applyProtection="1">
      <protection locked="0"/>
    </xf>
    <xf numFmtId="0" fontId="12" fillId="2" borderId="62" xfId="0" applyFont="1" applyFill="1" applyBorder="1" applyAlignment="1" applyProtection="1">
      <protection locked="0"/>
    </xf>
    <xf numFmtId="0" fontId="12" fillId="2" borderId="63" xfId="0" applyFont="1" applyFill="1" applyBorder="1" applyAlignment="1" applyProtection="1">
      <protection locked="0"/>
    </xf>
    <xf numFmtId="0" fontId="12" fillId="2" borderId="64" xfId="0" applyFont="1" applyFill="1" applyBorder="1" applyAlignment="1" applyProtection="1">
      <protection locked="0"/>
    </xf>
    <xf numFmtId="0" fontId="12" fillId="2" borderId="65" xfId="0" applyFont="1" applyFill="1" applyBorder="1" applyAlignment="1" applyProtection="1">
      <protection locked="0"/>
    </xf>
    <xf numFmtId="0" fontId="12" fillId="2" borderId="66" xfId="0" applyFont="1" applyFill="1" applyBorder="1" applyAlignment="1" applyProtection="1">
      <protection locked="0"/>
    </xf>
    <xf numFmtId="0" fontId="12" fillId="2" borderId="67" xfId="0" applyFont="1" applyFill="1" applyBorder="1" applyAlignment="1" applyProtection="1">
      <protection locked="0"/>
    </xf>
    <xf numFmtId="165" fontId="10" fillId="2" borderId="110" xfId="0" applyNumberFormat="1" applyFont="1" applyFill="1" applyBorder="1" applyAlignment="1" applyProtection="1">
      <alignment horizontal="right" vertical="center"/>
      <protection locked="0"/>
    </xf>
    <xf numFmtId="165" fontId="12" fillId="2" borderId="110" xfId="0" applyNumberFormat="1" applyFont="1" applyFill="1" applyBorder="1" applyAlignment="1" applyProtection="1">
      <alignment horizontal="right" vertical="center"/>
      <protection locked="0"/>
    </xf>
    <xf numFmtId="165" fontId="12" fillId="2" borderId="82" xfId="0" applyNumberFormat="1" applyFont="1" applyFill="1" applyBorder="1" applyAlignment="1" applyProtection="1">
      <alignment horizontal="right" vertical="center"/>
      <protection locked="0"/>
    </xf>
    <xf numFmtId="165" fontId="12" fillId="2" borderId="85" xfId="0" applyNumberFormat="1" applyFont="1" applyFill="1" applyBorder="1" applyAlignment="1" applyProtection="1">
      <alignment horizontal="right" vertical="center"/>
      <protection locked="0"/>
    </xf>
    <xf numFmtId="4" fontId="16" fillId="2" borderId="15" xfId="0" applyNumberFormat="1" applyFont="1" applyFill="1" applyBorder="1" applyAlignment="1" applyProtection="1">
      <protection locked="0"/>
    </xf>
    <xf numFmtId="0" fontId="10" fillId="2" borderId="95" xfId="0" applyFont="1" applyFill="1" applyBorder="1" applyAlignment="1">
      <alignment horizontal="left" vertical="center"/>
    </xf>
    <xf numFmtId="4" fontId="12" fillId="2" borderId="97" xfId="0" applyNumberFormat="1" applyFont="1" applyFill="1" applyBorder="1" applyAlignment="1" applyProtection="1">
      <alignment vertical="center"/>
    </xf>
    <xf numFmtId="4" fontId="12" fillId="2" borderId="75" xfId="0" applyNumberFormat="1" applyFont="1" applyFill="1" applyBorder="1" applyAlignment="1" applyProtection="1">
      <alignment vertical="center"/>
    </xf>
    <xf numFmtId="0" fontId="46" fillId="0" borderId="9" xfId="0" applyFont="1" applyFill="1" applyBorder="1" applyAlignment="1" applyProtection="1">
      <alignment horizontal="left"/>
      <protection locked="0"/>
    </xf>
    <xf numFmtId="0" fontId="46" fillId="0" borderId="0" xfId="0" applyFont="1" applyFill="1" applyBorder="1" applyAlignment="1" applyProtection="1">
      <alignment horizontal="left"/>
      <protection locked="0"/>
    </xf>
    <xf numFmtId="0" fontId="46" fillId="0" borderId="10" xfId="0" applyFont="1" applyFill="1" applyBorder="1" applyAlignment="1" applyProtection="1">
      <alignment horizontal="left"/>
      <protection locked="0"/>
    </xf>
    <xf numFmtId="0" fontId="46" fillId="0" borderId="9" xfId="0" applyFont="1" applyFill="1" applyBorder="1" applyAlignment="1" applyProtection="1">
      <alignment horizontal="left" vertical="center"/>
      <protection locked="0"/>
    </xf>
    <xf numFmtId="0" fontId="46" fillId="0" borderId="0" xfId="0" applyFont="1" applyFill="1" applyBorder="1" applyAlignment="1" applyProtection="1">
      <alignment horizontal="left" vertical="center"/>
      <protection locked="0"/>
    </xf>
    <xf numFmtId="0" fontId="46" fillId="0" borderId="10" xfId="0" applyFont="1" applyFill="1" applyBorder="1" applyAlignment="1" applyProtection="1">
      <alignment horizontal="left" vertical="center"/>
      <protection locked="0"/>
    </xf>
    <xf numFmtId="0" fontId="27" fillId="2" borderId="0" xfId="0" applyFont="1" applyFill="1" applyAlignment="1" applyProtection="1">
      <alignment horizontal="left"/>
    </xf>
    <xf numFmtId="0" fontId="12" fillId="2" borderId="0" xfId="0" applyFont="1" applyFill="1" applyBorder="1" applyAlignment="1" applyProtection="1">
      <alignment horizontal="left" vertical="center"/>
    </xf>
    <xf numFmtId="4" fontId="27" fillId="2" borderId="0" xfId="0" applyNumberFormat="1" applyFont="1" applyFill="1" applyAlignment="1" applyProtection="1">
      <alignment horizontal="left"/>
    </xf>
    <xf numFmtId="0" fontId="27" fillId="2" borderId="6" xfId="0" applyFont="1" applyFill="1" applyBorder="1" applyAlignment="1" applyProtection="1">
      <alignment horizontal="left"/>
    </xf>
    <xf numFmtId="0" fontId="27" fillId="2" borderId="7" xfId="0" applyFont="1" applyFill="1" applyBorder="1" applyAlignment="1" applyProtection="1">
      <alignment horizontal="left"/>
    </xf>
    <xf numFmtId="4" fontId="27" fillId="2" borderId="7" xfId="0" applyNumberFormat="1" applyFont="1" applyFill="1" applyBorder="1" applyAlignment="1" applyProtection="1">
      <alignment horizontal="left"/>
    </xf>
    <xf numFmtId="0" fontId="27" fillId="2" borderId="8" xfId="0" applyFont="1" applyFill="1" applyBorder="1" applyAlignment="1" applyProtection="1">
      <alignment horizontal="left"/>
    </xf>
    <xf numFmtId="0" fontId="27" fillId="2" borderId="9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27" fillId="2" borderId="0" xfId="0" applyFont="1" applyFill="1" applyBorder="1" applyAlignment="1" applyProtection="1">
      <alignment horizontal="left"/>
    </xf>
    <xf numFmtId="4" fontId="27" fillId="2" borderId="0" xfId="0" applyNumberFormat="1" applyFont="1" applyFill="1" applyBorder="1" applyAlignment="1" applyProtection="1">
      <alignment horizontal="left"/>
    </xf>
    <xf numFmtId="0" fontId="27" fillId="2" borderId="10" xfId="0" applyFont="1" applyFill="1" applyBorder="1" applyAlignment="1" applyProtection="1">
      <alignment horizontal="left"/>
    </xf>
    <xf numFmtId="0" fontId="12" fillId="2" borderId="10" xfId="0" applyFont="1" applyFill="1" applyBorder="1" applyAlignment="1" applyProtection="1">
      <alignment horizontal="left"/>
    </xf>
    <xf numFmtId="0" fontId="28" fillId="2" borderId="0" xfId="0" applyFont="1" applyFill="1" applyBorder="1" applyAlignment="1" applyProtection="1">
      <alignment horizontal="left"/>
    </xf>
    <xf numFmtId="0" fontId="12" fillId="2" borderId="9" xfId="0" applyFont="1" applyFill="1" applyBorder="1" applyAlignment="1" applyProtection="1">
      <alignment horizontal="left"/>
    </xf>
    <xf numFmtId="0" fontId="16" fillId="4" borderId="0" xfId="0" applyFont="1" applyFill="1" applyBorder="1" applyAlignment="1" applyProtection="1">
      <alignment horizontal="left" vertical="center"/>
    </xf>
    <xf numFmtId="0" fontId="12" fillId="2" borderId="0" xfId="0" applyFont="1" applyFill="1" applyAlignment="1" applyProtection="1">
      <alignment horizontal="left"/>
    </xf>
    <xf numFmtId="0" fontId="21" fillId="2" borderId="9" xfId="0" applyFont="1" applyFill="1" applyBorder="1" applyAlignment="1" applyProtection="1">
      <alignment horizontal="left"/>
    </xf>
    <xf numFmtId="0" fontId="19" fillId="5" borderId="0" xfId="0" applyFont="1" applyFill="1" applyBorder="1" applyAlignment="1" applyProtection="1">
      <alignment horizontal="left" vertical="center"/>
    </xf>
    <xf numFmtId="4" fontId="19" fillId="5" borderId="0" xfId="0" applyNumberFormat="1" applyFont="1" applyFill="1" applyBorder="1" applyAlignment="1" applyProtection="1">
      <alignment horizontal="left" vertical="center"/>
    </xf>
    <xf numFmtId="0" fontId="19" fillId="2" borderId="0" xfId="0" applyFont="1" applyFill="1" applyAlignment="1" applyProtection="1">
      <alignment horizontal="left" vertical="center"/>
    </xf>
    <xf numFmtId="4" fontId="19" fillId="2" borderId="0" xfId="0" applyNumberFormat="1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vertical="center"/>
    </xf>
    <xf numFmtId="0" fontId="23" fillId="2" borderId="9" xfId="0" applyFont="1" applyFill="1" applyBorder="1" applyAlignment="1" applyProtection="1">
      <alignment horizontal="left"/>
    </xf>
    <xf numFmtId="0" fontId="23" fillId="3" borderId="53" xfId="0" applyFont="1" applyFill="1" applyBorder="1" applyAlignment="1" applyProtection="1">
      <alignment vertical="center"/>
    </xf>
    <xf numFmtId="0" fontId="23" fillId="3" borderId="55" xfId="0" applyFont="1" applyFill="1" applyBorder="1" applyAlignment="1" applyProtection="1">
      <alignment vertical="center"/>
    </xf>
    <xf numFmtId="4" fontId="22" fillId="3" borderId="16" xfId="0" applyNumberFormat="1" applyFont="1" applyFill="1" applyBorder="1" applyAlignment="1" applyProtection="1">
      <alignment horizontal="right" vertical="center"/>
    </xf>
    <xf numFmtId="1" fontId="22" fillId="3" borderId="17" xfId="0" applyNumberFormat="1" applyFont="1" applyFill="1" applyBorder="1" applyAlignment="1" applyProtection="1">
      <alignment horizontal="center" vertical="center"/>
    </xf>
    <xf numFmtId="1" fontId="19" fillId="3" borderId="18" xfId="0" applyNumberFormat="1" applyFont="1" applyFill="1" applyBorder="1" applyAlignment="1" applyProtection="1">
      <alignment horizontal="left" vertical="center"/>
    </xf>
    <xf numFmtId="1" fontId="22" fillId="3" borderId="17" xfId="0" applyNumberFormat="1" applyFont="1" applyFill="1" applyBorder="1" applyAlignment="1" applyProtection="1">
      <alignment horizontal="left" vertical="center"/>
    </xf>
    <xf numFmtId="0" fontId="23" fillId="2" borderId="0" xfId="0" applyFont="1" applyFill="1" applyAlignment="1" applyProtection="1">
      <alignment horizontal="left" vertical="center"/>
    </xf>
    <xf numFmtId="0" fontId="28" fillId="2" borderId="9" xfId="0" applyFont="1" applyFill="1" applyBorder="1" applyAlignment="1" applyProtection="1">
      <alignment horizontal="center"/>
    </xf>
    <xf numFmtId="0" fontId="19" fillId="3" borderId="58" xfId="0" applyFont="1" applyFill="1" applyBorder="1" applyAlignment="1" applyProtection="1">
      <alignment vertical="center"/>
    </xf>
    <xf numFmtId="0" fontId="28" fillId="3" borderId="19" xfId="0" applyFont="1" applyFill="1" applyBorder="1" applyAlignment="1" applyProtection="1">
      <alignment horizontal="center" vertical="center"/>
    </xf>
    <xf numFmtId="4" fontId="28" fillId="3" borderId="15" xfId="0" applyNumberFormat="1" applyFont="1" applyFill="1" applyBorder="1" applyAlignment="1" applyProtection="1">
      <alignment horizontal="center" vertical="center"/>
    </xf>
    <xf numFmtId="0" fontId="28" fillId="2" borderId="0" xfId="0" applyFont="1" applyFill="1" applyAlignment="1" applyProtection="1">
      <alignment horizontal="center" vertical="center"/>
    </xf>
    <xf numFmtId="0" fontId="16" fillId="2" borderId="9" xfId="0" applyFont="1" applyFill="1" applyBorder="1" applyAlignment="1" applyProtection="1">
      <alignment horizontal="left"/>
    </xf>
    <xf numFmtId="0" fontId="16" fillId="2" borderId="16" xfId="0" applyFont="1" applyFill="1" applyBorder="1" applyAlignment="1" applyProtection="1">
      <alignment vertical="center"/>
    </xf>
    <xf numFmtId="0" fontId="16" fillId="2" borderId="18" xfId="0" applyFont="1" applyFill="1" applyBorder="1" applyAlignment="1" applyProtection="1">
      <alignment vertical="center"/>
    </xf>
    <xf numFmtId="4" fontId="16" fillId="2" borderId="15" xfId="0" applyNumberFormat="1" applyFont="1" applyFill="1" applyBorder="1" applyAlignment="1" applyProtection="1">
      <alignment vertical="center"/>
    </xf>
    <xf numFmtId="4" fontId="16" fillId="2" borderId="15" xfId="0" applyNumberFormat="1" applyFont="1" applyFill="1" applyBorder="1" applyAlignment="1" applyProtection="1">
      <alignment horizontal="left" vertical="center"/>
    </xf>
    <xf numFmtId="0" fontId="16" fillId="2" borderId="15" xfId="0" applyFont="1" applyFill="1" applyBorder="1" applyAlignment="1" applyProtection="1">
      <alignment horizontal="left" vertical="center"/>
    </xf>
    <xf numFmtId="0" fontId="16" fillId="2" borderId="0" xfId="0" applyFont="1" applyFill="1" applyAlignment="1" applyProtection="1">
      <alignment horizontal="left" vertical="center"/>
    </xf>
    <xf numFmtId="0" fontId="12" fillId="2" borderId="59" xfId="0" applyFont="1" applyFill="1" applyBorder="1" applyAlignment="1" applyProtection="1">
      <alignment vertical="center"/>
    </xf>
    <xf numFmtId="0" fontId="12" fillId="2" borderId="61" xfId="0" applyFont="1" applyFill="1" applyBorder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2" fillId="2" borderId="65" xfId="0" applyFont="1" applyFill="1" applyBorder="1" applyAlignment="1" applyProtection="1">
      <alignment vertical="center"/>
    </xf>
    <xf numFmtId="0" fontId="12" fillId="2" borderId="67" xfId="0" applyFont="1" applyFill="1" applyBorder="1" applyAlignment="1" applyProtection="1">
      <alignment vertical="center"/>
    </xf>
    <xf numFmtId="0" fontId="12" fillId="2" borderId="64" xfId="0" applyFont="1" applyFill="1" applyBorder="1" applyAlignment="1" applyProtection="1">
      <alignment vertical="center"/>
    </xf>
    <xf numFmtId="0" fontId="47" fillId="2" borderId="9" xfId="0" applyFont="1" applyFill="1" applyBorder="1" applyAlignment="1" applyProtection="1">
      <alignment horizontal="left"/>
    </xf>
    <xf numFmtId="0" fontId="47" fillId="2" borderId="59" xfId="0" applyFont="1" applyFill="1" applyBorder="1" applyAlignment="1" applyProtection="1">
      <alignment vertical="center"/>
    </xf>
    <xf numFmtId="0" fontId="47" fillId="2" borderId="61" xfId="0" applyFont="1" applyFill="1" applyBorder="1" applyAlignment="1" applyProtection="1">
      <alignment vertical="center"/>
    </xf>
    <xf numFmtId="4" fontId="47" fillId="2" borderId="73" xfId="0" applyNumberFormat="1" applyFont="1" applyFill="1" applyBorder="1" applyAlignment="1" applyProtection="1">
      <alignment vertical="center"/>
    </xf>
    <xf numFmtId="4" fontId="47" fillId="2" borderId="73" xfId="0" applyNumberFormat="1" applyFont="1" applyFill="1" applyBorder="1" applyAlignment="1" applyProtection="1">
      <alignment horizontal="left" vertical="center"/>
    </xf>
    <xf numFmtId="0" fontId="47" fillId="2" borderId="73" xfId="0" applyFont="1" applyFill="1" applyBorder="1" applyAlignment="1" applyProtection="1">
      <alignment horizontal="left" vertical="center"/>
    </xf>
    <xf numFmtId="0" fontId="47" fillId="2" borderId="10" xfId="0" applyFont="1" applyFill="1" applyBorder="1" applyAlignment="1" applyProtection="1">
      <alignment horizontal="left"/>
    </xf>
    <xf numFmtId="0" fontId="47" fillId="2" borderId="0" xfId="0" applyFont="1" applyFill="1" applyAlignment="1" applyProtection="1">
      <alignment horizontal="left" vertical="center"/>
    </xf>
    <xf numFmtId="0" fontId="16" fillId="2" borderId="69" xfId="0" applyFont="1" applyFill="1" applyBorder="1" applyAlignment="1" applyProtection="1">
      <alignment vertical="center"/>
    </xf>
    <xf numFmtId="0" fontId="16" fillId="2" borderId="71" xfId="0" applyFont="1" applyFill="1" applyBorder="1" applyAlignment="1" applyProtection="1">
      <alignment vertical="center"/>
    </xf>
    <xf numFmtId="4" fontId="16" fillId="2" borderId="68" xfId="0" applyNumberFormat="1" applyFont="1" applyFill="1" applyBorder="1" applyAlignment="1" applyProtection="1">
      <alignment vertical="center"/>
    </xf>
    <xf numFmtId="4" fontId="16" fillId="2" borderId="68" xfId="0" applyNumberFormat="1" applyFont="1" applyFill="1" applyBorder="1" applyAlignment="1" applyProtection="1">
      <alignment horizontal="left" vertical="center"/>
    </xf>
    <xf numFmtId="0" fontId="16" fillId="2" borderId="68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vertical="center"/>
    </xf>
    <xf numFmtId="4" fontId="12" fillId="2" borderId="0" xfId="0" applyNumberFormat="1" applyFont="1" applyFill="1" applyBorder="1" applyAlignment="1" applyProtection="1">
      <alignment horizontal="left" vertical="center"/>
    </xf>
    <xf numFmtId="4" fontId="28" fillId="3" borderId="72" xfId="0" applyNumberFormat="1" applyFont="1" applyFill="1" applyBorder="1" applyAlignment="1" applyProtection="1">
      <alignment horizontal="center" vertical="center"/>
    </xf>
    <xf numFmtId="1" fontId="19" fillId="3" borderId="76" xfId="0" applyNumberFormat="1" applyFont="1" applyFill="1" applyBorder="1" applyAlignment="1" applyProtection="1">
      <alignment horizontal="center" vertical="center"/>
    </xf>
    <xf numFmtId="4" fontId="16" fillId="2" borderId="69" xfId="0" applyNumberFormat="1" applyFont="1" applyFill="1" applyBorder="1" applyAlignment="1" applyProtection="1">
      <alignment horizontal="left" vertical="center"/>
    </xf>
    <xf numFmtId="4" fontId="16" fillId="2" borderId="70" xfId="0" applyNumberFormat="1" applyFont="1" applyFill="1" applyBorder="1" applyAlignment="1" applyProtection="1">
      <alignment horizontal="left" vertical="center"/>
    </xf>
    <xf numFmtId="4" fontId="16" fillId="2" borderId="71" xfId="0" applyNumberFormat="1" applyFont="1" applyFill="1" applyBorder="1" applyAlignment="1" applyProtection="1">
      <alignment horizontal="left" vertical="center"/>
    </xf>
    <xf numFmtId="4" fontId="16" fillId="2" borderId="16" xfId="0" applyNumberFormat="1" applyFont="1" applyFill="1" applyBorder="1" applyAlignment="1" applyProtection="1">
      <alignment horizontal="left" vertical="center"/>
    </xf>
    <xf numFmtId="4" fontId="16" fillId="2" borderId="17" xfId="0" applyNumberFormat="1" applyFont="1" applyFill="1" applyBorder="1" applyAlignment="1" applyProtection="1">
      <alignment horizontal="left" vertical="center"/>
    </xf>
    <xf numFmtId="4" fontId="16" fillId="2" borderId="18" xfId="0" applyNumberFormat="1" applyFont="1" applyFill="1" applyBorder="1" applyAlignment="1" applyProtection="1">
      <alignment horizontal="left" vertical="center"/>
    </xf>
    <xf numFmtId="0" fontId="11" fillId="2" borderId="95" xfId="0" applyFont="1" applyFill="1" applyBorder="1" applyAlignment="1" applyProtection="1">
      <alignment vertical="center"/>
    </xf>
    <xf numFmtId="0" fontId="12" fillId="2" borderId="100" xfId="0" applyFont="1" applyFill="1" applyBorder="1" applyAlignment="1" applyProtection="1">
      <alignment vertical="center"/>
    </xf>
    <xf numFmtId="0" fontId="11" fillId="2" borderId="62" xfId="0" applyFont="1" applyFill="1" applyBorder="1" applyAlignment="1" applyProtection="1">
      <alignment vertical="center"/>
    </xf>
    <xf numFmtId="0" fontId="11" fillId="2" borderId="89" xfId="0" applyFont="1" applyFill="1" applyBorder="1" applyAlignment="1" applyProtection="1">
      <alignment vertical="center"/>
    </xf>
    <xf numFmtId="0" fontId="12" fillId="2" borderId="94" xfId="0" applyFont="1" applyFill="1" applyBorder="1" applyAlignment="1" applyProtection="1">
      <alignment vertical="center"/>
    </xf>
    <xf numFmtId="0" fontId="16" fillId="2" borderId="10" xfId="0" applyFont="1" applyFill="1" applyBorder="1" applyAlignment="1" applyProtection="1">
      <alignment horizontal="left"/>
    </xf>
    <xf numFmtId="0" fontId="10" fillId="2" borderId="62" xfId="0" applyFont="1" applyFill="1" applyBorder="1" applyAlignment="1" applyProtection="1">
      <alignment vertical="center"/>
    </xf>
    <xf numFmtId="0" fontId="35" fillId="2" borderId="0" xfId="0" applyFont="1" applyFill="1" applyBorder="1" applyAlignment="1" applyProtection="1">
      <alignment horizontal="left" vertical="center"/>
    </xf>
    <xf numFmtId="0" fontId="38" fillId="2" borderId="0" xfId="0" applyFont="1" applyFill="1" applyBorder="1" applyAlignment="1" applyProtection="1">
      <alignment vertical="center"/>
    </xf>
    <xf numFmtId="4" fontId="38" fillId="2" borderId="0" xfId="0" applyNumberFormat="1" applyFont="1" applyFill="1" applyBorder="1" applyAlignment="1" applyProtection="1">
      <alignment horizontal="left" vertical="center"/>
    </xf>
    <xf numFmtId="0" fontId="27" fillId="2" borderId="11" xfId="0" applyFont="1" applyFill="1" applyBorder="1" applyAlignment="1" applyProtection="1">
      <alignment horizontal="left"/>
    </xf>
    <xf numFmtId="0" fontId="27" fillId="2" borderId="12" xfId="0" applyFont="1" applyFill="1" applyBorder="1" applyAlignment="1" applyProtection="1">
      <alignment horizontal="left"/>
    </xf>
    <xf numFmtId="0" fontId="27" fillId="2" borderId="13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left"/>
    </xf>
    <xf numFmtId="0" fontId="26" fillId="2" borderId="0" xfId="0" applyFont="1" applyFill="1" applyAlignment="1" applyProtection="1">
      <alignment horizontal="right"/>
    </xf>
    <xf numFmtId="0" fontId="24" fillId="2" borderId="0" xfId="0" applyFont="1" applyFill="1" applyAlignment="1" applyProtection="1">
      <alignment horizontal="left"/>
    </xf>
    <xf numFmtId="0" fontId="12" fillId="2" borderId="138" xfId="0" applyFont="1" applyFill="1" applyBorder="1" applyAlignment="1" applyProtection="1">
      <alignment vertical="center"/>
      <protection locked="0"/>
    </xf>
    <xf numFmtId="0" fontId="12" fillId="2" borderId="139" xfId="0" applyFont="1" applyFill="1" applyBorder="1" applyAlignment="1" applyProtection="1">
      <alignment vertical="center"/>
      <protection locked="0"/>
    </xf>
    <xf numFmtId="4" fontId="12" fillId="2" borderId="140" xfId="0" applyNumberFormat="1" applyFont="1" applyFill="1" applyBorder="1" applyAlignment="1" applyProtection="1">
      <alignment horizontal="right" vertical="center"/>
      <protection locked="0"/>
    </xf>
    <xf numFmtId="4" fontId="12" fillId="2" borderId="138" xfId="0" applyNumberFormat="1" applyFont="1" applyFill="1" applyBorder="1" applyAlignment="1" applyProtection="1">
      <alignment horizontal="left" vertical="center"/>
      <protection locked="0"/>
    </xf>
    <xf numFmtId="4" fontId="12" fillId="2" borderId="141" xfId="0" applyNumberFormat="1" applyFont="1" applyFill="1" applyBorder="1" applyAlignment="1" applyProtection="1">
      <alignment horizontal="left" vertical="center"/>
      <protection locked="0"/>
    </xf>
    <xf numFmtId="4" fontId="12" fillId="2" borderId="139" xfId="0" applyNumberFormat="1" applyFont="1" applyFill="1" applyBorder="1" applyAlignment="1" applyProtection="1">
      <alignment horizontal="left" vertical="center"/>
      <protection locked="0"/>
    </xf>
    <xf numFmtId="4" fontId="12" fillId="2" borderId="63" xfId="0" applyNumberFormat="1" applyFont="1" applyFill="1" applyBorder="1" applyAlignment="1" applyProtection="1">
      <alignment horizontal="left" vertical="center"/>
      <protection locked="0"/>
    </xf>
    <xf numFmtId="4" fontId="12" fillId="2" borderId="59" xfId="0" applyNumberFormat="1" applyFont="1" applyFill="1" applyBorder="1" applyAlignment="1" applyProtection="1">
      <alignment horizontal="left" vertical="center"/>
      <protection locked="0"/>
    </xf>
    <xf numFmtId="4" fontId="12" fillId="2" borderId="60" xfId="0" applyNumberFormat="1" applyFont="1" applyFill="1" applyBorder="1" applyAlignment="1" applyProtection="1">
      <alignment horizontal="left" vertical="center"/>
      <protection locked="0"/>
    </xf>
    <xf numFmtId="4" fontId="12" fillId="2" borderId="89" xfId="0" applyNumberFormat="1" applyFont="1" applyFill="1" applyBorder="1" applyAlignment="1" applyProtection="1">
      <alignment horizontal="left" vertical="center"/>
      <protection locked="0"/>
    </xf>
    <xf numFmtId="4" fontId="12" fillId="2" borderId="90" xfId="0" applyNumberFormat="1" applyFont="1" applyFill="1" applyBorder="1" applyAlignment="1" applyProtection="1">
      <alignment horizontal="left" vertical="center"/>
      <protection locked="0"/>
    </xf>
    <xf numFmtId="0" fontId="27" fillId="2" borderId="12" xfId="0" applyFont="1" applyFill="1" applyBorder="1" applyAlignment="1">
      <alignment horizontal="left"/>
    </xf>
    <xf numFmtId="0" fontId="16" fillId="4" borderId="0" xfId="0" applyFont="1" applyFill="1" applyBorder="1" applyAlignment="1" applyProtection="1">
      <alignment horizontal="left" vertical="center" wrapText="1"/>
    </xf>
    <xf numFmtId="4" fontId="12" fillId="2" borderId="95" xfId="0" applyNumberFormat="1" applyFont="1" applyFill="1" applyBorder="1" applyAlignment="1" applyProtection="1">
      <alignment horizontal="left" vertical="center"/>
      <protection locked="0"/>
    </xf>
    <xf numFmtId="4" fontId="12" fillId="2" borderId="100" xfId="0" applyNumberFormat="1" applyFont="1" applyFill="1" applyBorder="1" applyAlignment="1" applyProtection="1">
      <alignment horizontal="left" vertical="center"/>
      <protection locked="0"/>
    </xf>
    <xf numFmtId="4" fontId="12" fillId="2" borderId="62" xfId="0" applyNumberFormat="1" applyFont="1" applyFill="1" applyBorder="1" applyAlignment="1" applyProtection="1">
      <alignment horizontal="left" vertical="center"/>
      <protection locked="0"/>
    </xf>
    <xf numFmtId="4" fontId="12" fillId="2" borderId="64" xfId="0" applyNumberFormat="1" applyFont="1" applyFill="1" applyBorder="1" applyAlignment="1" applyProtection="1">
      <alignment horizontal="left" vertical="center"/>
      <protection locked="0"/>
    </xf>
    <xf numFmtId="4" fontId="10" fillId="2" borderId="100" xfId="0" applyNumberFormat="1" applyFont="1" applyFill="1" applyBorder="1" applyAlignment="1" applyProtection="1">
      <alignment horizontal="right" vertical="center"/>
      <protection locked="0"/>
    </xf>
    <xf numFmtId="4" fontId="10" fillId="2" borderId="64" xfId="0" applyNumberFormat="1" applyFont="1" applyFill="1" applyBorder="1" applyAlignment="1" applyProtection="1">
      <alignment horizontal="right" vertical="center"/>
      <protection locked="0"/>
    </xf>
    <xf numFmtId="4" fontId="10" fillId="2" borderId="67" xfId="0" applyNumberFormat="1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Border="1" applyAlignment="1">
      <alignment horizontal="center" vertical="center"/>
    </xf>
    <xf numFmtId="0" fontId="27" fillId="2" borderId="0" xfId="0" applyFont="1" applyFill="1" applyProtection="1"/>
    <xf numFmtId="0" fontId="27" fillId="2" borderId="0" xfId="0" applyFont="1" applyFill="1" applyBorder="1" applyProtection="1"/>
    <xf numFmtId="0" fontId="17" fillId="2" borderId="0" xfId="0" applyFont="1" applyFill="1" applyBorder="1" applyAlignment="1" applyProtection="1">
      <alignment vertical="center"/>
    </xf>
    <xf numFmtId="0" fontId="27" fillId="2" borderId="6" xfId="0" applyFont="1" applyFill="1" applyBorder="1" applyProtection="1"/>
    <xf numFmtId="0" fontId="27" fillId="2" borderId="7" xfId="0" applyFont="1" applyFill="1" applyBorder="1" applyProtection="1"/>
    <xf numFmtId="0" fontId="27" fillId="2" borderId="8" xfId="0" applyFont="1" applyFill="1" applyBorder="1" applyProtection="1"/>
    <xf numFmtId="0" fontId="27" fillId="2" borderId="9" xfId="0" applyFont="1" applyFill="1" applyBorder="1" applyProtection="1"/>
    <xf numFmtId="0" fontId="16" fillId="2" borderId="0" xfId="0" applyFont="1" applyFill="1" applyBorder="1" applyProtection="1"/>
    <xf numFmtId="0" fontId="27" fillId="2" borderId="10" xfId="0" applyFont="1" applyFill="1" applyBorder="1" applyProtection="1"/>
    <xf numFmtId="0" fontId="2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Protection="1"/>
    <xf numFmtId="0" fontId="28" fillId="2" borderId="0" xfId="0" applyFont="1" applyFill="1" applyBorder="1" applyAlignment="1" applyProtection="1">
      <alignment horizontal="center" vertical="center"/>
    </xf>
    <xf numFmtId="0" fontId="13" fillId="2" borderId="9" xfId="0" applyFont="1" applyFill="1" applyBorder="1" applyProtection="1"/>
    <xf numFmtId="0" fontId="16" fillId="4" borderId="0" xfId="0" applyFont="1" applyFill="1" applyBorder="1" applyAlignment="1" applyProtection="1">
      <alignment vertical="center"/>
    </xf>
    <xf numFmtId="0" fontId="13" fillId="2" borderId="10" xfId="0" applyFont="1" applyFill="1" applyBorder="1" applyProtection="1"/>
    <xf numFmtId="0" fontId="13" fillId="2" borderId="0" xfId="0" applyFont="1" applyFill="1" applyProtection="1"/>
    <xf numFmtId="0" fontId="21" fillId="2" borderId="9" xfId="0" applyFont="1" applyFill="1" applyBorder="1" applyProtection="1"/>
    <xf numFmtId="0" fontId="19" fillId="5" borderId="0" xfId="0" applyFont="1" applyFill="1" applyBorder="1" applyAlignment="1" applyProtection="1">
      <alignment vertical="center"/>
    </xf>
    <xf numFmtId="0" fontId="21" fillId="2" borderId="10" xfId="0" applyFont="1" applyFill="1" applyBorder="1" applyProtection="1"/>
    <xf numFmtId="0" fontId="19" fillId="2" borderId="0" xfId="0" applyFont="1" applyFill="1" applyAlignment="1" applyProtection="1">
      <alignment vertical="center"/>
    </xf>
    <xf numFmtId="0" fontId="16" fillId="2" borderId="1" xfId="0" applyFont="1" applyFill="1" applyBorder="1" applyProtection="1"/>
    <xf numFmtId="0" fontId="32" fillId="2" borderId="1" xfId="0" applyNumberFormat="1" applyFont="1" applyFill="1" applyBorder="1" applyAlignment="1" applyProtection="1">
      <alignment horizontal="left"/>
    </xf>
    <xf numFmtId="0" fontId="27" fillId="2" borderId="1" xfId="0" applyFont="1" applyFill="1" applyBorder="1" applyProtection="1"/>
    <xf numFmtId="0" fontId="27" fillId="2" borderId="1" xfId="0" applyFont="1" applyFill="1" applyBorder="1" applyAlignment="1" applyProtection="1">
      <alignment horizontal="left"/>
    </xf>
    <xf numFmtId="0" fontId="48" fillId="2" borderId="0" xfId="0" applyFont="1" applyFill="1" applyBorder="1" applyAlignment="1" applyProtection="1">
      <alignment horizontal="center"/>
    </xf>
    <xf numFmtId="0" fontId="27" fillId="2" borderId="9" xfId="0" applyFont="1" applyFill="1" applyBorder="1" applyAlignment="1" applyProtection="1">
      <alignment wrapText="1"/>
    </xf>
    <xf numFmtId="0" fontId="27" fillId="2" borderId="1" xfId="0" applyFont="1" applyFill="1" applyBorder="1" applyAlignment="1" applyProtection="1">
      <alignment wrapText="1"/>
    </xf>
    <xf numFmtId="0" fontId="27" fillId="2" borderId="1" xfId="0" applyFont="1" applyFill="1" applyBorder="1" applyAlignment="1" applyProtection="1">
      <alignment horizontal="center" wrapText="1"/>
    </xf>
    <xf numFmtId="0" fontId="32" fillId="2" borderId="1" xfId="0" applyFont="1" applyFill="1" applyBorder="1" applyAlignment="1" applyProtection="1">
      <alignment horizontal="center" wrapText="1"/>
    </xf>
    <xf numFmtId="0" fontId="27" fillId="2" borderId="1" xfId="0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 applyProtection="1">
      <alignment horizontal="center"/>
    </xf>
    <xf numFmtId="0" fontId="27" fillId="2" borderId="10" xfId="0" applyFont="1" applyFill="1" applyBorder="1" applyAlignment="1" applyProtection="1">
      <alignment wrapText="1"/>
    </xf>
    <xf numFmtId="0" fontId="27" fillId="2" borderId="0" xfId="0" applyFont="1" applyFill="1" applyAlignment="1" applyProtection="1">
      <alignment wrapText="1"/>
    </xf>
    <xf numFmtId="0" fontId="24" fillId="6" borderId="1" xfId="0" applyFont="1" applyFill="1" applyBorder="1" applyAlignment="1" applyProtection="1">
      <alignment horizontal="left"/>
    </xf>
    <xf numFmtId="0" fontId="27" fillId="2" borderId="0" xfId="0" applyFont="1" applyFill="1" applyBorder="1" applyAlignment="1" applyProtection="1">
      <alignment horizontal="center" wrapText="1"/>
    </xf>
    <xf numFmtId="0" fontId="27" fillId="2" borderId="0" xfId="0" quotePrefix="1" applyFont="1" applyFill="1" applyBorder="1" applyAlignment="1" applyProtection="1">
      <alignment horizontal="left"/>
    </xf>
    <xf numFmtId="0" fontId="27" fillId="2" borderId="11" xfId="0" applyFont="1" applyFill="1" applyBorder="1" applyProtection="1"/>
    <xf numFmtId="0" fontId="27" fillId="2" borderId="12" xfId="0" applyFont="1" applyFill="1" applyBorder="1" applyProtection="1"/>
    <xf numFmtId="0" fontId="27" fillId="2" borderId="13" xfId="0" applyFont="1" applyFill="1" applyBorder="1" applyProtection="1"/>
    <xf numFmtId="0" fontId="24" fillId="2" borderId="0" xfId="0" applyFont="1" applyFill="1" applyBorder="1" applyProtection="1"/>
    <xf numFmtId="0" fontId="24" fillId="2" borderId="0" xfId="0" applyFont="1" applyFill="1" applyProtection="1"/>
    <xf numFmtId="3" fontId="27" fillId="2" borderId="4" xfId="0" applyNumberFormat="1" applyFont="1" applyFill="1" applyBorder="1" applyAlignment="1" applyProtection="1">
      <alignment horizontal="center"/>
      <protection locked="0"/>
    </xf>
    <xf numFmtId="3" fontId="27" fillId="2" borderId="5" xfId="0" applyNumberFormat="1" applyFont="1" applyFill="1" applyBorder="1" applyAlignment="1" applyProtection="1">
      <alignment horizontal="center"/>
      <protection locked="0"/>
    </xf>
    <xf numFmtId="0" fontId="27" fillId="2" borderId="4" xfId="0" applyFont="1" applyFill="1" applyBorder="1" applyAlignment="1" applyProtection="1">
      <alignment horizontal="center"/>
      <protection locked="0"/>
    </xf>
    <xf numFmtId="0" fontId="27" fillId="2" borderId="5" xfId="0" applyFont="1" applyFill="1" applyBorder="1" applyAlignment="1" applyProtection="1">
      <alignment horizontal="center"/>
      <protection locked="0"/>
    </xf>
    <xf numFmtId="0" fontId="9" fillId="2" borderId="9" xfId="0" applyFont="1" applyFill="1" applyBorder="1" applyProtection="1"/>
    <xf numFmtId="0" fontId="9" fillId="2" borderId="0" xfId="0" applyFont="1" applyFill="1" applyBorder="1" applyProtection="1"/>
    <xf numFmtId="0" fontId="9" fillId="2" borderId="10" xfId="0" applyFont="1" applyFill="1" applyBorder="1" applyProtection="1"/>
    <xf numFmtId="0" fontId="9" fillId="2" borderId="0" xfId="0" applyFont="1" applyFill="1" applyProtection="1"/>
    <xf numFmtId="0" fontId="16" fillId="0" borderId="9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0" borderId="1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/>
    </xf>
    <xf numFmtId="0" fontId="9" fillId="0" borderId="9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10" xfId="0" applyFont="1" applyFill="1" applyBorder="1" applyAlignment="1" applyProtection="1">
      <alignment horizontal="left"/>
      <protection locked="0"/>
    </xf>
    <xf numFmtId="0" fontId="9" fillId="2" borderId="9" xfId="0" applyFont="1" applyFill="1" applyBorder="1" applyAlignment="1" applyProtection="1">
      <alignment wrapText="1"/>
    </xf>
    <xf numFmtId="0" fontId="9" fillId="2" borderId="10" xfId="0" applyFont="1" applyFill="1" applyBorder="1" applyAlignment="1" applyProtection="1">
      <alignment wrapText="1"/>
    </xf>
    <xf numFmtId="0" fontId="9" fillId="2" borderId="0" xfId="0" applyFont="1" applyFill="1" applyAlignment="1" applyProtection="1">
      <alignment wrapText="1"/>
    </xf>
    <xf numFmtId="0" fontId="16" fillId="0" borderId="9" xfId="0" applyFont="1" applyFill="1" applyBorder="1" applyAlignment="1" applyProtection="1">
      <alignment horizontal="left"/>
      <protection locked="0"/>
    </xf>
    <xf numFmtId="0" fontId="16" fillId="0" borderId="10" xfId="0" applyFont="1" applyFill="1" applyBorder="1" applyAlignment="1" applyProtection="1">
      <alignment horizontal="left"/>
      <protection locked="0"/>
    </xf>
    <xf numFmtId="0" fontId="9" fillId="0" borderId="9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10" xfId="0" applyFont="1" applyFill="1" applyBorder="1" applyAlignment="1" applyProtection="1">
      <alignment horizontal="left" vertical="center"/>
      <protection locked="0"/>
    </xf>
    <xf numFmtId="0" fontId="16" fillId="3" borderId="15" xfId="0" applyNumberFormat="1" applyFont="1" applyFill="1" applyBorder="1" applyAlignment="1" applyProtection="1">
      <alignment horizontal="center" wrapText="1"/>
    </xf>
    <xf numFmtId="4" fontId="16" fillId="2" borderId="73" xfId="0" applyNumberFormat="1" applyFont="1" applyFill="1" applyBorder="1" applyProtection="1"/>
    <xf numFmtId="4" fontId="16" fillId="2" borderId="74" xfId="0" applyNumberFormat="1" applyFont="1" applyFill="1" applyBorder="1" applyProtection="1"/>
    <xf numFmtId="4" fontId="16" fillId="2" borderId="75" xfId="0" applyNumberFormat="1" applyFont="1" applyFill="1" applyBorder="1" applyProtection="1"/>
    <xf numFmtId="4" fontId="29" fillId="2" borderId="126" xfId="0" applyNumberFormat="1" applyFont="1" applyFill="1" applyBorder="1" applyAlignment="1" applyProtection="1">
      <alignment horizontal="center"/>
    </xf>
    <xf numFmtId="3" fontId="29" fillId="2" borderId="126" xfId="0" applyNumberFormat="1" applyFont="1" applyFill="1" applyBorder="1" applyAlignment="1" applyProtection="1">
      <alignment horizontal="center"/>
    </xf>
    <xf numFmtId="4" fontId="29" fillId="3" borderId="154" xfId="0" applyNumberFormat="1" applyFont="1" applyFill="1" applyBorder="1" applyProtection="1"/>
    <xf numFmtId="4" fontId="29" fillId="3" borderId="125" xfId="0" applyNumberFormat="1" applyFont="1" applyFill="1" applyBorder="1" applyProtection="1"/>
    <xf numFmtId="4" fontId="29" fillId="3" borderId="126" xfId="0" applyNumberFormat="1" applyFont="1" applyFill="1" applyBorder="1" applyProtection="1"/>
    <xf numFmtId="4" fontId="29" fillId="2" borderId="153" xfId="0" applyNumberFormat="1" applyFont="1" applyFill="1" applyBorder="1" applyProtection="1"/>
    <xf numFmtId="4" fontId="29" fillId="2" borderId="152" xfId="0" applyNumberFormat="1" applyFont="1" applyFill="1" applyBorder="1" applyProtection="1"/>
    <xf numFmtId="165" fontId="9" fillId="2" borderId="73" xfId="0" applyNumberFormat="1" applyFont="1" applyFill="1" applyBorder="1" applyAlignment="1" applyProtection="1">
      <alignment horizontal="center"/>
      <protection locked="0"/>
    </xf>
    <xf numFmtId="3" fontId="9" fillId="2" borderId="73" xfId="0" applyNumberFormat="1" applyFont="1" applyFill="1" applyBorder="1" applyAlignment="1" applyProtection="1">
      <alignment horizontal="center"/>
      <protection locked="0"/>
    </xf>
    <xf numFmtId="3" fontId="9" fillId="2" borderId="77" xfId="0" applyNumberFormat="1" applyFont="1" applyFill="1" applyBorder="1" applyAlignment="1" applyProtection="1">
      <alignment horizontal="center"/>
      <protection locked="0"/>
    </xf>
    <xf numFmtId="0" fontId="9" fillId="2" borderId="79" xfId="0" applyFont="1" applyFill="1" applyBorder="1" applyAlignment="1" applyProtection="1">
      <alignment horizontal="center"/>
      <protection locked="0"/>
    </xf>
    <xf numFmtId="0" fontId="9" fillId="2" borderId="73" xfId="0" applyFont="1" applyFill="1" applyBorder="1" applyAlignment="1" applyProtection="1">
      <alignment horizontal="center"/>
      <protection locked="0"/>
    </xf>
    <xf numFmtId="4" fontId="9" fillId="2" borderId="73" xfId="0" applyNumberFormat="1" applyFont="1" applyFill="1" applyBorder="1" applyProtection="1">
      <protection locked="0"/>
    </xf>
    <xf numFmtId="165" fontId="9" fillId="2" borderId="74" xfId="0" applyNumberFormat="1" applyFont="1" applyFill="1" applyBorder="1" applyAlignment="1" applyProtection="1">
      <alignment horizontal="center" wrapText="1"/>
      <protection locked="0"/>
    </xf>
    <xf numFmtId="3" fontId="9" fillId="2" borderId="74" xfId="0" applyNumberFormat="1" applyFont="1" applyFill="1" applyBorder="1" applyAlignment="1" applyProtection="1">
      <alignment horizontal="center" wrapText="1"/>
      <protection locked="0"/>
    </xf>
    <xf numFmtId="3" fontId="9" fillId="2" borderId="80" xfId="0" applyNumberFormat="1" applyFont="1" applyFill="1" applyBorder="1" applyAlignment="1" applyProtection="1">
      <alignment horizontal="center" wrapText="1"/>
      <protection locked="0"/>
    </xf>
    <xf numFmtId="0" fontId="9" fillId="2" borderId="82" xfId="0" applyFont="1" applyFill="1" applyBorder="1" applyAlignment="1" applyProtection="1">
      <alignment horizontal="center" wrapText="1"/>
      <protection locked="0"/>
    </xf>
    <xf numFmtId="0" fontId="9" fillId="2" borderId="74" xfId="0" applyFont="1" applyFill="1" applyBorder="1" applyAlignment="1" applyProtection="1">
      <alignment horizontal="center" wrapText="1"/>
      <protection locked="0"/>
    </xf>
    <xf numFmtId="4" fontId="9" fillId="2" borderId="74" xfId="0" applyNumberFormat="1" applyFont="1" applyFill="1" applyBorder="1" applyAlignment="1" applyProtection="1">
      <alignment wrapText="1"/>
      <protection locked="0"/>
    </xf>
    <xf numFmtId="165" fontId="9" fillId="2" borderId="74" xfId="0" applyNumberFormat="1" applyFont="1" applyFill="1" applyBorder="1" applyAlignment="1" applyProtection="1">
      <alignment horizontal="center"/>
      <protection locked="0"/>
    </xf>
    <xf numFmtId="3" fontId="9" fillId="2" borderId="74" xfId="0" applyNumberFormat="1" applyFont="1" applyFill="1" applyBorder="1" applyAlignment="1" applyProtection="1">
      <alignment horizontal="center"/>
      <protection locked="0"/>
    </xf>
    <xf numFmtId="3" fontId="9" fillId="2" borderId="80" xfId="0" applyNumberFormat="1" applyFont="1" applyFill="1" applyBorder="1" applyAlignment="1" applyProtection="1">
      <alignment horizontal="center"/>
      <protection locked="0"/>
    </xf>
    <xf numFmtId="0" fontId="9" fillId="2" borderId="82" xfId="0" applyFont="1" applyFill="1" applyBorder="1" applyAlignment="1" applyProtection="1">
      <alignment horizontal="center"/>
      <protection locked="0"/>
    </xf>
    <xf numFmtId="0" fontId="9" fillId="2" borderId="74" xfId="0" applyFont="1" applyFill="1" applyBorder="1" applyAlignment="1" applyProtection="1">
      <alignment horizontal="center"/>
      <protection locked="0"/>
    </xf>
    <xf numFmtId="4" fontId="9" fillId="2" borderId="74" xfId="0" applyNumberFormat="1" applyFont="1" applyFill="1" applyBorder="1" applyProtection="1">
      <protection locked="0"/>
    </xf>
    <xf numFmtId="4" fontId="9" fillId="2" borderId="74" xfId="0" applyNumberFormat="1" applyFont="1" applyFill="1" applyBorder="1" applyAlignment="1" applyProtection="1">
      <alignment horizontal="left"/>
      <protection locked="0"/>
    </xf>
    <xf numFmtId="165" fontId="9" fillId="2" borderId="75" xfId="0" applyNumberFormat="1" applyFont="1" applyFill="1" applyBorder="1" applyAlignment="1" applyProtection="1">
      <alignment horizontal="center"/>
      <protection locked="0"/>
    </xf>
    <xf numFmtId="3" fontId="9" fillId="2" borderId="83" xfId="0" applyNumberFormat="1" applyFont="1" applyFill="1" applyBorder="1" applyAlignment="1" applyProtection="1">
      <alignment horizontal="center"/>
      <protection locked="0"/>
    </xf>
    <xf numFmtId="0" fontId="9" fillId="2" borderId="85" xfId="0" applyFont="1" applyFill="1" applyBorder="1" applyAlignment="1" applyProtection="1">
      <alignment horizontal="center"/>
      <protection locked="0"/>
    </xf>
    <xf numFmtId="0" fontId="9" fillId="2" borderId="75" xfId="0" applyFont="1" applyFill="1" applyBorder="1" applyAlignment="1" applyProtection="1">
      <alignment horizontal="center"/>
      <protection locked="0"/>
    </xf>
    <xf numFmtId="4" fontId="29" fillId="2" borderId="126" xfId="0" applyNumberFormat="1" applyFont="1" applyFill="1" applyBorder="1" applyProtection="1">
      <protection locked="0"/>
    </xf>
    <xf numFmtId="0" fontId="9" fillId="2" borderId="62" xfId="0" applyFont="1" applyFill="1" applyBorder="1" applyAlignment="1" applyProtection="1">
      <alignment horizontal="left"/>
      <protection locked="0"/>
    </xf>
    <xf numFmtId="0" fontId="9" fillId="2" borderId="64" xfId="0" applyFont="1" applyFill="1" applyBorder="1" applyAlignment="1" applyProtection="1">
      <alignment horizontal="left"/>
      <protection locked="0"/>
    </xf>
    <xf numFmtId="4" fontId="9" fillId="3" borderId="72" xfId="0" applyNumberFormat="1" applyFont="1" applyFill="1" applyBorder="1" applyProtection="1"/>
    <xf numFmtId="0" fontId="9" fillId="3" borderId="55" xfId="0" applyFont="1" applyFill="1" applyBorder="1" applyProtection="1"/>
    <xf numFmtId="4" fontId="9" fillId="3" borderId="41" xfId="0" applyNumberFormat="1" applyFont="1" applyFill="1" applyBorder="1" applyAlignment="1" applyProtection="1">
      <alignment wrapText="1"/>
    </xf>
    <xf numFmtId="0" fontId="9" fillId="3" borderId="57" xfId="0" applyFont="1" applyFill="1" applyBorder="1" applyAlignment="1" applyProtection="1">
      <alignment wrapText="1"/>
    </xf>
    <xf numFmtId="4" fontId="9" fillId="3" borderId="41" xfId="0" applyNumberFormat="1" applyFont="1" applyFill="1" applyBorder="1" applyProtection="1"/>
    <xf numFmtId="0" fontId="9" fillId="3" borderId="57" xfId="0" applyFont="1" applyFill="1" applyBorder="1" applyProtection="1"/>
    <xf numFmtId="4" fontId="9" fillId="3" borderId="41" xfId="0" applyNumberFormat="1" applyFont="1" applyFill="1" applyBorder="1" applyAlignment="1" applyProtection="1">
      <alignment horizontal="left"/>
    </xf>
    <xf numFmtId="0" fontId="9" fillId="3" borderId="57" xfId="0" applyFont="1" applyFill="1" applyBorder="1" applyAlignment="1" applyProtection="1">
      <alignment horizontal="left"/>
    </xf>
    <xf numFmtId="4" fontId="9" fillId="3" borderId="76" xfId="0" applyNumberFormat="1" applyFont="1" applyFill="1" applyBorder="1" applyAlignment="1" applyProtection="1">
      <alignment horizontal="left"/>
    </xf>
    <xf numFmtId="0" fontId="9" fillId="3" borderId="19" xfId="0" applyFont="1" applyFill="1" applyBorder="1" applyAlignment="1" applyProtection="1">
      <alignment horizontal="left"/>
    </xf>
    <xf numFmtId="0" fontId="11" fillId="2" borderId="0" xfId="0" applyFont="1" applyFill="1" applyBorder="1" applyAlignment="1" applyProtection="1">
      <alignment vertical="center"/>
    </xf>
    <xf numFmtId="4" fontId="12" fillId="2" borderId="0" xfId="0" applyNumberFormat="1" applyFont="1" applyFill="1" applyBorder="1" applyAlignment="1" applyProtection="1">
      <alignment vertical="center"/>
      <protection locked="0"/>
    </xf>
    <xf numFmtId="4" fontId="12" fillId="2" borderId="0" xfId="0" applyNumberFormat="1" applyFont="1" applyFill="1" applyBorder="1" applyAlignment="1" applyProtection="1">
      <alignment horizontal="left" vertical="center"/>
      <protection locked="0"/>
    </xf>
    <xf numFmtId="0" fontId="28" fillId="2" borderId="0" xfId="0" applyFont="1" applyFill="1" applyBorder="1" applyAlignment="1" applyProtection="1">
      <alignment horizontal="left" vertical="center"/>
    </xf>
    <xf numFmtId="0" fontId="27" fillId="2" borderId="0" xfId="0" applyFont="1" applyFill="1" applyBorder="1" applyAlignment="1" applyProtection="1">
      <alignment vertical="center"/>
    </xf>
    <xf numFmtId="0" fontId="27" fillId="2" borderId="0" xfId="0" quotePrefix="1" applyFont="1" applyFill="1" applyBorder="1" applyAlignment="1" applyProtection="1">
      <alignment vertical="center"/>
    </xf>
    <xf numFmtId="4" fontId="16" fillId="3" borderId="72" xfId="0" applyNumberFormat="1" applyFont="1" applyFill="1" applyBorder="1" applyAlignment="1" applyProtection="1">
      <alignment horizontal="center" vertical="center"/>
    </xf>
    <xf numFmtId="1" fontId="16" fillId="3" borderId="76" xfId="0" applyNumberFormat="1" applyFont="1" applyFill="1" applyBorder="1" applyAlignment="1" applyProtection="1">
      <alignment horizontal="center" vertical="center"/>
    </xf>
    <xf numFmtId="0" fontId="9" fillId="2" borderId="62" xfId="0" applyFont="1" applyFill="1" applyBorder="1" applyAlignment="1" applyProtection="1">
      <alignment vertical="center"/>
    </xf>
    <xf numFmtId="0" fontId="9" fillId="2" borderId="63" xfId="0" applyFont="1" applyFill="1" applyBorder="1" applyAlignment="1" applyProtection="1">
      <alignment vertical="center"/>
    </xf>
    <xf numFmtId="0" fontId="9" fillId="2" borderId="64" xfId="0" applyFont="1" applyFill="1" applyBorder="1" applyAlignment="1" applyProtection="1">
      <alignment vertical="center"/>
    </xf>
    <xf numFmtId="0" fontId="16" fillId="2" borderId="70" xfId="0" applyFont="1" applyFill="1" applyBorder="1" applyAlignment="1" applyProtection="1">
      <alignment vertical="center"/>
    </xf>
    <xf numFmtId="4" fontId="16" fillId="2" borderId="71" xfId="0" applyNumberFormat="1" applyFont="1" applyFill="1" applyBorder="1" applyAlignment="1" applyProtection="1">
      <alignment vertical="center"/>
    </xf>
    <xf numFmtId="4" fontId="9" fillId="2" borderId="95" xfId="0" applyNumberFormat="1" applyFont="1" applyFill="1" applyBorder="1" applyAlignment="1" applyProtection="1">
      <alignment horizontal="left" vertical="center"/>
      <protection locked="0"/>
    </xf>
    <xf numFmtId="0" fontId="8" fillId="2" borderId="0" xfId="0" applyFont="1" applyFill="1"/>
    <xf numFmtId="4" fontId="50" fillId="2" borderId="97" xfId="0" applyNumberFormat="1" applyFont="1" applyFill="1" applyBorder="1" applyAlignment="1">
      <alignment vertical="center"/>
    </xf>
    <xf numFmtId="4" fontId="50" fillId="2" borderId="41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3" fontId="16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8" fillId="2" borderId="0" xfId="0" quotePrefix="1" applyFont="1" applyFill="1" applyBorder="1" applyAlignment="1">
      <alignment horizontal="left" vertical="center"/>
    </xf>
    <xf numFmtId="3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16" fillId="3" borderId="32" xfId="0" quotePrefix="1" applyFont="1" applyFill="1" applyBorder="1" applyAlignment="1">
      <alignment horizontal="left" vertical="center"/>
    </xf>
    <xf numFmtId="0" fontId="16" fillId="3" borderId="72" xfId="0" applyFont="1" applyFill="1" applyBorder="1" applyAlignment="1">
      <alignment horizontal="center" vertical="center" wrapText="1"/>
    </xf>
    <xf numFmtId="0" fontId="50" fillId="2" borderId="97" xfId="0" applyFont="1" applyFill="1" applyBorder="1" applyAlignment="1" applyProtection="1">
      <alignment horizontal="center" vertical="center"/>
      <protection locked="0"/>
    </xf>
    <xf numFmtId="0" fontId="27" fillId="2" borderId="9" xfId="0" applyFont="1" applyFill="1" applyBorder="1" applyAlignment="1">
      <alignment horizontal="left" vertical="center"/>
    </xf>
    <xf numFmtId="0" fontId="28" fillId="2" borderId="0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left" vertical="center"/>
    </xf>
    <xf numFmtId="4" fontId="28" fillId="2" borderId="0" xfId="0" applyNumberFormat="1" applyFont="1" applyFill="1" applyBorder="1" applyAlignment="1">
      <alignment vertical="center"/>
    </xf>
    <xf numFmtId="0" fontId="27" fillId="2" borderId="0" xfId="0" quotePrefix="1" applyFont="1" applyFill="1" applyBorder="1" applyAlignment="1">
      <alignment horizontal="left" vertical="center"/>
    </xf>
    <xf numFmtId="0" fontId="27" fillId="2" borderId="0" xfId="0" quotePrefix="1" applyFont="1" applyFill="1" applyAlignment="1">
      <alignment horizontal="left" vertical="center"/>
    </xf>
    <xf numFmtId="4" fontId="27" fillId="2" borderId="0" xfId="0" applyNumberFormat="1" applyFont="1" applyFill="1" applyBorder="1" applyAlignment="1">
      <alignment horizontal="left" vertical="center"/>
    </xf>
    <xf numFmtId="4" fontId="10" fillId="2" borderId="73" xfId="0" applyNumberFormat="1" applyFont="1" applyFill="1" applyBorder="1" applyAlignment="1" applyProtection="1">
      <alignment horizontal="right" vertical="center"/>
      <protection locked="0"/>
    </xf>
    <xf numFmtId="0" fontId="16" fillId="2" borderId="18" xfId="0" applyFont="1" applyFill="1" applyBorder="1" applyAlignment="1">
      <alignment horizontal="left" vertical="center"/>
    </xf>
    <xf numFmtId="4" fontId="12" fillId="2" borderId="64" xfId="0" applyNumberFormat="1" applyFont="1" applyFill="1" applyBorder="1" applyAlignment="1" applyProtection="1">
      <alignment horizontal="left" vertical="center"/>
      <protection locked="0"/>
    </xf>
    <xf numFmtId="4" fontId="12" fillId="2" borderId="67" xfId="0" applyNumberFormat="1" applyFont="1" applyFill="1" applyBorder="1" applyAlignment="1" applyProtection="1">
      <alignment horizontal="left" vertical="center"/>
      <protection locked="0"/>
    </xf>
    <xf numFmtId="4" fontId="9" fillId="2" borderId="75" xfId="0" applyNumberFormat="1" applyFont="1" applyFill="1" applyBorder="1" applyAlignment="1" applyProtection="1">
      <alignment horizontal="right"/>
      <protection locked="0"/>
    </xf>
    <xf numFmtId="0" fontId="16" fillId="2" borderId="59" xfId="0" applyFont="1" applyFill="1" applyBorder="1" applyAlignment="1" applyProtection="1">
      <alignment vertical="center"/>
    </xf>
    <xf numFmtId="0" fontId="16" fillId="2" borderId="61" xfId="0" applyFont="1" applyFill="1" applyBorder="1" applyAlignment="1" applyProtection="1">
      <alignment vertical="center"/>
    </xf>
    <xf numFmtId="4" fontId="16" fillId="2" borderId="73" xfId="0" applyNumberFormat="1" applyFont="1" applyFill="1" applyBorder="1" applyAlignment="1" applyProtection="1">
      <alignment horizontal="left" vertical="center"/>
      <protection locked="0"/>
    </xf>
    <xf numFmtId="0" fontId="16" fillId="2" borderId="73" xfId="0" applyFont="1" applyFill="1" applyBorder="1" applyAlignment="1" applyProtection="1">
      <alignment horizontal="left" vertical="center"/>
      <protection locked="0"/>
    </xf>
    <xf numFmtId="0" fontId="16" fillId="2" borderId="65" xfId="0" applyFont="1" applyFill="1" applyBorder="1" applyAlignment="1" applyProtection="1">
      <alignment vertical="center"/>
    </xf>
    <xf numFmtId="0" fontId="16" fillId="2" borderId="67" xfId="0" applyFont="1" applyFill="1" applyBorder="1" applyAlignment="1" applyProtection="1">
      <alignment vertical="center"/>
    </xf>
    <xf numFmtId="4" fontId="16" fillId="2" borderId="75" xfId="0" applyNumberFormat="1" applyFont="1" applyFill="1" applyBorder="1" applyAlignment="1" applyProtection="1">
      <alignment horizontal="left" vertical="center"/>
      <protection locked="0"/>
    </xf>
    <xf numFmtId="0" fontId="16" fillId="2" borderId="75" xfId="0" applyFont="1" applyFill="1" applyBorder="1" applyAlignment="1" applyProtection="1">
      <alignment horizontal="left" vertical="center"/>
      <protection locked="0"/>
    </xf>
    <xf numFmtId="4" fontId="16" fillId="2" borderId="73" xfId="0" applyNumberFormat="1" applyFont="1" applyFill="1" applyBorder="1" applyAlignment="1" applyProtection="1">
      <alignment vertical="center"/>
    </xf>
    <xf numFmtId="4" fontId="16" fillId="2" borderId="73" xfId="0" applyNumberFormat="1" applyFont="1" applyFill="1" applyBorder="1" applyAlignment="1" applyProtection="1">
      <alignment horizontal="left" vertical="center"/>
    </xf>
    <xf numFmtId="0" fontId="16" fillId="2" borderId="73" xfId="0" applyFont="1" applyFill="1" applyBorder="1" applyAlignment="1" applyProtection="1">
      <alignment horizontal="left" vertical="center"/>
    </xf>
    <xf numFmtId="0" fontId="16" fillId="2" borderId="62" xfId="0" applyFont="1" applyFill="1" applyBorder="1" applyAlignment="1" applyProtection="1">
      <alignment vertical="center"/>
    </xf>
    <xf numFmtId="0" fontId="16" fillId="2" borderId="64" xfId="0" applyFont="1" applyFill="1" applyBorder="1" applyAlignment="1" applyProtection="1">
      <alignment vertical="center"/>
    </xf>
    <xf numFmtId="4" fontId="16" fillId="2" borderId="74" xfId="0" applyNumberFormat="1" applyFont="1" applyFill="1" applyBorder="1" applyAlignment="1" applyProtection="1">
      <alignment vertical="center"/>
    </xf>
    <xf numFmtId="4" fontId="16" fillId="2" borderId="74" xfId="0" applyNumberFormat="1" applyFont="1" applyFill="1" applyBorder="1" applyAlignment="1" applyProtection="1">
      <alignment horizontal="left" vertical="center"/>
    </xf>
    <xf numFmtId="0" fontId="16" fillId="2" borderId="74" xfId="0" applyFont="1" applyFill="1" applyBorder="1" applyAlignment="1" applyProtection="1">
      <alignment horizontal="left" vertical="center"/>
    </xf>
    <xf numFmtId="0" fontId="28" fillId="0" borderId="9" xfId="0" applyFont="1" applyFill="1" applyBorder="1" applyAlignment="1" applyProtection="1">
      <alignment horizontal="left" vertical="center"/>
      <protection locked="0"/>
    </xf>
    <xf numFmtId="0" fontId="28" fillId="0" borderId="0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16" fillId="2" borderId="53" xfId="0" applyFont="1" applyFill="1" applyBorder="1" applyAlignment="1" applyProtection="1">
      <alignment vertical="center"/>
    </xf>
    <xf numFmtId="0" fontId="16" fillId="2" borderId="55" xfId="0" applyFont="1" applyFill="1" applyBorder="1" applyAlignment="1" applyProtection="1">
      <alignment vertical="center"/>
    </xf>
    <xf numFmtId="4" fontId="16" fillId="2" borderId="72" xfId="0" applyNumberFormat="1" applyFont="1" applyFill="1" applyBorder="1" applyAlignment="1" applyProtection="1">
      <alignment vertical="center"/>
      <protection locked="0"/>
    </xf>
    <xf numFmtId="4" fontId="16" fillId="2" borderId="72" xfId="0" applyNumberFormat="1" applyFont="1" applyFill="1" applyBorder="1" applyAlignment="1" applyProtection="1">
      <alignment horizontal="left" vertical="center"/>
      <protection locked="0"/>
    </xf>
    <xf numFmtId="0" fontId="16" fillId="2" borderId="72" xfId="0" applyFont="1" applyFill="1" applyBorder="1" applyAlignment="1" applyProtection="1">
      <alignment horizontal="left" vertical="center"/>
      <protection locked="0"/>
    </xf>
    <xf numFmtId="4" fontId="12" fillId="2" borderId="73" xfId="0" applyNumberFormat="1" applyFont="1" applyFill="1" applyBorder="1" applyAlignment="1" applyProtection="1">
      <alignment horizontal="right" vertical="center"/>
      <protection locked="0"/>
    </xf>
    <xf numFmtId="1" fontId="12" fillId="2" borderId="97" xfId="0" applyNumberFormat="1" applyFont="1" applyFill="1" applyBorder="1" applyAlignment="1" applyProtection="1">
      <alignment horizontal="center" vertical="center"/>
      <protection locked="0"/>
    </xf>
    <xf numFmtId="1" fontId="12" fillId="2" borderId="74" xfId="0" applyNumberFormat="1" applyFont="1" applyFill="1" applyBorder="1" applyAlignment="1" applyProtection="1">
      <alignment horizontal="center" vertical="center"/>
      <protection locked="0"/>
    </xf>
    <xf numFmtId="4" fontId="12" fillId="2" borderId="71" xfId="0" applyNumberFormat="1" applyFont="1" applyFill="1" applyBorder="1" applyAlignment="1" applyProtection="1">
      <alignment horizontal="left" vertical="center"/>
      <protection locked="0"/>
    </xf>
    <xf numFmtId="4" fontId="11" fillId="2" borderId="100" xfId="131" applyNumberFormat="1" applyFont="1" applyFill="1" applyBorder="1" applyAlignment="1" applyProtection="1">
      <alignment vertical="center"/>
      <protection locked="0"/>
    </xf>
    <xf numFmtId="4" fontId="11" fillId="2" borderId="64" xfId="131" applyNumberFormat="1" applyFont="1" applyFill="1" applyBorder="1" applyAlignment="1" applyProtection="1">
      <alignment vertical="center"/>
      <protection locked="0"/>
    </xf>
    <xf numFmtId="4" fontId="11" fillId="2" borderId="94" xfId="131" applyNumberFormat="1" applyFont="1" applyFill="1" applyBorder="1" applyAlignment="1" applyProtection="1">
      <alignment vertical="center"/>
      <protection locked="0"/>
    </xf>
    <xf numFmtId="4" fontId="11" fillId="2" borderId="67" xfId="131" applyNumberFormat="1" applyFont="1" applyFill="1" applyBorder="1" applyAlignment="1" applyProtection="1">
      <alignment vertical="center"/>
      <protection locked="0"/>
    </xf>
    <xf numFmtId="0" fontId="11" fillId="2" borderId="100" xfId="0" applyNumberFormat="1" applyFont="1" applyFill="1" applyBorder="1" applyAlignment="1" applyProtection="1">
      <alignment horizontal="left" vertical="center"/>
      <protection locked="0"/>
    </xf>
    <xf numFmtId="0" fontId="11" fillId="2" borderId="64" xfId="0" applyNumberFormat="1" applyFont="1" applyFill="1" applyBorder="1" applyAlignment="1" applyProtection="1">
      <alignment horizontal="left" vertical="center"/>
      <protection locked="0"/>
    </xf>
    <xf numFmtId="0" fontId="11" fillId="2" borderId="94" xfId="0" applyNumberFormat="1" applyFont="1" applyFill="1" applyBorder="1" applyAlignment="1" applyProtection="1">
      <alignment horizontal="left" vertical="center"/>
      <protection locked="0"/>
    </xf>
    <xf numFmtId="0" fontId="11" fillId="2" borderId="67" xfId="0" applyNumberFormat="1" applyFont="1" applyFill="1" applyBorder="1" applyAlignment="1" applyProtection="1">
      <alignment horizontal="left" vertical="center"/>
      <protection locked="0"/>
    </xf>
    <xf numFmtId="0" fontId="7" fillId="2" borderId="97" xfId="0" applyNumberFormat="1" applyFont="1" applyFill="1" applyBorder="1" applyAlignment="1" applyProtection="1">
      <alignment horizontal="center" vertical="center"/>
      <protection locked="0"/>
    </xf>
    <xf numFmtId="0" fontId="7" fillId="2" borderId="74" xfId="0" applyNumberFormat="1" applyFont="1" applyFill="1" applyBorder="1" applyAlignment="1" applyProtection="1">
      <alignment horizontal="center" vertical="center"/>
      <protection locked="0"/>
    </xf>
    <xf numFmtId="0" fontId="7" fillId="2" borderId="91" xfId="0" applyNumberFormat="1" applyFont="1" applyFill="1" applyBorder="1" applyAlignment="1" applyProtection="1">
      <alignment horizontal="center" vertical="center"/>
      <protection locked="0"/>
    </xf>
    <xf numFmtId="0" fontId="7" fillId="2" borderId="75" xfId="0" applyNumberFormat="1" applyFont="1" applyFill="1" applyBorder="1" applyAlignment="1" applyProtection="1">
      <alignment horizontal="center" vertical="center"/>
      <protection locked="0"/>
    </xf>
    <xf numFmtId="4" fontId="16" fillId="2" borderId="18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/>
      <protection locked="0"/>
    </xf>
    <xf numFmtId="4" fontId="16" fillId="2" borderId="61" xfId="0" applyNumberFormat="1" applyFont="1" applyFill="1" applyBorder="1" applyAlignment="1" applyProtection="1">
      <alignment horizontal="center" vertical="center"/>
      <protection locked="0"/>
    </xf>
    <xf numFmtId="4" fontId="12" fillId="2" borderId="61" xfId="0" applyNumberFormat="1" applyFont="1" applyFill="1" applyBorder="1" applyAlignment="1" applyProtection="1">
      <alignment horizontal="center" vertical="center"/>
      <protection locked="0"/>
    </xf>
    <xf numFmtId="4" fontId="16" fillId="2" borderId="100" xfId="0" applyNumberFormat="1" applyFont="1" applyFill="1" applyBorder="1" applyAlignment="1" applyProtection="1">
      <alignment horizontal="center" vertical="center"/>
      <protection locked="0"/>
    </xf>
    <xf numFmtId="4" fontId="12" fillId="2" borderId="100" xfId="0" applyNumberFormat="1" applyFont="1" applyFill="1" applyBorder="1" applyAlignment="1" applyProtection="1">
      <alignment horizontal="center" vertical="center"/>
      <protection locked="0"/>
    </xf>
    <xf numFmtId="4" fontId="16" fillId="2" borderId="64" xfId="0" applyNumberFormat="1" applyFont="1" applyFill="1" applyBorder="1" applyAlignment="1" applyProtection="1">
      <alignment horizontal="center" vertical="center"/>
      <protection locked="0"/>
    </xf>
    <xf numFmtId="4" fontId="12" fillId="2" borderId="64" xfId="0" applyNumberFormat="1" applyFont="1" applyFill="1" applyBorder="1" applyAlignment="1" applyProtection="1">
      <alignment horizontal="center" vertical="center"/>
      <protection locked="0"/>
    </xf>
    <xf numFmtId="4" fontId="16" fillId="2" borderId="94" xfId="0" applyNumberFormat="1" applyFont="1" applyFill="1" applyBorder="1" applyAlignment="1" applyProtection="1">
      <alignment horizontal="center" vertical="center"/>
      <protection locked="0"/>
    </xf>
    <xf numFmtId="4" fontId="12" fillId="2" borderId="94" xfId="0" applyNumberFormat="1" applyFont="1" applyFill="1" applyBorder="1" applyAlignment="1" applyProtection="1">
      <alignment horizontal="center" vertical="center"/>
      <protection locked="0"/>
    </xf>
    <xf numFmtId="4" fontId="16" fillId="2" borderId="67" xfId="0" applyNumberFormat="1" applyFont="1" applyFill="1" applyBorder="1" applyAlignment="1" applyProtection="1">
      <alignment horizontal="center" vertical="center"/>
      <protection locked="0"/>
    </xf>
    <xf numFmtId="4" fontId="12" fillId="2" borderId="67" xfId="0" applyNumberFormat="1" applyFont="1" applyFill="1" applyBorder="1" applyAlignment="1" applyProtection="1">
      <alignment horizontal="center" vertical="center"/>
      <protection locked="0"/>
    </xf>
    <xf numFmtId="4" fontId="16" fillId="2" borderId="71" xfId="0" applyNumberFormat="1" applyFont="1" applyFill="1" applyBorder="1" applyAlignment="1">
      <alignment horizontal="center" vertical="center"/>
    </xf>
    <xf numFmtId="4" fontId="16" fillId="2" borderId="68" xfId="0" applyNumberFormat="1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left" vertical="center"/>
    </xf>
    <xf numFmtId="4" fontId="12" fillId="2" borderId="79" xfId="0" applyNumberFormat="1" applyFont="1" applyFill="1" applyBorder="1" applyAlignment="1" applyProtection="1">
      <alignment horizontal="right" vertical="center"/>
      <protection locked="0"/>
    </xf>
    <xf numFmtId="4" fontId="7" fillId="2" borderId="98" xfId="0" applyNumberFormat="1" applyFont="1" applyFill="1" applyBorder="1" applyAlignment="1" applyProtection="1">
      <alignment horizontal="right" vertical="center"/>
      <protection locked="0"/>
    </xf>
    <xf numFmtId="4" fontId="7" fillId="2" borderId="73" xfId="0" applyNumberFormat="1" applyFont="1" applyFill="1" applyBorder="1" applyAlignment="1" applyProtection="1">
      <alignment horizontal="right" vertical="center"/>
      <protection locked="0"/>
    </xf>
    <xf numFmtId="4" fontId="7" fillId="2" borderId="80" xfId="0" applyNumberFormat="1" applyFont="1" applyFill="1" applyBorder="1" applyAlignment="1" applyProtection="1">
      <alignment horizontal="right" vertical="center"/>
      <protection locked="0"/>
    </xf>
    <xf numFmtId="4" fontId="7" fillId="2" borderId="74" xfId="0" applyNumberFormat="1" applyFont="1" applyFill="1" applyBorder="1" applyAlignment="1" applyProtection="1">
      <alignment horizontal="right" vertical="center"/>
      <protection locked="0"/>
    </xf>
    <xf numFmtId="4" fontId="7" fillId="2" borderId="83" xfId="0" applyNumberFormat="1" applyFont="1" applyFill="1" applyBorder="1" applyAlignment="1" applyProtection="1">
      <alignment horizontal="right" vertical="center"/>
      <protection locked="0"/>
    </xf>
    <xf numFmtId="4" fontId="7" fillId="2" borderId="75" xfId="0" applyNumberFormat="1" applyFont="1" applyFill="1" applyBorder="1" applyAlignment="1" applyProtection="1">
      <alignment horizontal="right" vertical="center"/>
      <protection locked="0"/>
    </xf>
    <xf numFmtId="0" fontId="16" fillId="3" borderId="72" xfId="0" applyFont="1" applyFill="1" applyBorder="1" applyAlignment="1">
      <alignment horizontal="center"/>
    </xf>
    <xf numFmtId="0" fontId="16" fillId="3" borderId="41" xfId="0" applyFont="1" applyFill="1" applyBorder="1" applyAlignment="1">
      <alignment horizontal="center"/>
    </xf>
    <xf numFmtId="0" fontId="12" fillId="2" borderId="9" xfId="0" applyFont="1" applyFill="1" applyBorder="1" applyAlignment="1">
      <alignment vertical="center"/>
    </xf>
    <xf numFmtId="0" fontId="12" fillId="2" borderId="73" xfId="0" applyFont="1" applyFill="1" applyBorder="1" applyAlignment="1">
      <alignment vertical="center"/>
    </xf>
    <xf numFmtId="4" fontId="12" fillId="2" borderId="73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74" xfId="0" applyFont="1" applyFill="1" applyBorder="1" applyAlignment="1">
      <alignment vertical="center"/>
    </xf>
    <xf numFmtId="0" fontId="12" fillId="2" borderId="74" xfId="0" applyFont="1" applyFill="1" applyBorder="1" applyAlignment="1">
      <alignment horizontal="center" vertical="center"/>
    </xf>
    <xf numFmtId="0" fontId="10" fillId="2" borderId="74" xfId="0" applyFont="1" applyFill="1" applyBorder="1" applyAlignment="1">
      <alignment vertical="center"/>
    </xf>
    <xf numFmtId="0" fontId="12" fillId="3" borderId="74" xfId="0" applyFont="1" applyFill="1" applyBorder="1" applyAlignment="1">
      <alignment vertical="center"/>
    </xf>
    <xf numFmtId="0" fontId="10" fillId="2" borderId="74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vertical="center"/>
    </xf>
    <xf numFmtId="0" fontId="7" fillId="2" borderId="74" xfId="0" applyFont="1" applyFill="1" applyBorder="1" applyAlignment="1">
      <alignment vertical="center"/>
    </xf>
    <xf numFmtId="0" fontId="7" fillId="3" borderId="74" xfId="0" applyFont="1" applyFill="1" applyBorder="1" applyAlignment="1">
      <alignment vertical="center"/>
    </xf>
    <xf numFmtId="0" fontId="7" fillId="2" borderId="74" xfId="0" applyFont="1" applyFill="1" applyBorder="1" applyAlignment="1">
      <alignment horizontal="center" vertical="center"/>
    </xf>
    <xf numFmtId="0" fontId="10" fillId="2" borderId="75" xfId="0" applyFont="1" applyFill="1" applyBorder="1" applyAlignment="1">
      <alignment vertical="center"/>
    </xf>
    <xf numFmtId="0" fontId="12" fillId="2" borderId="75" xfId="0" applyFont="1" applyFill="1" applyBorder="1" applyAlignment="1">
      <alignment vertical="center"/>
    </xf>
    <xf numFmtId="0" fontId="12" fillId="3" borderId="75" xfId="0" applyFont="1" applyFill="1" applyBorder="1" applyAlignment="1">
      <alignment vertical="center"/>
    </xf>
    <xf numFmtId="0" fontId="12" fillId="2" borderId="75" xfId="0" applyFont="1" applyFill="1" applyBorder="1" applyAlignment="1">
      <alignment horizontal="center" vertical="center"/>
    </xf>
    <xf numFmtId="0" fontId="41" fillId="7" borderId="0" xfId="0" applyFont="1" applyFill="1" applyBorder="1" applyAlignment="1">
      <alignment vertical="center"/>
    </xf>
    <xf numFmtId="0" fontId="52" fillId="7" borderId="0" xfId="0" applyFont="1" applyFill="1" applyBorder="1" applyAlignment="1">
      <alignment vertical="center"/>
    </xf>
    <xf numFmtId="0" fontId="6" fillId="2" borderId="6" xfId="0" applyFont="1" applyFill="1" applyBorder="1"/>
    <xf numFmtId="0" fontId="38" fillId="2" borderId="96" xfId="0" applyFont="1" applyFill="1" applyBorder="1" applyAlignment="1" applyProtection="1">
      <alignment horizontal="left" vertical="center"/>
      <protection locked="0"/>
    </xf>
    <xf numFmtId="4" fontId="38" fillId="2" borderId="96" xfId="0" applyNumberFormat="1" applyFont="1" applyFill="1" applyBorder="1" applyAlignment="1" applyProtection="1">
      <alignment horizontal="left" vertical="center"/>
      <protection locked="0"/>
    </xf>
    <xf numFmtId="4" fontId="19" fillId="2" borderId="96" xfId="0" applyNumberFormat="1" applyFont="1" applyFill="1" applyBorder="1" applyAlignment="1" applyProtection="1">
      <alignment horizontal="left" vertical="center"/>
      <protection locked="0"/>
    </xf>
    <xf numFmtId="0" fontId="38" fillId="2" borderId="63" xfId="0" applyFont="1" applyFill="1" applyBorder="1" applyAlignment="1" applyProtection="1">
      <alignment horizontal="left" vertical="center"/>
      <protection locked="0"/>
    </xf>
    <xf numFmtId="4" fontId="38" fillId="2" borderId="63" xfId="0" applyNumberFormat="1" applyFont="1" applyFill="1" applyBorder="1" applyAlignment="1" applyProtection="1">
      <alignment horizontal="left" vertical="center"/>
      <protection locked="0"/>
    </xf>
    <xf numFmtId="4" fontId="19" fillId="2" borderId="63" xfId="0" applyNumberFormat="1" applyFont="1" applyFill="1" applyBorder="1" applyAlignment="1" applyProtection="1">
      <alignment horizontal="left" vertical="center"/>
      <protection locked="0"/>
    </xf>
    <xf numFmtId="0" fontId="27" fillId="2" borderId="12" xfId="0" applyFont="1" applyFill="1" applyBorder="1" applyAlignment="1">
      <alignment horizontal="left"/>
    </xf>
    <xf numFmtId="0" fontId="16" fillId="3" borderId="1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6" fillId="2" borderId="69" xfId="0" applyFont="1" applyFill="1" applyBorder="1" applyAlignment="1">
      <alignment horizontal="center" vertical="center"/>
    </xf>
    <xf numFmtId="4" fontId="12" fillId="2" borderId="62" xfId="0" applyNumberFormat="1" applyFont="1" applyFill="1" applyBorder="1" applyAlignment="1" applyProtection="1">
      <alignment horizontal="left" vertical="center"/>
      <protection locked="0"/>
    </xf>
    <xf numFmtId="4" fontId="12" fillId="2" borderId="64" xfId="0" applyNumberFormat="1" applyFont="1" applyFill="1" applyBorder="1" applyAlignment="1" applyProtection="1">
      <alignment horizontal="left" vertical="center"/>
      <protection locked="0"/>
    </xf>
    <xf numFmtId="4" fontId="5" fillId="2" borderId="43" xfId="0" applyNumberFormat="1" applyFont="1" applyFill="1" applyBorder="1" applyProtection="1">
      <protection locked="0"/>
    </xf>
    <xf numFmtId="4" fontId="5" fillId="2" borderId="137" xfId="0" applyNumberFormat="1" applyFont="1" applyFill="1" applyBorder="1" applyProtection="1">
      <protection locked="0"/>
    </xf>
    <xf numFmtId="4" fontId="5" fillId="2" borderId="44" xfId="0" applyNumberFormat="1" applyFont="1" applyFill="1" applyBorder="1" applyProtection="1">
      <protection locked="0"/>
    </xf>
    <xf numFmtId="0" fontId="19" fillId="2" borderId="0" xfId="0" applyFont="1" applyFill="1" applyBorder="1" applyAlignment="1" applyProtection="1">
      <alignment vertical="center"/>
    </xf>
    <xf numFmtId="0" fontId="27" fillId="3" borderId="53" xfId="0" applyFont="1" applyFill="1" applyBorder="1" applyProtection="1"/>
    <xf numFmtId="0" fontId="27" fillId="3" borderId="54" xfId="0" applyFont="1" applyFill="1" applyBorder="1" applyProtection="1"/>
    <xf numFmtId="0" fontId="16" fillId="3" borderId="128" xfId="0" applyFont="1" applyFill="1" applyBorder="1" applyAlignment="1" applyProtection="1">
      <alignment horizontal="center"/>
    </xf>
    <xf numFmtId="0" fontId="16" fillId="3" borderId="129" xfId="0" applyFont="1" applyFill="1" applyBorder="1" applyAlignment="1" applyProtection="1">
      <alignment horizontal="center"/>
    </xf>
    <xf numFmtId="0" fontId="16" fillId="3" borderId="55" xfId="0" applyFont="1" applyFill="1" applyBorder="1" applyAlignment="1" applyProtection="1">
      <alignment horizontal="center"/>
    </xf>
    <xf numFmtId="0" fontId="20" fillId="3" borderId="56" xfId="0" applyFont="1" applyFill="1" applyBorder="1" applyProtection="1"/>
    <xf numFmtId="0" fontId="27" fillId="3" borderId="0" xfId="0" applyFont="1" applyFill="1" applyBorder="1" applyProtection="1"/>
    <xf numFmtId="0" fontId="29" fillId="3" borderId="28" xfId="0" applyFont="1" applyFill="1" applyBorder="1" applyAlignment="1" applyProtection="1">
      <alignment horizontal="center"/>
    </xf>
    <xf numFmtId="0" fontId="29" fillId="3" borderId="127" xfId="0" applyFont="1" applyFill="1" applyBorder="1" applyAlignment="1" applyProtection="1">
      <alignment horizontal="center"/>
    </xf>
    <xf numFmtId="0" fontId="29" fillId="3" borderId="57" xfId="0" applyFont="1" applyFill="1" applyBorder="1" applyAlignment="1" applyProtection="1">
      <alignment horizontal="center"/>
    </xf>
    <xf numFmtId="0" fontId="19" fillId="2" borderId="56" xfId="0" applyFont="1" applyFill="1" applyBorder="1" applyAlignment="1" applyProtection="1">
      <alignment horizontal="center"/>
    </xf>
    <xf numFmtId="0" fontId="19" fillId="2" borderId="0" xfId="0" applyFont="1" applyFill="1" applyBorder="1" applyProtection="1"/>
    <xf numFmtId="0" fontId="27" fillId="2" borderId="41" xfId="0" applyFont="1" applyFill="1" applyBorder="1" applyProtection="1"/>
    <xf numFmtId="0" fontId="16" fillId="2" borderId="130" xfId="0" applyFont="1" applyFill="1" applyBorder="1" applyAlignment="1" applyProtection="1">
      <alignment horizontal="center"/>
    </xf>
    <xf numFmtId="0" fontId="16" fillId="2" borderId="21" xfId="0" applyFont="1" applyFill="1" applyBorder="1" applyProtection="1"/>
    <xf numFmtId="4" fontId="16" fillId="2" borderId="42" xfId="0" applyNumberFormat="1" applyFont="1" applyFill="1" applyBorder="1" applyProtection="1"/>
    <xf numFmtId="0" fontId="5" fillId="2" borderId="131" xfId="0" applyFont="1" applyFill="1" applyBorder="1" applyAlignment="1" applyProtection="1">
      <alignment horizontal="center"/>
    </xf>
    <xf numFmtId="0" fontId="5" fillId="2" borderId="22" xfId="0" applyFont="1" applyFill="1" applyBorder="1" applyProtection="1"/>
    <xf numFmtId="0" fontId="5" fillId="2" borderId="132" xfId="0" applyFont="1" applyFill="1" applyBorder="1" applyAlignment="1" applyProtection="1">
      <alignment horizontal="center"/>
    </xf>
    <xf numFmtId="0" fontId="5" fillId="2" borderId="24" xfId="0" applyFont="1" applyFill="1" applyBorder="1" applyProtection="1"/>
    <xf numFmtId="0" fontId="5" fillId="2" borderId="23" xfId="0" applyFont="1" applyFill="1" applyBorder="1" applyProtection="1"/>
    <xf numFmtId="0" fontId="16" fillId="2" borderId="134" xfId="0" applyFont="1" applyFill="1" applyBorder="1" applyAlignment="1" applyProtection="1">
      <alignment horizontal="center"/>
    </xf>
    <xf numFmtId="0" fontId="16" fillId="2" borderId="26" xfId="0" applyFont="1" applyFill="1" applyBorder="1" applyAlignment="1" applyProtection="1">
      <alignment horizontal="left"/>
    </xf>
    <xf numFmtId="4" fontId="16" fillId="2" borderId="136" xfId="0" applyNumberFormat="1" applyFont="1" applyFill="1" applyBorder="1" applyProtection="1"/>
    <xf numFmtId="0" fontId="16" fillId="2" borderId="56" xfId="0" applyFont="1" applyFill="1" applyBorder="1" applyAlignment="1" applyProtection="1">
      <alignment horizontal="center"/>
    </xf>
    <xf numFmtId="2" fontId="5" fillId="2" borderId="135" xfId="0" applyNumberFormat="1" applyFont="1" applyFill="1" applyBorder="1" applyAlignment="1" applyProtection="1">
      <alignment horizontal="center"/>
    </xf>
    <xf numFmtId="2" fontId="5" fillId="2" borderId="25" xfId="0" applyNumberFormat="1" applyFont="1" applyFill="1" applyBorder="1" applyProtection="1"/>
    <xf numFmtId="4" fontId="16" fillId="2" borderId="40" xfId="0" applyNumberFormat="1" applyFont="1" applyFill="1" applyBorder="1" applyProtection="1"/>
    <xf numFmtId="0" fontId="5" fillId="2" borderId="56" xfId="0" applyFont="1" applyFill="1" applyBorder="1" applyAlignment="1" applyProtection="1">
      <alignment horizontal="center"/>
    </xf>
    <xf numFmtId="0" fontId="5" fillId="2" borderId="0" xfId="0" applyFont="1" applyFill="1" applyBorder="1" applyProtection="1"/>
    <xf numFmtId="0" fontId="21" fillId="2" borderId="0" xfId="0" applyFont="1" applyFill="1" applyProtection="1"/>
    <xf numFmtId="4" fontId="19" fillId="2" borderId="40" xfId="0" applyNumberFormat="1" applyFont="1" applyFill="1" applyBorder="1" applyProtection="1"/>
    <xf numFmtId="0" fontId="29" fillId="2" borderId="26" xfId="0" applyFont="1" applyFill="1" applyBorder="1" applyProtection="1"/>
    <xf numFmtId="4" fontId="29" fillId="2" borderId="40" xfId="0" applyNumberFormat="1" applyFont="1" applyFill="1" applyBorder="1" applyProtection="1"/>
    <xf numFmtId="0" fontId="13" fillId="2" borderId="0" xfId="0" applyFont="1" applyFill="1" applyBorder="1" applyAlignment="1" applyProtection="1">
      <alignment vertical="center"/>
    </xf>
    <xf numFmtId="0" fontId="27" fillId="2" borderId="28" xfId="0" applyFont="1" applyFill="1" applyBorder="1" applyProtection="1"/>
    <xf numFmtId="0" fontId="27" fillId="2" borderId="127" xfId="0" applyFont="1" applyFill="1" applyBorder="1" applyProtection="1"/>
    <xf numFmtId="0" fontId="27" fillId="2" borderId="57" xfId="0" applyFont="1" applyFill="1" applyBorder="1" applyProtection="1"/>
    <xf numFmtId="0" fontId="19" fillId="2" borderId="130" xfId="0" applyFont="1" applyFill="1" applyBorder="1" applyAlignment="1" applyProtection="1">
      <alignment horizontal="center"/>
    </xf>
    <xf numFmtId="0" fontId="19" fillId="2" borderId="21" xfId="0" applyFont="1" applyFill="1" applyBorder="1" applyProtection="1"/>
    <xf numFmtId="4" fontId="19" fillId="2" borderId="29" xfId="0" applyNumberFormat="1" applyFont="1" applyFill="1" applyBorder="1" applyProtection="1"/>
    <xf numFmtId="0" fontId="5" fillId="2" borderId="47" xfId="0" applyFont="1" applyFill="1" applyBorder="1" applyProtection="1"/>
    <xf numFmtId="4" fontId="27" fillId="2" borderId="28" xfId="0" applyNumberFormat="1" applyFont="1" applyFill="1" applyBorder="1" applyProtection="1"/>
    <xf numFmtId="4" fontId="27" fillId="2" borderId="127" xfId="0" applyNumberFormat="1" applyFont="1" applyFill="1" applyBorder="1" applyProtection="1"/>
    <xf numFmtId="4" fontId="27" fillId="2" borderId="124" xfId="0" applyNumberFormat="1" applyFont="1" applyFill="1" applyBorder="1" applyProtection="1"/>
    <xf numFmtId="0" fontId="29" fillId="2" borderId="52" xfId="0" applyFont="1" applyFill="1" applyBorder="1" applyAlignment="1" applyProtection="1">
      <alignment horizontal="left"/>
    </xf>
    <xf numFmtId="4" fontId="29" fillId="2" borderId="126" xfId="0" applyNumberFormat="1" applyFont="1" applyFill="1" applyBorder="1" applyProtection="1"/>
    <xf numFmtId="0" fontId="44" fillId="2" borderId="0" xfId="0" applyFont="1" applyFill="1" applyBorder="1" applyAlignment="1" applyProtection="1">
      <alignment horizontal="right" wrapText="1"/>
    </xf>
    <xf numFmtId="0" fontId="44" fillId="2" borderId="0" xfId="0" applyFont="1" applyFill="1" applyBorder="1" applyAlignment="1" applyProtection="1">
      <alignment horizontal="right"/>
    </xf>
    <xf numFmtId="0" fontId="27" fillId="3" borderId="30" xfId="0" applyFont="1" applyFill="1" applyBorder="1" applyProtection="1"/>
    <xf numFmtId="0" fontId="27" fillId="3" borderId="31" xfId="0" applyFont="1" applyFill="1" applyBorder="1" applyProtection="1"/>
    <xf numFmtId="0" fontId="16" fillId="3" borderId="45" xfId="0" applyFont="1" applyFill="1" applyBorder="1" applyAlignment="1" applyProtection="1">
      <alignment horizontal="center"/>
    </xf>
    <xf numFmtId="0" fontId="16" fillId="3" borderId="46" xfId="0" applyFont="1" applyFill="1" applyBorder="1" applyAlignment="1" applyProtection="1">
      <alignment horizontal="center"/>
    </xf>
    <xf numFmtId="0" fontId="20" fillId="3" borderId="47" xfId="0" applyFont="1" applyFill="1" applyBorder="1" applyProtection="1"/>
    <xf numFmtId="0" fontId="29" fillId="3" borderId="41" xfId="0" applyFont="1" applyFill="1" applyBorder="1" applyAlignment="1" applyProtection="1">
      <alignment horizontal="center"/>
    </xf>
    <xf numFmtId="0" fontId="29" fillId="3" borderId="48" xfId="0" applyFont="1" applyFill="1" applyBorder="1" applyAlignment="1" applyProtection="1">
      <alignment horizontal="center"/>
    </xf>
    <xf numFmtId="0" fontId="19" fillId="2" borderId="47" xfId="0" applyFont="1" applyFill="1" applyBorder="1" applyAlignment="1" applyProtection="1">
      <alignment horizontal="center"/>
    </xf>
    <xf numFmtId="0" fontId="27" fillId="2" borderId="48" xfId="0" applyFont="1" applyFill="1" applyBorder="1" applyProtection="1"/>
    <xf numFmtId="0" fontId="19" fillId="2" borderId="33" xfId="0" applyFont="1" applyFill="1" applyBorder="1" applyAlignment="1" applyProtection="1">
      <alignment horizontal="center"/>
    </xf>
    <xf numFmtId="4" fontId="19" fillId="2" borderId="42" xfId="0" applyNumberFormat="1" applyFont="1" applyFill="1" applyBorder="1" applyProtection="1"/>
    <xf numFmtId="0" fontId="16" fillId="2" borderId="33" xfId="0" applyFont="1" applyFill="1" applyBorder="1" applyAlignment="1" applyProtection="1">
      <alignment horizontal="center"/>
    </xf>
    <xf numFmtId="4" fontId="16" fillId="2" borderId="49" xfId="0" applyNumberFormat="1" applyFont="1" applyFill="1" applyBorder="1" applyProtection="1"/>
    <xf numFmtId="0" fontId="5" fillId="2" borderId="50" xfId="0" applyFont="1" applyFill="1" applyBorder="1" applyAlignment="1" applyProtection="1">
      <alignment horizontal="center"/>
    </xf>
    <xf numFmtId="0" fontId="5" fillId="2" borderId="31" xfId="0" applyFont="1" applyFill="1" applyBorder="1" applyProtection="1"/>
    <xf numFmtId="0" fontId="5" fillId="2" borderId="51" xfId="0" applyFont="1" applyFill="1" applyBorder="1" applyAlignment="1" applyProtection="1">
      <alignment horizontal="center"/>
    </xf>
    <xf numFmtId="0" fontId="5" fillId="2" borderId="133" xfId="0" applyFont="1" applyFill="1" applyBorder="1" applyProtection="1"/>
    <xf numFmtId="0" fontId="5" fillId="2" borderId="47" xfId="0" applyFont="1" applyFill="1" applyBorder="1" applyAlignment="1" applyProtection="1">
      <alignment horizontal="center"/>
    </xf>
    <xf numFmtId="4" fontId="27" fillId="2" borderId="41" xfId="0" applyNumberFormat="1" applyFont="1" applyFill="1" applyBorder="1" applyProtection="1"/>
    <xf numFmtId="4" fontId="27" fillId="2" borderId="48" xfId="0" applyNumberFormat="1" applyFont="1" applyFill="1" applyBorder="1" applyProtection="1"/>
    <xf numFmtId="0" fontId="16" fillId="2" borderId="47" xfId="0" applyFont="1" applyFill="1" applyBorder="1" applyAlignment="1" applyProtection="1">
      <alignment horizontal="center"/>
    </xf>
    <xf numFmtId="0" fontId="5" fillId="2" borderId="74" xfId="0" applyFont="1" applyFill="1" applyBorder="1" applyAlignment="1">
      <alignment vertical="center"/>
    </xf>
    <xf numFmtId="0" fontId="4" fillId="2" borderId="74" xfId="0" applyFont="1" applyFill="1" applyBorder="1" applyAlignment="1">
      <alignment vertical="center"/>
    </xf>
    <xf numFmtId="0" fontId="19" fillId="3" borderId="72" xfId="0" applyFont="1" applyFill="1" applyBorder="1" applyAlignment="1" applyProtection="1">
      <alignment vertical="center"/>
    </xf>
    <xf numFmtId="0" fontId="4" fillId="2" borderId="23" xfId="0" applyFont="1" applyFill="1" applyBorder="1" applyProtection="1"/>
    <xf numFmtId="0" fontId="4" fillId="2" borderId="62" xfId="0" applyFont="1" applyFill="1" applyBorder="1" applyAlignment="1" applyProtection="1">
      <alignment vertical="center"/>
    </xf>
    <xf numFmtId="0" fontId="54" fillId="6" borderId="155" xfId="0" applyFont="1" applyFill="1" applyBorder="1" applyAlignment="1">
      <alignment vertical="center"/>
    </xf>
    <xf numFmtId="0" fontId="54" fillId="6" borderId="156" xfId="0" applyFont="1" applyFill="1" applyBorder="1" applyAlignment="1">
      <alignment vertical="center"/>
    </xf>
    <xf numFmtId="0" fontId="54" fillId="6" borderId="157" xfId="0" applyFont="1" applyFill="1" applyBorder="1" applyAlignment="1">
      <alignment vertical="center"/>
    </xf>
    <xf numFmtId="0" fontId="54" fillId="6" borderId="158" xfId="0" applyFont="1" applyFill="1" applyBorder="1" applyAlignment="1">
      <alignment vertical="center"/>
    </xf>
    <xf numFmtId="0" fontId="53" fillId="2" borderId="0" xfId="0" applyFont="1" applyFill="1" applyProtection="1"/>
    <xf numFmtId="0" fontId="4" fillId="2" borderId="0" xfId="0" applyFont="1" applyFill="1"/>
    <xf numFmtId="0" fontId="23" fillId="2" borderId="73" xfId="0" applyFont="1" applyFill="1" applyBorder="1" applyAlignment="1">
      <alignment vertical="center"/>
    </xf>
    <xf numFmtId="0" fontId="23" fillId="2" borderId="74" xfId="0" applyFont="1" applyFill="1" applyBorder="1" applyAlignment="1">
      <alignment vertical="center"/>
    </xf>
    <xf numFmtId="0" fontId="23" fillId="2" borderId="75" xfId="0" applyFont="1" applyFill="1" applyBorder="1" applyAlignment="1">
      <alignment vertical="center"/>
    </xf>
    <xf numFmtId="0" fontId="27" fillId="2" borderId="12" xfId="0" applyFont="1" applyFill="1" applyBorder="1" applyAlignment="1">
      <alignment horizontal="left"/>
    </xf>
    <xf numFmtId="4" fontId="16" fillId="2" borderId="18" xfId="0" applyNumberFormat="1" applyFont="1" applyFill="1" applyBorder="1" applyAlignment="1" applyProtection="1">
      <alignment vertical="center"/>
      <protection locked="0"/>
    </xf>
    <xf numFmtId="4" fontId="12" fillId="2" borderId="61" xfId="0" applyNumberFormat="1" applyFont="1" applyFill="1" applyBorder="1" applyAlignment="1" applyProtection="1">
      <alignment vertical="center"/>
      <protection locked="0"/>
    </xf>
    <xf numFmtId="4" fontId="12" fillId="2" borderId="100" xfId="0" applyNumberFormat="1" applyFont="1" applyFill="1" applyBorder="1" applyAlignment="1" applyProtection="1">
      <alignment vertical="center"/>
      <protection locked="0"/>
    </xf>
    <xf numFmtId="4" fontId="12" fillId="2" borderId="64" xfId="0" applyNumberFormat="1" applyFont="1" applyFill="1" applyBorder="1" applyAlignment="1" applyProtection="1">
      <alignment vertical="center"/>
      <protection locked="0"/>
    </xf>
    <xf numFmtId="4" fontId="12" fillId="2" borderId="94" xfId="0" applyNumberFormat="1" applyFont="1" applyFill="1" applyBorder="1" applyAlignment="1" applyProtection="1">
      <alignment vertical="center"/>
      <protection locked="0"/>
    </xf>
    <xf numFmtId="4" fontId="12" fillId="2" borderId="67" xfId="0" applyNumberFormat="1" applyFont="1" applyFill="1" applyBorder="1" applyAlignment="1" applyProtection="1">
      <alignment vertical="center"/>
      <protection locked="0"/>
    </xf>
    <xf numFmtId="0" fontId="34" fillId="8" borderId="160" xfId="0" applyFont="1" applyFill="1" applyBorder="1" applyAlignment="1">
      <alignment horizontal="center" vertical="center" wrapText="1"/>
    </xf>
    <xf numFmtId="0" fontId="34" fillId="8" borderId="161" xfId="0" applyFont="1" applyFill="1" applyBorder="1" applyAlignment="1">
      <alignment horizontal="center" vertical="center" wrapText="1"/>
    </xf>
    <xf numFmtId="0" fontId="34" fillId="8" borderId="163" xfId="0" applyFont="1" applyFill="1" applyBorder="1" applyAlignment="1">
      <alignment horizontal="center" vertical="center" wrapText="1"/>
    </xf>
    <xf numFmtId="0" fontId="34" fillId="3" borderId="72" xfId="132" applyFont="1" applyFill="1" applyBorder="1" applyAlignment="1">
      <alignment horizontal="center" vertical="center" wrapText="1"/>
    </xf>
    <xf numFmtId="0" fontId="34" fillId="3" borderId="15" xfId="132" applyFont="1" applyFill="1" applyBorder="1" applyAlignment="1">
      <alignment horizontal="center" vertical="center" wrapText="1"/>
    </xf>
    <xf numFmtId="0" fontId="34" fillId="3" borderId="76" xfId="132" applyFont="1" applyFill="1" applyBorder="1" applyAlignment="1">
      <alignment horizontal="center" vertical="center" wrapText="1"/>
    </xf>
    <xf numFmtId="0" fontId="38" fillId="2" borderId="0" xfId="0" applyFont="1" applyFill="1" applyBorder="1" applyAlignment="1" applyProtection="1">
      <alignment horizontal="left" vertical="center"/>
      <protection locked="0"/>
    </xf>
    <xf numFmtId="4" fontId="38" fillId="2" borderId="0" xfId="0" applyNumberFormat="1" applyFont="1" applyFill="1" applyBorder="1" applyAlignment="1" applyProtection="1">
      <alignment horizontal="left" vertical="center"/>
      <protection locked="0"/>
    </xf>
    <xf numFmtId="4" fontId="19" fillId="2" borderId="0" xfId="0" applyNumberFormat="1" applyFont="1" applyFill="1" applyBorder="1" applyAlignment="1" applyProtection="1">
      <alignment horizontal="left" vertical="center"/>
      <protection locked="0"/>
    </xf>
    <xf numFmtId="0" fontId="35" fillId="2" borderId="0" xfId="0" applyFont="1" applyFill="1" applyBorder="1" applyAlignment="1" applyProtection="1">
      <alignment horizontal="left" vertical="center"/>
      <protection locked="0"/>
    </xf>
    <xf numFmtId="0" fontId="38" fillId="2" borderId="0" xfId="0" quotePrefix="1" applyFont="1" applyFill="1" applyBorder="1" applyAlignment="1" applyProtection="1">
      <alignment horizontal="left" vertical="center"/>
      <protection locked="0"/>
    </xf>
    <xf numFmtId="3" fontId="35" fillId="2" borderId="0" xfId="0" applyNumberFormat="1" applyFont="1" applyFill="1" applyBorder="1" applyAlignment="1" applyProtection="1">
      <alignment horizontal="left" vertical="center"/>
      <protection locked="0"/>
    </xf>
    <xf numFmtId="3" fontId="35" fillId="2" borderId="0" xfId="0" applyNumberFormat="1" applyFont="1" applyFill="1" applyBorder="1" applyAlignment="1" applyProtection="1">
      <alignment horizontal="center" vertical="center"/>
      <protection locked="0"/>
    </xf>
    <xf numFmtId="0" fontId="27" fillId="2" borderId="9" xfId="0" applyFont="1" applyFill="1" applyBorder="1" applyAlignment="1" applyProtection="1">
      <alignment horizontal="left"/>
      <protection locked="0"/>
    </xf>
    <xf numFmtId="0" fontId="27" fillId="2" borderId="0" xfId="0" applyFont="1" applyFill="1" applyBorder="1" applyAlignment="1" applyProtection="1">
      <alignment horizontal="left"/>
      <protection locked="0"/>
    </xf>
    <xf numFmtId="0" fontId="27" fillId="2" borderId="10" xfId="0" applyFont="1" applyFill="1" applyBorder="1" applyAlignment="1" applyProtection="1">
      <alignment horizontal="left"/>
      <protection locked="0"/>
    </xf>
    <xf numFmtId="0" fontId="12" fillId="2" borderId="0" xfId="0" applyFont="1" applyFill="1" applyBorder="1" applyAlignment="1" applyProtection="1">
      <protection locked="0"/>
    </xf>
    <xf numFmtId="0" fontId="28" fillId="2" borderId="0" xfId="0" applyFont="1" applyFill="1" applyBorder="1" applyAlignment="1" applyProtection="1">
      <protection locked="0"/>
    </xf>
    <xf numFmtId="0" fontId="24" fillId="0" borderId="0" xfId="0" applyFont="1"/>
    <xf numFmtId="0" fontId="3" fillId="2" borderId="0" xfId="0" applyFont="1" applyFill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74" xfId="0" applyFont="1" applyFill="1" applyBorder="1" applyAlignment="1">
      <alignment vertical="center"/>
    </xf>
    <xf numFmtId="0" fontId="3" fillId="3" borderId="74" xfId="0" applyFont="1" applyFill="1" applyBorder="1" applyAlignment="1">
      <alignment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56" fillId="2" borderId="0" xfId="0" applyFont="1" applyFill="1" applyAlignment="1">
      <alignment vertical="center"/>
    </xf>
    <xf numFmtId="0" fontId="3" fillId="2" borderId="59" xfId="0" applyFont="1" applyFill="1" applyBorder="1" applyAlignment="1" applyProtection="1">
      <alignment vertical="center"/>
      <protection locked="0"/>
    </xf>
    <xf numFmtId="4" fontId="3" fillId="2" borderId="73" xfId="0" applyNumberFormat="1" applyFont="1" applyFill="1" applyBorder="1" applyAlignment="1" applyProtection="1">
      <alignment vertical="center"/>
      <protection locked="0"/>
    </xf>
    <xf numFmtId="0" fontId="3" fillId="2" borderId="62" xfId="0" applyFont="1" applyFill="1" applyBorder="1" applyAlignment="1" applyProtection="1">
      <alignment vertical="center"/>
      <protection locked="0"/>
    </xf>
    <xf numFmtId="4" fontId="3" fillId="2" borderId="97" xfId="0" applyNumberFormat="1" applyFont="1" applyFill="1" applyBorder="1" applyAlignment="1" applyProtection="1">
      <alignment vertical="center"/>
      <protection locked="0"/>
    </xf>
    <xf numFmtId="4" fontId="3" fillId="2" borderId="74" xfId="0" applyNumberFormat="1" applyFont="1" applyFill="1" applyBorder="1" applyAlignment="1" applyProtection="1">
      <alignment vertical="center"/>
      <protection locked="0"/>
    </xf>
    <xf numFmtId="4" fontId="3" fillId="2" borderId="91" xfId="0" applyNumberFormat="1" applyFont="1" applyFill="1" applyBorder="1" applyAlignment="1" applyProtection="1">
      <alignment vertical="center"/>
      <protection locked="0"/>
    </xf>
    <xf numFmtId="0" fontId="3" fillId="2" borderId="65" xfId="0" applyFont="1" applyFill="1" applyBorder="1" applyAlignment="1" applyProtection="1">
      <alignment vertical="center"/>
      <protection locked="0"/>
    </xf>
    <xf numFmtId="0" fontId="3" fillId="2" borderId="89" xfId="0" applyFont="1" applyFill="1" applyBorder="1" applyAlignment="1" applyProtection="1">
      <alignment vertical="center"/>
      <protection locked="0"/>
    </xf>
    <xf numFmtId="0" fontId="12" fillId="2" borderId="94" xfId="0" applyFont="1" applyFill="1" applyBorder="1" applyAlignment="1" applyProtection="1">
      <alignment vertical="center"/>
      <protection locked="0"/>
    </xf>
    <xf numFmtId="0" fontId="3" fillId="2" borderId="138" xfId="0" applyFont="1" applyFill="1" applyBorder="1" applyAlignment="1" applyProtection="1">
      <alignment vertical="center"/>
      <protection locked="0"/>
    </xf>
    <xf numFmtId="4" fontId="3" fillId="2" borderId="75" xfId="0" applyNumberFormat="1" applyFont="1" applyFill="1" applyBorder="1" applyAlignment="1" applyProtection="1">
      <alignment vertical="center"/>
      <protection locked="0"/>
    </xf>
    <xf numFmtId="4" fontId="57" fillId="2" borderId="92" xfId="0" applyNumberFormat="1" applyFont="1" applyFill="1" applyBorder="1" applyAlignment="1" applyProtection="1">
      <alignment vertical="center"/>
      <protection locked="0"/>
    </xf>
    <xf numFmtId="4" fontId="57" fillId="2" borderId="83" xfId="0" applyNumberFormat="1" applyFont="1" applyFill="1" applyBorder="1" applyAlignment="1" applyProtection="1">
      <alignment vertical="center"/>
      <protection locked="0"/>
    </xf>
    <xf numFmtId="4" fontId="57" fillId="0" borderId="92" xfId="0" applyNumberFormat="1" applyFont="1" applyFill="1" applyBorder="1" applyAlignment="1" applyProtection="1">
      <alignment vertical="center"/>
      <protection locked="0"/>
    </xf>
    <xf numFmtId="0" fontId="2" fillId="2" borderId="74" xfId="0" applyFont="1" applyFill="1" applyBorder="1" applyAlignment="1">
      <alignment vertical="center"/>
    </xf>
    <xf numFmtId="0" fontId="53" fillId="2" borderId="74" xfId="0" applyFont="1" applyFill="1" applyBorder="1" applyAlignment="1">
      <alignment vertical="center"/>
    </xf>
    <xf numFmtId="4" fontId="58" fillId="2" borderId="61" xfId="0" applyNumberFormat="1" applyFont="1" applyFill="1" applyBorder="1" applyAlignment="1" applyProtection="1">
      <alignment vertical="center"/>
      <protection locked="0"/>
    </xf>
    <xf numFmtId="4" fontId="58" fillId="2" borderId="100" xfId="0" applyNumberFormat="1" applyFont="1" applyFill="1" applyBorder="1" applyAlignment="1" applyProtection="1">
      <alignment vertical="center"/>
      <protection locked="0"/>
    </xf>
    <xf numFmtId="4" fontId="58" fillId="2" borderId="64" xfId="0" applyNumberFormat="1" applyFont="1" applyFill="1" applyBorder="1" applyAlignment="1" applyProtection="1">
      <alignment vertical="center"/>
      <protection locked="0"/>
    </xf>
    <xf numFmtId="4" fontId="58" fillId="2" borderId="94" xfId="0" applyNumberFormat="1" applyFont="1" applyFill="1" applyBorder="1" applyAlignment="1" applyProtection="1">
      <alignment vertical="center"/>
      <protection locked="0"/>
    </xf>
    <xf numFmtId="0" fontId="2" fillId="2" borderId="62" xfId="0" applyFont="1" applyFill="1" applyBorder="1" applyAlignment="1" applyProtection="1">
      <alignment vertical="center"/>
      <protection locked="0"/>
    </xf>
    <xf numFmtId="4" fontId="2" fillId="2" borderId="91" xfId="0" applyNumberFormat="1" applyFont="1" applyFill="1" applyBorder="1" applyAlignment="1" applyProtection="1">
      <alignment vertical="center"/>
      <protection locked="0"/>
    </xf>
    <xf numFmtId="49" fontId="2" fillId="2" borderId="61" xfId="0" applyNumberFormat="1" applyFont="1" applyFill="1" applyBorder="1" applyAlignment="1" applyProtection="1">
      <alignment horizontal="center" vertical="center"/>
      <protection locked="0"/>
    </xf>
    <xf numFmtId="49" fontId="2" fillId="2" borderId="100" xfId="0" applyNumberFormat="1" applyFont="1" applyFill="1" applyBorder="1" applyAlignment="1" applyProtection="1">
      <alignment horizontal="center" vertical="center"/>
      <protection locked="0"/>
    </xf>
    <xf numFmtId="49" fontId="2" fillId="2" borderId="64" xfId="0" applyNumberFormat="1" applyFont="1" applyFill="1" applyBorder="1" applyAlignment="1" applyProtection="1">
      <alignment horizontal="center" vertical="center"/>
      <protection locked="0"/>
    </xf>
    <xf numFmtId="49" fontId="2" fillId="2" borderId="94" xfId="0" applyNumberFormat="1" applyFont="1" applyFill="1" applyBorder="1" applyAlignment="1" applyProtection="1">
      <alignment horizontal="center" vertical="center"/>
      <protection locked="0"/>
    </xf>
    <xf numFmtId="49" fontId="2" fillId="2" borderId="67" xfId="0" applyNumberFormat="1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vertical="center"/>
      <protection locked="0"/>
    </xf>
    <xf numFmtId="3" fontId="13" fillId="2" borderId="35" xfId="0" applyNumberFormat="1" applyFont="1" applyFill="1" applyBorder="1" applyAlignment="1" applyProtection="1">
      <alignment horizontal="center" vertical="center"/>
      <protection locked="0"/>
    </xf>
    <xf numFmtId="4" fontId="50" fillId="2" borderId="75" xfId="0" applyNumberFormat="1" applyFont="1" applyFill="1" applyBorder="1" applyAlignment="1">
      <alignment vertical="center"/>
    </xf>
    <xf numFmtId="4" fontId="34" fillId="2" borderId="15" xfId="0" applyNumberFormat="1" applyFont="1" applyFill="1" applyBorder="1" applyAlignment="1"/>
    <xf numFmtId="4" fontId="12" fillId="0" borderId="73" xfId="0" applyNumberFormat="1" applyFont="1" applyFill="1" applyBorder="1" applyAlignment="1">
      <alignment vertical="center"/>
    </xf>
    <xf numFmtId="4" fontId="12" fillId="0" borderId="97" xfId="0" applyNumberFormat="1" applyFont="1" applyFill="1" applyBorder="1" applyAlignment="1">
      <alignment vertical="center"/>
    </xf>
    <xf numFmtId="4" fontId="34" fillId="2" borderId="15" xfId="0" applyNumberFormat="1" applyFont="1" applyFill="1" applyBorder="1" applyAlignment="1">
      <alignment vertical="center"/>
    </xf>
    <xf numFmtId="1" fontId="18" fillId="3" borderId="0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 applyProtection="1">
      <alignment horizontal="center" vertical="center"/>
      <protection locked="0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left"/>
    </xf>
    <xf numFmtId="0" fontId="16" fillId="4" borderId="0" xfId="0" applyFont="1" applyFill="1" applyBorder="1" applyAlignment="1">
      <alignment horizontal="left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1" fontId="18" fillId="3" borderId="0" xfId="0" applyNumberFormat="1" applyFont="1" applyFill="1" applyBorder="1" applyAlignment="1" applyProtection="1">
      <alignment horizontal="center" vertical="center"/>
    </xf>
    <xf numFmtId="0" fontId="27" fillId="2" borderId="12" xfId="0" applyFont="1" applyFill="1" applyBorder="1" applyAlignment="1" applyProtection="1">
      <alignment horizontal="left"/>
    </xf>
    <xf numFmtId="0" fontId="16" fillId="4" borderId="0" xfId="0" applyFont="1" applyFill="1" applyBorder="1" applyAlignment="1" applyProtection="1">
      <alignment horizontal="left" vertical="center" wrapText="1"/>
    </xf>
    <xf numFmtId="0" fontId="27" fillId="2" borderId="1" xfId="0" applyFont="1" applyFill="1" applyBorder="1" applyAlignment="1" applyProtection="1">
      <alignment horizontal="left" wrapText="1"/>
    </xf>
    <xf numFmtId="0" fontId="27" fillId="2" borderId="4" xfId="0" applyFont="1" applyFill="1" applyBorder="1" applyAlignment="1" applyProtection="1">
      <alignment horizontal="left"/>
      <protection locked="0"/>
    </xf>
    <xf numFmtId="0" fontId="27" fillId="2" borderId="1" xfId="0" applyFont="1" applyFill="1" applyBorder="1" applyAlignment="1" applyProtection="1">
      <alignment horizontal="right"/>
    </xf>
    <xf numFmtId="0" fontId="24" fillId="6" borderId="1" xfId="0" applyFont="1" applyFill="1" applyBorder="1" applyAlignment="1" applyProtection="1">
      <alignment horizontal="right"/>
    </xf>
    <xf numFmtId="0" fontId="9" fillId="2" borderId="62" xfId="0" applyFont="1" applyFill="1" applyBorder="1" applyAlignment="1" applyProtection="1">
      <alignment horizontal="left"/>
      <protection locked="0"/>
    </xf>
    <xf numFmtId="0" fontId="9" fillId="2" borderId="64" xfId="0" applyFont="1" applyFill="1" applyBorder="1" applyAlignment="1" applyProtection="1">
      <alignment horizontal="left"/>
      <protection locked="0"/>
    </xf>
    <xf numFmtId="0" fontId="16" fillId="3" borderId="16" xfId="0" applyNumberFormat="1" applyFont="1" applyFill="1" applyBorder="1" applyAlignment="1" applyProtection="1">
      <alignment horizontal="center" wrapText="1"/>
    </xf>
    <xf numFmtId="0" fontId="16" fillId="3" borderId="18" xfId="0" applyNumberFormat="1" applyFont="1" applyFill="1" applyBorder="1" applyAlignment="1" applyProtection="1">
      <alignment horizontal="center" wrapText="1"/>
    </xf>
    <xf numFmtId="0" fontId="9" fillId="2" borderId="59" xfId="0" applyFont="1" applyFill="1" applyBorder="1" applyAlignment="1" applyProtection="1">
      <alignment horizontal="left"/>
      <protection locked="0"/>
    </xf>
    <xf numFmtId="0" fontId="9" fillId="2" borderId="61" xfId="0" applyFont="1" applyFill="1" applyBorder="1" applyAlignment="1" applyProtection="1">
      <alignment horizontal="left"/>
      <protection locked="0"/>
    </xf>
    <xf numFmtId="0" fontId="9" fillId="2" borderId="150" xfId="0" applyFont="1" applyFill="1" applyBorder="1" applyAlignment="1" applyProtection="1">
      <alignment horizontal="left"/>
      <protection locked="0"/>
    </xf>
    <xf numFmtId="0" fontId="9" fillId="2" borderId="151" xfId="0" applyFont="1" applyFill="1" applyBorder="1" applyAlignment="1" applyProtection="1">
      <alignment horizontal="left"/>
      <protection locked="0"/>
    </xf>
    <xf numFmtId="4" fontId="28" fillId="3" borderId="53" xfId="0" applyNumberFormat="1" applyFont="1" applyFill="1" applyBorder="1" applyAlignment="1" applyProtection="1">
      <alignment horizontal="center" vertical="center"/>
    </xf>
    <xf numFmtId="4" fontId="28" fillId="3" borderId="54" xfId="0" applyNumberFormat="1" applyFont="1" applyFill="1" applyBorder="1" applyAlignment="1" applyProtection="1">
      <alignment horizontal="center" vertical="center"/>
    </xf>
    <xf numFmtId="4" fontId="28" fillId="3" borderId="55" xfId="0" applyNumberFormat="1" applyFont="1" applyFill="1" applyBorder="1" applyAlignment="1" applyProtection="1">
      <alignment horizontal="center" vertical="center"/>
    </xf>
    <xf numFmtId="4" fontId="28" fillId="3" borderId="58" xfId="0" applyNumberFormat="1" applyFont="1" applyFill="1" applyBorder="1" applyAlignment="1" applyProtection="1">
      <alignment horizontal="center" vertical="center"/>
    </xf>
    <xf numFmtId="4" fontId="28" fillId="3" borderId="20" xfId="0" applyNumberFormat="1" applyFont="1" applyFill="1" applyBorder="1" applyAlignment="1" applyProtection="1">
      <alignment horizontal="center" vertical="center"/>
    </xf>
    <xf numFmtId="4" fontId="28" fillId="3" borderId="19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4" fontId="28" fillId="3" borderId="72" xfId="0" applyNumberFormat="1" applyFont="1" applyFill="1" applyBorder="1" applyAlignment="1" applyProtection="1">
      <alignment horizontal="center" vertical="center"/>
    </xf>
    <xf numFmtId="4" fontId="28" fillId="3" borderId="76" xfId="0" applyNumberFormat="1" applyFont="1" applyFill="1" applyBorder="1" applyAlignment="1" applyProtection="1">
      <alignment horizontal="center" vertical="center"/>
    </xf>
    <xf numFmtId="0" fontId="19" fillId="3" borderId="53" xfId="0" applyFont="1" applyFill="1" applyBorder="1" applyAlignment="1" applyProtection="1">
      <alignment vertical="center" wrapText="1"/>
    </xf>
    <xf numFmtId="0" fontId="0" fillId="0" borderId="54" xfId="0" applyBorder="1" applyAlignment="1" applyProtection="1">
      <alignment vertical="center" wrapText="1"/>
    </xf>
    <xf numFmtId="0" fontId="0" fillId="0" borderId="55" xfId="0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9" fillId="2" borderId="59" xfId="0" applyFont="1" applyFill="1" applyBorder="1" applyAlignment="1" applyProtection="1">
      <alignment horizontal="left" vertical="center"/>
    </xf>
    <xf numFmtId="0" fontId="9" fillId="2" borderId="60" xfId="0" applyFont="1" applyFill="1" applyBorder="1" applyAlignment="1" applyProtection="1">
      <alignment horizontal="left" vertical="center"/>
    </xf>
    <xf numFmtId="0" fontId="9" fillId="2" borderId="61" xfId="0" applyFont="1" applyFill="1" applyBorder="1" applyAlignment="1" applyProtection="1">
      <alignment horizontal="left" vertical="center"/>
    </xf>
    <xf numFmtId="0" fontId="9" fillId="2" borderId="62" xfId="0" applyFont="1" applyFill="1" applyBorder="1" applyAlignment="1" applyProtection="1">
      <alignment horizontal="left" vertical="center"/>
    </xf>
    <xf numFmtId="0" fontId="9" fillId="2" borderId="63" xfId="0" applyFont="1" applyFill="1" applyBorder="1" applyAlignment="1" applyProtection="1">
      <alignment horizontal="left" vertical="center"/>
    </xf>
    <xf numFmtId="0" fontId="9" fillId="2" borderId="64" xfId="0" applyFont="1" applyFill="1" applyBorder="1" applyAlignment="1" applyProtection="1">
      <alignment horizontal="left" vertical="center"/>
    </xf>
    <xf numFmtId="0" fontId="16" fillId="4" borderId="0" xfId="0" applyFont="1" applyFill="1" applyBorder="1" applyAlignment="1">
      <alignment horizontal="left" vertical="center" wrapText="1"/>
    </xf>
    <xf numFmtId="0" fontId="27" fillId="2" borderId="12" xfId="0" applyFont="1" applyFill="1" applyBorder="1" applyAlignment="1">
      <alignment horizontal="left"/>
    </xf>
    <xf numFmtId="4" fontId="22" fillId="3" borderId="30" xfId="0" applyNumberFormat="1" applyFont="1" applyFill="1" applyBorder="1" applyAlignment="1">
      <alignment horizontal="center" vertical="center"/>
    </xf>
    <xf numFmtId="4" fontId="22" fillId="3" borderId="31" xfId="0" applyNumberFormat="1" applyFont="1" applyFill="1" applyBorder="1" applyAlignment="1">
      <alignment horizontal="center" vertical="center"/>
    </xf>
    <xf numFmtId="4" fontId="22" fillId="3" borderId="32" xfId="0" applyNumberFormat="1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0" fontId="12" fillId="3" borderId="55" xfId="0" applyFont="1" applyFill="1" applyBorder="1" applyAlignment="1">
      <alignment horizontal="center" vertical="center"/>
    </xf>
    <xf numFmtId="0" fontId="33" fillId="3" borderId="72" xfId="132" applyFont="1" applyFill="1" applyBorder="1" applyAlignment="1">
      <alignment horizontal="center" wrapText="1"/>
    </xf>
    <xf numFmtId="0" fontId="33" fillId="3" borderId="76" xfId="132" applyFont="1" applyFill="1" applyBorder="1" applyAlignment="1">
      <alignment horizontal="center" wrapText="1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2" fillId="2" borderId="62" xfId="0" applyFont="1" applyFill="1" applyBorder="1" applyAlignment="1" applyProtection="1">
      <alignment horizontal="left" vertical="center"/>
      <protection locked="0"/>
    </xf>
    <xf numFmtId="0" fontId="12" fillId="2" borderId="64" xfId="0" applyFont="1" applyFill="1" applyBorder="1" applyAlignment="1" applyProtection="1">
      <alignment horizontal="left" vertical="center"/>
      <protection locked="0"/>
    </xf>
    <xf numFmtId="0" fontId="12" fillId="2" borderId="65" xfId="0" applyFont="1" applyFill="1" applyBorder="1" applyAlignment="1" applyProtection="1">
      <alignment horizontal="left" vertical="center"/>
      <protection locked="0"/>
    </xf>
    <xf numFmtId="0" fontId="12" fillId="2" borderId="67" xfId="0" applyFont="1" applyFill="1" applyBorder="1" applyAlignment="1" applyProtection="1">
      <alignment horizontal="left" vertical="center"/>
      <protection locked="0"/>
    </xf>
    <xf numFmtId="0" fontId="3" fillId="2" borderId="138" xfId="0" applyFont="1" applyFill="1" applyBorder="1" applyAlignment="1" applyProtection="1">
      <alignment horizontal="left" vertical="center"/>
      <protection locked="0"/>
    </xf>
    <xf numFmtId="0" fontId="12" fillId="2" borderId="139" xfId="0" applyFont="1" applyFill="1" applyBorder="1" applyAlignment="1" applyProtection="1">
      <alignment horizontal="left" vertical="center"/>
      <protection locked="0"/>
    </xf>
    <xf numFmtId="0" fontId="12" fillId="2" borderId="138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>
      <alignment horizontal="center" vertical="center"/>
    </xf>
    <xf numFmtId="0" fontId="16" fillId="2" borderId="70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6" fillId="3" borderId="58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34" fillId="3" borderId="16" xfId="132" applyFont="1" applyFill="1" applyBorder="1" applyAlignment="1">
      <alignment horizontal="center" vertical="center" wrapText="1"/>
    </xf>
    <xf numFmtId="0" fontId="34" fillId="3" borderId="18" xfId="132" applyFont="1" applyFill="1" applyBorder="1" applyAlignment="1">
      <alignment horizontal="center" vertical="center" wrapText="1"/>
    </xf>
    <xf numFmtId="0" fontId="16" fillId="3" borderId="53" xfId="0" applyFont="1" applyFill="1" applyBorder="1" applyAlignment="1">
      <alignment horizontal="center" vertical="center"/>
    </xf>
    <xf numFmtId="0" fontId="16" fillId="3" borderId="55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2" fillId="2" borderId="59" xfId="0" applyFont="1" applyFill="1" applyBorder="1" applyAlignment="1">
      <alignment horizontal="left" vertical="center"/>
    </xf>
    <xf numFmtId="0" fontId="12" fillId="2" borderId="60" xfId="0" applyFont="1" applyFill="1" applyBorder="1" applyAlignment="1">
      <alignment horizontal="left" vertical="center"/>
    </xf>
    <xf numFmtId="0" fontId="12" fillId="2" borderId="61" xfId="0" applyFont="1" applyFill="1" applyBorder="1" applyAlignment="1">
      <alignment horizontal="left" vertical="center"/>
    </xf>
    <xf numFmtId="0" fontId="12" fillId="2" borderId="62" xfId="0" applyFont="1" applyFill="1" applyBorder="1" applyAlignment="1">
      <alignment horizontal="left" vertical="center"/>
    </xf>
    <xf numFmtId="0" fontId="12" fillId="2" borderId="63" xfId="0" applyFont="1" applyFill="1" applyBorder="1" applyAlignment="1">
      <alignment horizontal="left" vertical="center"/>
    </xf>
    <xf numFmtId="0" fontId="12" fillId="2" borderId="64" xfId="0" applyFont="1" applyFill="1" applyBorder="1" applyAlignment="1">
      <alignment horizontal="left" vertical="center"/>
    </xf>
    <xf numFmtId="0" fontId="16" fillId="2" borderId="69" xfId="0" applyFont="1" applyFill="1" applyBorder="1" applyAlignment="1">
      <alignment horizontal="left" vertical="center"/>
    </xf>
    <xf numFmtId="0" fontId="16" fillId="2" borderId="70" xfId="0" applyFont="1" applyFill="1" applyBorder="1" applyAlignment="1">
      <alignment horizontal="left" vertical="center"/>
    </xf>
    <xf numFmtId="0" fontId="16" fillId="2" borderId="71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left" vertical="center"/>
    </xf>
    <xf numFmtId="0" fontId="16" fillId="2" borderId="18" xfId="0" applyFont="1" applyFill="1" applyBorder="1" applyAlignment="1">
      <alignment horizontal="left" vertical="center"/>
    </xf>
    <xf numFmtId="0" fontId="43" fillId="8" borderId="159" xfId="0" applyFont="1" applyFill="1" applyBorder="1" applyAlignment="1">
      <alignment horizontal="center" vertical="center"/>
    </xf>
    <xf numFmtId="0" fontId="43" fillId="8" borderId="160" xfId="0" applyFont="1" applyFill="1" applyBorder="1" applyAlignment="1">
      <alignment horizontal="center" vertical="center"/>
    </xf>
    <xf numFmtId="0" fontId="43" fillId="8" borderId="162" xfId="0" applyFont="1" applyFill="1" applyBorder="1" applyAlignment="1">
      <alignment horizontal="center" vertical="center"/>
    </xf>
    <xf numFmtId="0" fontId="43" fillId="8" borderId="163" xfId="0" applyFont="1" applyFill="1" applyBorder="1" applyAlignment="1">
      <alignment horizontal="center" vertical="center"/>
    </xf>
    <xf numFmtId="0" fontId="34" fillId="8" borderId="164" xfId="0" applyFont="1" applyFill="1" applyBorder="1" applyAlignment="1">
      <alignment horizontal="center" vertical="center" wrapText="1"/>
    </xf>
    <xf numFmtId="0" fontId="34" fillId="8" borderId="161" xfId="0" applyFont="1" applyFill="1" applyBorder="1" applyAlignment="1">
      <alignment horizontal="center" vertical="center" wrapText="1"/>
    </xf>
    <xf numFmtId="0" fontId="16" fillId="2" borderId="69" xfId="0" applyFont="1" applyFill="1" applyBorder="1" applyAlignment="1">
      <alignment horizontal="center" vertical="center"/>
    </xf>
    <xf numFmtId="0" fontId="16" fillId="2" borderId="70" xfId="0" applyFont="1" applyFill="1" applyBorder="1" applyAlignment="1">
      <alignment horizontal="center" vertical="center"/>
    </xf>
    <xf numFmtId="0" fontId="16" fillId="2" borderId="71" xfId="0" applyFont="1" applyFill="1" applyBorder="1" applyAlignment="1">
      <alignment horizontal="center" vertical="center"/>
    </xf>
    <xf numFmtId="0" fontId="34" fillId="3" borderId="53" xfId="132" applyFont="1" applyFill="1" applyBorder="1" applyAlignment="1">
      <alignment horizontal="center" wrapText="1"/>
    </xf>
    <xf numFmtId="0" fontId="34" fillId="3" borderId="54" xfId="132" applyFont="1" applyFill="1" applyBorder="1" applyAlignment="1">
      <alignment horizontal="center" wrapText="1"/>
    </xf>
    <xf numFmtId="0" fontId="34" fillId="3" borderId="55" xfId="132" applyFont="1" applyFill="1" applyBorder="1" applyAlignment="1">
      <alignment horizontal="center" wrapText="1"/>
    </xf>
    <xf numFmtId="0" fontId="16" fillId="3" borderId="58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34" fillId="3" borderId="16" xfId="132" applyFont="1" applyFill="1" applyBorder="1" applyAlignment="1">
      <alignment horizontal="center" wrapText="1"/>
    </xf>
    <xf numFmtId="0" fontId="34" fillId="3" borderId="17" xfId="132" applyFont="1" applyFill="1" applyBorder="1" applyAlignment="1">
      <alignment horizontal="center" wrapText="1"/>
    </xf>
    <xf numFmtId="0" fontId="34" fillId="3" borderId="18" xfId="132" applyFont="1" applyFill="1" applyBorder="1" applyAlignment="1">
      <alignment horizontal="center" wrapText="1"/>
    </xf>
    <xf numFmtId="0" fontId="16" fillId="2" borderId="69" xfId="0" applyFont="1" applyFill="1" applyBorder="1" applyAlignment="1">
      <alignment horizontal="left"/>
    </xf>
    <xf numFmtId="0" fontId="16" fillId="2" borderId="71" xfId="0" applyFont="1" applyFill="1" applyBorder="1" applyAlignment="1">
      <alignment horizontal="left"/>
    </xf>
    <xf numFmtId="0" fontId="16" fillId="3" borderId="56" xfId="0" applyFont="1" applyFill="1" applyBorder="1" applyAlignment="1">
      <alignment horizontal="center" vertical="center"/>
    </xf>
    <xf numFmtId="0" fontId="16" fillId="3" borderId="5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6" fillId="2" borderId="70" xfId="0" applyFont="1" applyFill="1" applyBorder="1" applyAlignment="1">
      <alignment horizontal="left"/>
    </xf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4" fontId="16" fillId="2" borderId="69" xfId="0" applyNumberFormat="1" applyFont="1" applyFill="1" applyBorder="1" applyAlignment="1">
      <alignment horizontal="left"/>
    </xf>
    <xf numFmtId="4" fontId="16" fillId="2" borderId="71" xfId="0" applyNumberFormat="1" applyFont="1" applyFill="1" applyBorder="1" applyAlignment="1">
      <alignment horizontal="left"/>
    </xf>
    <xf numFmtId="4" fontId="12" fillId="2" borderId="95" xfId="0" applyNumberFormat="1" applyFont="1" applyFill="1" applyBorder="1" applyAlignment="1" applyProtection="1">
      <alignment horizontal="left" vertical="center"/>
      <protection locked="0"/>
    </xf>
    <xf numFmtId="4" fontId="12" fillId="2" borderId="100" xfId="0" applyNumberFormat="1" applyFont="1" applyFill="1" applyBorder="1" applyAlignment="1" applyProtection="1">
      <alignment horizontal="left" vertical="center"/>
      <protection locked="0"/>
    </xf>
    <xf numFmtId="4" fontId="12" fillId="2" borderId="62" xfId="0" applyNumberFormat="1" applyFont="1" applyFill="1" applyBorder="1" applyAlignment="1" applyProtection="1">
      <alignment horizontal="left" vertical="center"/>
      <protection locked="0"/>
    </xf>
    <xf numFmtId="4" fontId="12" fillId="2" borderId="64" xfId="0" applyNumberFormat="1" applyFont="1" applyFill="1" applyBorder="1" applyAlignment="1" applyProtection="1">
      <alignment horizontal="left" vertical="center"/>
      <protection locked="0"/>
    </xf>
    <xf numFmtId="4" fontId="12" fillId="2" borderId="65" xfId="0" applyNumberFormat="1" applyFont="1" applyFill="1" applyBorder="1" applyAlignment="1" applyProtection="1">
      <alignment horizontal="left" vertical="center"/>
      <protection locked="0"/>
    </xf>
    <xf numFmtId="4" fontId="12" fillId="2" borderId="67" xfId="0" applyNumberFormat="1" applyFont="1" applyFill="1" applyBorder="1" applyAlignment="1" applyProtection="1">
      <alignment horizontal="left" vertical="center"/>
      <protection locked="0"/>
    </xf>
    <xf numFmtId="0" fontId="16" fillId="2" borderId="16" xfId="0" applyFont="1" applyFill="1" applyBorder="1" applyAlignment="1">
      <alignment horizontal="left"/>
    </xf>
    <xf numFmtId="0" fontId="16" fillId="2" borderId="18" xfId="0" applyFont="1" applyFill="1" applyBorder="1" applyAlignment="1">
      <alignment horizontal="left"/>
    </xf>
    <xf numFmtId="0" fontId="43" fillId="6" borderId="116" xfId="0" applyFont="1" applyFill="1" applyBorder="1" applyAlignment="1">
      <alignment horizontal="left"/>
    </xf>
    <xf numFmtId="0" fontId="43" fillId="6" borderId="117" xfId="0" applyFont="1" applyFill="1" applyBorder="1" applyAlignment="1">
      <alignment horizontal="left"/>
    </xf>
    <xf numFmtId="0" fontId="42" fillId="6" borderId="116" xfId="0" applyFont="1" applyFill="1" applyBorder="1" applyAlignment="1">
      <alignment horizontal="left"/>
    </xf>
    <xf numFmtId="0" fontId="42" fillId="6" borderId="117" xfId="0" applyFont="1" applyFill="1" applyBorder="1" applyAlignment="1">
      <alignment horizontal="left"/>
    </xf>
  </cellXfs>
  <cellStyles count="75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" xfId="709" builtinId="8" hidden="1"/>
    <cellStyle name="Hipervínculo" xfId="711" builtinId="8" hidden="1"/>
    <cellStyle name="Hipervínculo" xfId="713" builtinId="8" hidden="1"/>
    <cellStyle name="Hipervínculo" xfId="715" builtinId="8" hidden="1"/>
    <cellStyle name="Hipervínculo" xfId="717" builtinId="8" hidden="1"/>
    <cellStyle name="Hipervínculo" xfId="719" builtinId="8" hidden="1"/>
    <cellStyle name="Hipervínculo" xfId="721" builtinId="8" hidden="1"/>
    <cellStyle name="Hipervínculo" xfId="723" builtinId="8" hidden="1"/>
    <cellStyle name="Hipervínculo" xfId="725" builtinId="8" hidden="1"/>
    <cellStyle name="Hipervínculo" xfId="727" builtinId="8" hidden="1"/>
    <cellStyle name="Hipervínculo" xfId="729" builtinId="8" hidden="1"/>
    <cellStyle name="Hipervínculo" xfId="731" builtinId="8" hidden="1"/>
    <cellStyle name="Hipervínculo" xfId="733" builtinId="8" hidden="1"/>
    <cellStyle name="Hipervínculo" xfId="735" builtinId="8" hidden="1"/>
    <cellStyle name="Hipervínculo" xfId="737" builtinId="8" hidden="1"/>
    <cellStyle name="Hipervínculo" xfId="739" builtinId="8" hidden="1"/>
    <cellStyle name="Hipervínculo" xfId="741" builtinId="8" hidden="1"/>
    <cellStyle name="Hipervínculo" xfId="743" builtinId="8" hidden="1"/>
    <cellStyle name="Hipervínculo" xfId="745" builtinId="8" hidden="1"/>
    <cellStyle name="Hipervínculo" xfId="747" builtinId="8" hidden="1"/>
    <cellStyle name="Hipervínculo" xfId="749" builtinId="8" hidden="1"/>
    <cellStyle name="Hipervínculo" xfId="75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Hipervínculo visitado" xfId="710" builtinId="9" hidden="1"/>
    <cellStyle name="Hipervínculo visitado" xfId="712" builtinId="9" hidden="1"/>
    <cellStyle name="Hipervínculo visitado" xfId="714" builtinId="9" hidden="1"/>
    <cellStyle name="Hipervínculo visitado" xfId="716" builtinId="9" hidden="1"/>
    <cellStyle name="Hipervínculo visitado" xfId="718" builtinId="9" hidden="1"/>
    <cellStyle name="Hipervínculo visitado" xfId="720" builtinId="9" hidden="1"/>
    <cellStyle name="Hipervínculo visitado" xfId="722" builtinId="9" hidden="1"/>
    <cellStyle name="Hipervínculo visitado" xfId="724" builtinId="9" hidden="1"/>
    <cellStyle name="Hipervínculo visitado" xfId="726" builtinId="9" hidden="1"/>
    <cellStyle name="Hipervínculo visitado" xfId="728" builtinId="9" hidden="1"/>
    <cellStyle name="Hipervínculo visitado" xfId="730" builtinId="9" hidden="1"/>
    <cellStyle name="Hipervínculo visitado" xfId="732" builtinId="9" hidden="1"/>
    <cellStyle name="Hipervínculo visitado" xfId="734" builtinId="9" hidden="1"/>
    <cellStyle name="Hipervínculo visitado" xfId="736" builtinId="9" hidden="1"/>
    <cellStyle name="Hipervínculo visitado" xfId="738" builtinId="9" hidden="1"/>
    <cellStyle name="Hipervínculo visitado" xfId="740" builtinId="9" hidden="1"/>
    <cellStyle name="Hipervínculo visitado" xfId="742" builtinId="9" hidden="1"/>
    <cellStyle name="Hipervínculo visitado" xfId="744" builtinId="9" hidden="1"/>
    <cellStyle name="Hipervínculo visitado" xfId="746" builtinId="9" hidden="1"/>
    <cellStyle name="Hipervínculo visitado" xfId="748" builtinId="9" hidden="1"/>
    <cellStyle name="Hipervínculo visitado" xfId="750" builtinId="9" hidden="1"/>
    <cellStyle name="Hipervínculo visitado" xfId="752" builtinId="9" hidden="1"/>
    <cellStyle name="Normal" xfId="0" builtinId="0"/>
    <cellStyle name="Normal 2" xfId="132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2</xdr:col>
      <xdr:colOff>1079500</xdr:colOff>
      <xdr:row>3</xdr:row>
      <xdr:rowOff>77524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2</xdr:col>
      <xdr:colOff>1333500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rrador_Plantilla_2018%20ESFL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CHECK_LIST"/>
      <sheetName val="FC-1_ORGANOS_GOBIERNO"/>
      <sheetName val="FC-2_ACCIONISTAS"/>
      <sheetName val="FC-3_CPyG "/>
      <sheetName val="FC-3_1_INF_ADIC_CPyG"/>
      <sheetName val="FC-4_ACTIVO"/>
      <sheetName val="FC-4_PASIVO"/>
      <sheetName val="FC-6_Inversiones"/>
      <sheetName val="FC-7_INF"/>
      <sheetName val="FC-8_INV_FINANCIERAS"/>
      <sheetName val="FC-9_TRANS_SUBV"/>
      <sheetName val="FC-10_DEUDAS"/>
      <sheetName val="FC-11_DEUDA_VIVA"/>
      <sheetName val="FC-12_PERFIL_VTO_DEUDA"/>
      <sheetName val="FC-13_PERSONAL"/>
      <sheetName val="FC-14_OPER_INTERNAS"/>
      <sheetName val="FC-15_ENCOMIENDAS"/>
      <sheetName val="FC-16_ESTAB_PRESUP"/>
      <sheetName val="FC-17_FINANCIACIÓN"/>
      <sheetName val="FC-90_COMPROBACIÓN"/>
      <sheetName val="FC-91_PRESUPUESTO"/>
      <sheetName val="FC-92_PRESUPUESTO_PYG"/>
    </sheetNames>
    <sheetDataSet>
      <sheetData sheetId="0" refreshError="1">
        <row r="15">
          <cell r="D15">
            <v>2018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AK165"/>
  <sheetViews>
    <sheetView topLeftCell="A13" zoomScale="108" workbookViewId="0">
      <selection activeCell="D19" sqref="D19"/>
    </sheetView>
  </sheetViews>
  <sheetFormatPr baseColWidth="10" defaultColWidth="10.77734375" defaultRowHeight="15"/>
  <cols>
    <col min="1" max="1" width="3.21875" style="4" customWidth="1"/>
    <col min="2" max="2" width="3.44140625" style="2" customWidth="1"/>
    <col min="3" max="3" width="12.21875" style="4" customWidth="1"/>
    <col min="4" max="13" width="10.77734375" style="4"/>
    <col min="14" max="14" width="3.21875" style="2" customWidth="1"/>
    <col min="15" max="17" width="10.77734375" style="2"/>
    <col min="18" max="16384" width="10.77734375" style="4"/>
  </cols>
  <sheetData>
    <row r="1" spans="2:37" s="2" customFormat="1" ht="22.9" customHeight="1">
      <c r="D1" s="3"/>
    </row>
    <row r="2" spans="2:37" s="2" customFormat="1" ht="22.9" customHeight="1">
      <c r="D2" s="21" t="s">
        <v>31</v>
      </c>
    </row>
    <row r="3" spans="2:37" s="2" customFormat="1" ht="22.9" customHeight="1">
      <c r="D3" s="47" t="s">
        <v>32</v>
      </c>
    </row>
    <row r="4" spans="2:37" s="2" customFormat="1" ht="22.9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997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997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15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12" t="s">
        <v>34</v>
      </c>
      <c r="D13" s="998" t="s">
        <v>710</v>
      </c>
      <c r="E13" s="999"/>
      <c r="F13" s="999"/>
      <c r="G13" s="999"/>
      <c r="H13" s="999"/>
      <c r="I13" s="999"/>
      <c r="J13" s="999"/>
      <c r="K13" s="999"/>
      <c r="L13" s="999"/>
      <c r="M13" s="1000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12" t="s">
        <v>35</v>
      </c>
      <c r="D15" s="404">
        <v>2018</v>
      </c>
      <c r="E15" s="14"/>
      <c r="F15" s="14"/>
      <c r="G15" s="278"/>
      <c r="H15" s="278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1001"/>
      <c r="E16" s="1001"/>
      <c r="F16" s="1001"/>
      <c r="G16" s="1001"/>
      <c r="H16" s="1001"/>
      <c r="I16" s="1001"/>
      <c r="J16" s="1001"/>
      <c r="K16" s="1001"/>
      <c r="L16" s="1001"/>
      <c r="M16" s="1001"/>
      <c r="N16" s="9"/>
    </row>
    <row r="17" spans="2:14" s="2" customFormat="1" ht="30" customHeight="1">
      <c r="B17" s="8"/>
      <c r="C17" s="213" t="s">
        <v>66</v>
      </c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15" customHeight="1">
      <c r="B19" s="8"/>
      <c r="C19" s="2" t="s">
        <v>37</v>
      </c>
      <c r="D19" s="2" t="s">
        <v>38</v>
      </c>
      <c r="N19" s="9"/>
    </row>
    <row r="20" spans="2:14" s="2" customFormat="1" ht="25.15" customHeight="1">
      <c r="B20" s="8"/>
      <c r="C20" s="2" t="s">
        <v>39</v>
      </c>
      <c r="D20" s="2" t="s">
        <v>40</v>
      </c>
      <c r="N20" s="9"/>
    </row>
    <row r="21" spans="2:14" s="2" customFormat="1" ht="25.15" customHeight="1">
      <c r="B21" s="8"/>
      <c r="C21" s="720" t="s">
        <v>561</v>
      </c>
      <c r="D21" s="720" t="s">
        <v>562</v>
      </c>
      <c r="N21" s="9"/>
    </row>
    <row r="22" spans="2:14" s="2" customFormat="1" ht="25.15" customHeight="1">
      <c r="B22" s="8"/>
      <c r="C22" s="2" t="s">
        <v>41</v>
      </c>
      <c r="D22" s="2" t="s">
        <v>42</v>
      </c>
      <c r="N22" s="9"/>
    </row>
    <row r="23" spans="2:14" s="2" customFormat="1" ht="25.15" customHeight="1">
      <c r="B23" s="8"/>
      <c r="C23" s="2" t="s">
        <v>46</v>
      </c>
      <c r="D23" s="2" t="s">
        <v>47</v>
      </c>
      <c r="N23" s="9"/>
    </row>
    <row r="24" spans="2:14" s="2" customFormat="1" ht="25.15" customHeight="1">
      <c r="B24" s="8"/>
      <c r="C24" s="2" t="s">
        <v>43</v>
      </c>
      <c r="D24" s="215" t="s">
        <v>469</v>
      </c>
      <c r="N24" s="9"/>
    </row>
    <row r="25" spans="2:14" s="2" customFormat="1" ht="25.15" customHeight="1">
      <c r="B25" s="8"/>
      <c r="C25" s="925" t="s">
        <v>44</v>
      </c>
      <c r="D25" s="926" t="s">
        <v>663</v>
      </c>
      <c r="N25" s="9"/>
    </row>
    <row r="26" spans="2:14" s="2" customFormat="1" ht="25.15" customHeight="1">
      <c r="B26" s="8"/>
      <c r="C26" s="2" t="s">
        <v>45</v>
      </c>
      <c r="D26" s="2" t="s">
        <v>48</v>
      </c>
      <c r="N26" s="9"/>
    </row>
    <row r="27" spans="2:14" s="2" customFormat="1" ht="25.15" customHeight="1">
      <c r="B27" s="8"/>
      <c r="C27" s="2" t="s">
        <v>49</v>
      </c>
      <c r="D27" s="2" t="s">
        <v>50</v>
      </c>
      <c r="N27" s="9"/>
    </row>
    <row r="28" spans="2:14" s="2" customFormat="1" ht="25.15" customHeight="1">
      <c r="B28" s="8"/>
      <c r="C28" s="2" t="s">
        <v>51</v>
      </c>
      <c r="D28" s="2" t="s">
        <v>52</v>
      </c>
      <c r="N28" s="9"/>
    </row>
    <row r="29" spans="2:14" s="2" customFormat="1" ht="25.15" customHeight="1">
      <c r="B29" s="8"/>
      <c r="C29" s="2" t="s">
        <v>53</v>
      </c>
      <c r="D29" s="2" t="s">
        <v>54</v>
      </c>
      <c r="N29" s="9"/>
    </row>
    <row r="30" spans="2:14" s="2" customFormat="1" ht="25.15" customHeight="1">
      <c r="B30" s="8"/>
      <c r="C30" s="2" t="s">
        <v>55</v>
      </c>
      <c r="D30" s="283" t="s">
        <v>496</v>
      </c>
      <c r="N30" s="9"/>
    </row>
    <row r="31" spans="2:14" s="2" customFormat="1" ht="25.15" customHeight="1">
      <c r="B31" s="8"/>
      <c r="C31" s="2" t="s">
        <v>57</v>
      </c>
      <c r="D31" s="2" t="s">
        <v>56</v>
      </c>
      <c r="N31" s="9"/>
    </row>
    <row r="32" spans="2:14" s="2" customFormat="1" ht="25.15" customHeight="1">
      <c r="B32" s="8"/>
      <c r="C32" s="2" t="s">
        <v>59</v>
      </c>
      <c r="D32" s="2" t="s">
        <v>58</v>
      </c>
      <c r="N32" s="9"/>
    </row>
    <row r="33" spans="2:14" s="2" customFormat="1" ht="25.15" customHeight="1">
      <c r="B33" s="8"/>
      <c r="C33" s="283" t="s">
        <v>60</v>
      </c>
      <c r="D33" s="2" t="s">
        <v>61</v>
      </c>
      <c r="N33" s="9"/>
    </row>
    <row r="34" spans="2:14" s="2" customFormat="1" ht="25.15" customHeight="1">
      <c r="B34" s="8"/>
      <c r="C34" s="283" t="s">
        <v>492</v>
      </c>
      <c r="D34" s="2" t="s">
        <v>63</v>
      </c>
      <c r="N34" s="9"/>
    </row>
    <row r="35" spans="2:14" s="2" customFormat="1" ht="25.15" customHeight="1">
      <c r="B35" s="8"/>
      <c r="C35" s="283" t="s">
        <v>493</v>
      </c>
      <c r="D35" s="2" t="s">
        <v>64</v>
      </c>
      <c r="N35" s="9"/>
    </row>
    <row r="36" spans="2:14" s="2" customFormat="1" ht="25.15" customHeight="1">
      <c r="B36" s="8"/>
      <c r="C36" s="283" t="s">
        <v>494</v>
      </c>
      <c r="D36" s="2" t="s">
        <v>65</v>
      </c>
      <c r="N36" s="9"/>
    </row>
    <row r="37" spans="2:14" s="2" customFormat="1" ht="25.15" customHeight="1">
      <c r="B37" s="8"/>
      <c r="C37" s="283" t="s">
        <v>495</v>
      </c>
      <c r="D37" s="2" t="s">
        <v>68</v>
      </c>
      <c r="N37" s="9"/>
    </row>
    <row r="38" spans="2:14" s="2" customFormat="1" ht="25.15" customHeight="1">
      <c r="B38" s="8"/>
      <c r="N38" s="9"/>
    </row>
    <row r="39" spans="2:14" s="2" customFormat="1" ht="25.15" customHeight="1">
      <c r="B39" s="8"/>
      <c r="N39" s="9"/>
    </row>
    <row r="40" spans="2:14" s="2" customFormat="1" ht="25.15" customHeight="1">
      <c r="B40" s="8"/>
      <c r="C40" s="215" t="s">
        <v>67</v>
      </c>
      <c r="D40" s="2" t="s">
        <v>70</v>
      </c>
      <c r="N40" s="9"/>
    </row>
    <row r="41" spans="2:14" s="2" customFormat="1" ht="25.15" customHeight="1">
      <c r="B41" s="8"/>
      <c r="C41" s="215" t="s">
        <v>69</v>
      </c>
      <c r="D41" s="2" t="s">
        <v>72</v>
      </c>
      <c r="N41" s="9"/>
    </row>
    <row r="42" spans="2:14" s="2" customFormat="1" ht="25.15" customHeight="1">
      <c r="B42" s="8"/>
      <c r="C42" s="215" t="s">
        <v>71</v>
      </c>
      <c r="D42" s="2" t="s">
        <v>74</v>
      </c>
      <c r="N42" s="9"/>
    </row>
    <row r="43" spans="2:14" s="2" customFormat="1" ht="25.15" customHeight="1">
      <c r="B43" s="8"/>
      <c r="N43" s="9"/>
    </row>
    <row r="44" spans="2:14" s="2" customFormat="1" ht="25.15" customHeight="1">
      <c r="B44" s="8"/>
      <c r="C44" s="213" t="s">
        <v>322</v>
      </c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9"/>
    </row>
    <row r="45" spans="2:14" s="2" customFormat="1" ht="25.15" customHeight="1">
      <c r="B45" s="8"/>
      <c r="N45" s="9"/>
    </row>
    <row r="46" spans="2:14" s="2" customFormat="1" ht="25.15" customHeight="1">
      <c r="B46" s="8"/>
      <c r="C46" s="215" t="s">
        <v>323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2.75">
      <c r="C49" s="37" t="s">
        <v>76</v>
      </c>
      <c r="G49" s="43"/>
      <c r="M49" s="41" t="s">
        <v>81</v>
      </c>
    </row>
    <row r="50" spans="3:13" s="42" customFormat="1" ht="12.75">
      <c r="C50" s="38" t="s">
        <v>77</v>
      </c>
      <c r="G50" s="43"/>
    </row>
    <row r="51" spans="3:13" s="42" customFormat="1" ht="12.75">
      <c r="C51" s="38" t="s">
        <v>78</v>
      </c>
      <c r="G51" s="43"/>
    </row>
    <row r="52" spans="3:13" s="42" customFormat="1" ht="12.75">
      <c r="C52" s="38" t="s">
        <v>79</v>
      </c>
      <c r="G52" s="43"/>
    </row>
    <row r="53" spans="3:13" s="42" customFormat="1" ht="12.75">
      <c r="C53" s="38" t="s">
        <v>80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5" type="noConversion"/>
  <pageMargins left="0.75000000000000011" right="0.75000000000000011" top="1" bottom="1" header="0.5" footer="0.5"/>
  <pageSetup paperSize="9" scale="57" orientation="portrait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66"/>
  <sheetViews>
    <sheetView topLeftCell="A35" zoomScale="55" zoomScaleNormal="55" workbookViewId="0">
      <selection activeCell="W51" sqref="W51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42.77734375" style="54" customWidth="1"/>
    <col min="5" max="6" width="12.77734375" style="55" customWidth="1"/>
    <col min="7" max="8" width="15.77734375" style="55" customWidth="1"/>
    <col min="9" max="18" width="12.77734375" style="55" customWidth="1"/>
    <col min="19" max="19" width="3.21875" style="54" customWidth="1"/>
    <col min="20" max="16384" width="10.77734375" style="54"/>
  </cols>
  <sheetData>
    <row r="2" spans="2:34" ht="22.9" customHeight="1">
      <c r="D2" s="48" t="s">
        <v>174</v>
      </c>
    </row>
    <row r="3" spans="2:34" ht="22.9" customHeight="1">
      <c r="D3" s="48" t="s">
        <v>175</v>
      </c>
    </row>
    <row r="4" spans="2:34" ht="22.9" customHeight="1" thickBot="1"/>
    <row r="5" spans="2:34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9"/>
      <c r="U5" s="285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7"/>
    </row>
    <row r="6" spans="2:34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997">
        <f>ejercicio</f>
        <v>2018</v>
      </c>
      <c r="S6" s="63"/>
      <c r="U6" s="288"/>
      <c r="V6" s="289" t="s">
        <v>499</v>
      </c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1"/>
    </row>
    <row r="7" spans="2:34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997"/>
      <c r="S7" s="63"/>
      <c r="U7" s="288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1"/>
    </row>
    <row r="8" spans="2:34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5"/>
      <c r="S8" s="63"/>
      <c r="U8" s="288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1"/>
    </row>
    <row r="9" spans="2:34" s="49" customFormat="1" ht="30" customHeight="1">
      <c r="B9" s="66"/>
      <c r="C9" s="40" t="s">
        <v>2</v>
      </c>
      <c r="D9" s="1041" t="str">
        <f>Entidad</f>
        <v>FIFEDE - FUNDACIÓN C.INS.PARA LA FORMACIÓN, EL EMPLEO Y EL DESARROLLO EMPRESARIAL</v>
      </c>
      <c r="E9" s="1041"/>
      <c r="F9" s="1041"/>
      <c r="G9" s="1041"/>
      <c r="H9" s="1041"/>
      <c r="I9" s="1041"/>
      <c r="J9" s="1041"/>
      <c r="K9" s="1041"/>
      <c r="L9" s="1041"/>
      <c r="M9" s="1041"/>
      <c r="N9" s="1041"/>
      <c r="O9" s="1041"/>
      <c r="P9" s="1041"/>
      <c r="Q9" s="1041"/>
      <c r="R9" s="1041"/>
      <c r="S9" s="67"/>
      <c r="U9" s="292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4"/>
    </row>
    <row r="10" spans="2:34" ht="7.1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3"/>
      <c r="U10" s="288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1"/>
    </row>
    <row r="11" spans="2:34" s="72" customFormat="1" ht="30" customHeight="1">
      <c r="B11" s="68"/>
      <c r="C11" s="69" t="s">
        <v>567</v>
      </c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1"/>
      <c r="U11" s="295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6"/>
      <c r="AG11" s="296"/>
      <c r="AH11" s="297"/>
    </row>
    <row r="12" spans="2:34" s="72" customFormat="1" ht="30" customHeight="1">
      <c r="B12" s="68"/>
      <c r="C12" s="73"/>
      <c r="D12" s="7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71"/>
      <c r="U12" s="295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296"/>
      <c r="AG12" s="296"/>
      <c r="AH12" s="297"/>
    </row>
    <row r="13" spans="2:34" s="76" customFormat="1" ht="19.149999999999999" customHeight="1">
      <c r="B13" s="74"/>
      <c r="C13" s="266"/>
      <c r="D13" s="266"/>
      <c r="E13" s="266"/>
      <c r="F13" s="266"/>
      <c r="G13" s="266"/>
      <c r="H13" s="267" t="s">
        <v>180</v>
      </c>
      <c r="I13" s="1043" t="s">
        <v>572</v>
      </c>
      <c r="J13" s="1044"/>
      <c r="K13" s="1044"/>
      <c r="L13" s="1044"/>
      <c r="M13" s="1045"/>
      <c r="N13" s="268"/>
      <c r="O13" s="269"/>
      <c r="P13" s="270" t="s">
        <v>183</v>
      </c>
      <c r="Q13" s="271">
        <f>ejercicio-1</f>
        <v>2017</v>
      </c>
      <c r="R13" s="730" t="s">
        <v>573</v>
      </c>
      <c r="S13" s="75"/>
      <c r="U13" s="288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1"/>
    </row>
    <row r="14" spans="2:34" s="77" customFormat="1" ht="19.149999999999999" customHeight="1">
      <c r="B14" s="74"/>
      <c r="C14" s="272"/>
      <c r="D14" s="272"/>
      <c r="E14" s="272"/>
      <c r="F14" s="272"/>
      <c r="G14" s="272"/>
      <c r="H14" s="273" t="s">
        <v>181</v>
      </c>
      <c r="I14" s="274"/>
      <c r="J14" s="275"/>
      <c r="K14" s="275"/>
      <c r="L14" s="275"/>
      <c r="M14" s="276"/>
      <c r="N14" s="274"/>
      <c r="O14" s="275"/>
      <c r="P14" s="275"/>
      <c r="Q14" s="275"/>
      <c r="R14" s="276"/>
      <c r="S14" s="75"/>
      <c r="U14" s="288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1"/>
    </row>
    <row r="15" spans="2:34" s="77" customFormat="1" ht="19.149999999999999" customHeight="1">
      <c r="B15" s="74"/>
      <c r="C15" s="277" t="s">
        <v>176</v>
      </c>
      <c r="D15" s="277" t="s">
        <v>177</v>
      </c>
      <c r="E15" s="277" t="s">
        <v>178</v>
      </c>
      <c r="F15" s="277" t="s">
        <v>179</v>
      </c>
      <c r="G15" s="277" t="s">
        <v>568</v>
      </c>
      <c r="H15" s="277">
        <f>ejercicio-1</f>
        <v>2017</v>
      </c>
      <c r="I15" s="277">
        <f>+ejercicio</f>
        <v>2018</v>
      </c>
      <c r="J15" s="277">
        <f>ejercicio+1</f>
        <v>2019</v>
      </c>
      <c r="K15" s="277">
        <f>ejercicio+2</f>
        <v>2020</v>
      </c>
      <c r="L15" s="277">
        <f>ejercicio+3</f>
        <v>2021</v>
      </c>
      <c r="M15" s="277" t="s">
        <v>182</v>
      </c>
      <c r="N15" s="277">
        <f>+ejercicio</f>
        <v>2018</v>
      </c>
      <c r="O15" s="277">
        <f>ejercicio+1</f>
        <v>2019</v>
      </c>
      <c r="P15" s="277">
        <f>ejercicio+2</f>
        <v>2020</v>
      </c>
      <c r="Q15" s="277">
        <f>ejercicio+3</f>
        <v>2021</v>
      </c>
      <c r="R15" s="277" t="s">
        <v>182</v>
      </c>
      <c r="S15" s="75"/>
      <c r="U15" s="288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1"/>
    </row>
    <row r="16" spans="2:34" ht="22.9" customHeight="1">
      <c r="B16" s="74"/>
      <c r="C16" s="332"/>
      <c r="D16" s="990" t="s">
        <v>766</v>
      </c>
      <c r="E16" s="991">
        <v>2018</v>
      </c>
      <c r="F16" s="991">
        <v>2018</v>
      </c>
      <c r="G16" s="333">
        <v>100000</v>
      </c>
      <c r="H16" s="333"/>
      <c r="I16" s="333">
        <v>100000</v>
      </c>
      <c r="J16" s="333"/>
      <c r="K16" s="333"/>
      <c r="L16" s="333"/>
      <c r="M16" s="333"/>
      <c r="N16" s="333"/>
      <c r="O16" s="333"/>
      <c r="P16" s="333"/>
      <c r="Q16" s="333"/>
      <c r="R16" s="333"/>
      <c r="S16" s="63"/>
      <c r="U16" s="288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1"/>
    </row>
    <row r="17" spans="2:34" ht="22.9" customHeight="1">
      <c r="B17" s="74"/>
      <c r="C17" s="334"/>
      <c r="D17" s="335"/>
      <c r="E17" s="336"/>
      <c r="F17" s="336"/>
      <c r="G17" s="337"/>
      <c r="H17" s="337"/>
      <c r="I17" s="337"/>
      <c r="J17" s="337"/>
      <c r="K17" s="337"/>
      <c r="L17" s="337"/>
      <c r="M17" s="337"/>
      <c r="N17" s="337"/>
      <c r="O17" s="337"/>
      <c r="P17" s="337"/>
      <c r="Q17" s="337"/>
      <c r="R17" s="337"/>
      <c r="S17" s="63"/>
      <c r="U17" s="288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1"/>
    </row>
    <row r="18" spans="2:34" ht="22.9" customHeight="1">
      <c r="B18" s="74"/>
      <c r="C18" s="334"/>
      <c r="D18" s="335"/>
      <c r="E18" s="336"/>
      <c r="F18" s="336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7"/>
      <c r="R18" s="337"/>
      <c r="S18" s="63"/>
      <c r="U18" s="288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1"/>
    </row>
    <row r="19" spans="2:34" ht="22.9" customHeight="1">
      <c r="B19" s="74"/>
      <c r="C19" s="334"/>
      <c r="D19" s="335"/>
      <c r="E19" s="336"/>
      <c r="F19" s="336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63"/>
      <c r="U19" s="288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1"/>
    </row>
    <row r="20" spans="2:34" ht="22.9" customHeight="1">
      <c r="B20" s="74"/>
      <c r="C20" s="334"/>
      <c r="D20" s="335"/>
      <c r="E20" s="336"/>
      <c r="F20" s="336"/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63"/>
      <c r="U20" s="288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1"/>
    </row>
    <row r="21" spans="2:34" ht="22.9" customHeight="1">
      <c r="B21" s="74"/>
      <c r="C21" s="334"/>
      <c r="D21" s="335"/>
      <c r="E21" s="336"/>
      <c r="F21" s="336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63"/>
      <c r="U21" s="288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1"/>
    </row>
    <row r="22" spans="2:34" ht="22.9" customHeight="1">
      <c r="B22" s="74"/>
      <c r="C22" s="334"/>
      <c r="D22" s="335"/>
      <c r="E22" s="336"/>
      <c r="F22" s="336"/>
      <c r="G22" s="337"/>
      <c r="H22" s="337"/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63"/>
      <c r="U22" s="288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1"/>
    </row>
    <row r="23" spans="2:34" ht="22.9" customHeight="1">
      <c r="B23" s="74"/>
      <c r="C23" s="334"/>
      <c r="D23" s="335"/>
      <c r="E23" s="336"/>
      <c r="F23" s="336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63"/>
      <c r="U23" s="288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1"/>
    </row>
    <row r="24" spans="2:34" ht="22.9" customHeight="1">
      <c r="B24" s="74"/>
      <c r="C24" s="334"/>
      <c r="D24" s="335"/>
      <c r="E24" s="336"/>
      <c r="F24" s="336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63"/>
      <c r="U24" s="288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1"/>
    </row>
    <row r="25" spans="2:34" ht="22.9" customHeight="1">
      <c r="B25" s="74"/>
      <c r="C25" s="334"/>
      <c r="D25" s="335"/>
      <c r="E25" s="336"/>
      <c r="F25" s="336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63"/>
      <c r="U25" s="288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1"/>
    </row>
    <row r="26" spans="2:34" ht="22.9" customHeight="1">
      <c r="B26" s="74"/>
      <c r="C26" s="334"/>
      <c r="D26" s="335"/>
      <c r="E26" s="336"/>
      <c r="F26" s="336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63"/>
      <c r="U26" s="288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1"/>
    </row>
    <row r="27" spans="2:34" ht="22.9" customHeight="1">
      <c r="B27" s="74"/>
      <c r="C27" s="334"/>
      <c r="D27" s="335"/>
      <c r="E27" s="336"/>
      <c r="F27" s="336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63"/>
      <c r="U27" s="288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1"/>
    </row>
    <row r="28" spans="2:34" ht="22.9" customHeight="1">
      <c r="B28" s="74"/>
      <c r="C28" s="334"/>
      <c r="D28" s="335"/>
      <c r="E28" s="336"/>
      <c r="F28" s="336"/>
      <c r="G28" s="337"/>
      <c r="H28" s="337"/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63"/>
      <c r="U28" s="288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1"/>
    </row>
    <row r="29" spans="2:34" ht="22.9" customHeight="1">
      <c r="B29" s="74"/>
      <c r="C29" s="334"/>
      <c r="D29" s="335"/>
      <c r="E29" s="336"/>
      <c r="F29" s="336"/>
      <c r="G29" s="337"/>
      <c r="H29" s="337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63"/>
      <c r="U29" s="288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1"/>
    </row>
    <row r="30" spans="2:34" ht="22.9" customHeight="1">
      <c r="B30" s="74"/>
      <c r="C30" s="334"/>
      <c r="D30" s="335"/>
      <c r="E30" s="336"/>
      <c r="F30" s="336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337"/>
      <c r="R30" s="337"/>
      <c r="S30" s="63"/>
      <c r="U30" s="298"/>
      <c r="V30" s="299"/>
      <c r="W30" s="299"/>
      <c r="X30" s="299"/>
      <c r="Y30" s="299"/>
      <c r="Z30" s="299"/>
      <c r="AA30" s="299"/>
      <c r="AB30" s="299"/>
      <c r="AC30" s="299"/>
      <c r="AD30" s="299"/>
      <c r="AE30" s="299"/>
      <c r="AF30" s="299"/>
      <c r="AG30" s="299"/>
      <c r="AH30" s="300"/>
    </row>
    <row r="31" spans="2:34" ht="22.9" customHeight="1">
      <c r="B31" s="74"/>
      <c r="C31" s="334"/>
      <c r="D31" s="335"/>
      <c r="E31" s="336"/>
      <c r="F31" s="336"/>
      <c r="G31" s="337"/>
      <c r="H31" s="337"/>
      <c r="I31" s="337"/>
      <c r="J31" s="337"/>
      <c r="K31" s="337"/>
      <c r="L31" s="337"/>
      <c r="M31" s="337"/>
      <c r="N31" s="337"/>
      <c r="O31" s="337"/>
      <c r="P31" s="337"/>
      <c r="Q31" s="337"/>
      <c r="R31" s="337"/>
      <c r="S31" s="63"/>
      <c r="U31" s="298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300"/>
    </row>
    <row r="32" spans="2:34" ht="22.9" customHeight="1">
      <c r="B32" s="74"/>
      <c r="C32" s="334"/>
      <c r="D32" s="335"/>
      <c r="E32" s="336"/>
      <c r="F32" s="336"/>
      <c r="G32" s="337"/>
      <c r="H32" s="337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63"/>
      <c r="U32" s="288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1"/>
    </row>
    <row r="33" spans="2:34" ht="22.9" customHeight="1">
      <c r="B33" s="74"/>
      <c r="C33" s="334"/>
      <c r="D33" s="335"/>
      <c r="E33" s="336"/>
      <c r="F33" s="336"/>
      <c r="G33" s="337"/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63"/>
      <c r="U33" s="288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1"/>
    </row>
    <row r="34" spans="2:34" ht="22.9" customHeight="1">
      <c r="B34" s="74"/>
      <c r="C34" s="334"/>
      <c r="D34" s="335"/>
      <c r="E34" s="336"/>
      <c r="F34" s="336"/>
      <c r="G34" s="337"/>
      <c r="H34" s="337"/>
      <c r="I34" s="337"/>
      <c r="J34" s="337"/>
      <c r="K34" s="337"/>
      <c r="L34" s="337"/>
      <c r="M34" s="337"/>
      <c r="N34" s="337"/>
      <c r="O34" s="337"/>
      <c r="P34" s="337"/>
      <c r="Q34" s="337"/>
      <c r="R34" s="337"/>
      <c r="S34" s="63"/>
      <c r="U34" s="288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1"/>
    </row>
    <row r="35" spans="2:34" ht="22.9" customHeight="1">
      <c r="B35" s="74"/>
      <c r="C35" s="334"/>
      <c r="D35" s="335"/>
      <c r="E35" s="336"/>
      <c r="F35" s="336"/>
      <c r="G35" s="337"/>
      <c r="H35" s="337"/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63"/>
      <c r="U35" s="288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1"/>
    </row>
    <row r="36" spans="2:34" ht="22.9" customHeight="1">
      <c r="B36" s="74"/>
      <c r="C36" s="334"/>
      <c r="D36" s="335"/>
      <c r="E36" s="336"/>
      <c r="F36" s="336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337"/>
      <c r="R36" s="337"/>
      <c r="S36" s="63"/>
      <c r="U36" s="301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2"/>
      <c r="AG36" s="302"/>
      <c r="AH36" s="303"/>
    </row>
    <row r="37" spans="2:34" ht="22.9" customHeight="1">
      <c r="B37" s="74"/>
      <c r="C37" s="334"/>
      <c r="D37" s="335"/>
      <c r="E37" s="336"/>
      <c r="F37" s="336"/>
      <c r="G37" s="337"/>
      <c r="H37" s="337"/>
      <c r="I37" s="337"/>
      <c r="J37" s="337"/>
      <c r="K37" s="337"/>
      <c r="L37" s="337"/>
      <c r="M37" s="337"/>
      <c r="N37" s="337"/>
      <c r="O37" s="337"/>
      <c r="P37" s="337"/>
      <c r="Q37" s="337"/>
      <c r="R37" s="337"/>
      <c r="S37" s="63"/>
      <c r="U37" s="301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3"/>
    </row>
    <row r="38" spans="2:34" ht="22.9" customHeight="1">
      <c r="B38" s="74"/>
      <c r="C38" s="334"/>
      <c r="D38" s="335"/>
      <c r="E38" s="336"/>
      <c r="F38" s="336"/>
      <c r="G38" s="337"/>
      <c r="H38" s="337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63"/>
      <c r="U38" s="301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3"/>
    </row>
    <row r="39" spans="2:34" ht="22.9" customHeight="1">
      <c r="B39" s="74"/>
      <c r="C39" s="334"/>
      <c r="D39" s="335"/>
      <c r="E39" s="336"/>
      <c r="F39" s="336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337"/>
      <c r="R39" s="337"/>
      <c r="S39" s="63"/>
      <c r="U39" s="301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3"/>
    </row>
    <row r="40" spans="2:34" ht="22.9" customHeight="1">
      <c r="B40" s="74"/>
      <c r="C40" s="334"/>
      <c r="D40" s="335"/>
      <c r="E40" s="336"/>
      <c r="F40" s="336"/>
      <c r="G40" s="337"/>
      <c r="H40" s="337"/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63"/>
      <c r="U40" s="301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3"/>
    </row>
    <row r="41" spans="2:34" ht="22.9" customHeight="1">
      <c r="B41" s="74"/>
      <c r="C41" s="334"/>
      <c r="D41" s="335"/>
      <c r="E41" s="336"/>
      <c r="F41" s="336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63"/>
      <c r="U41" s="301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2"/>
      <c r="AG41" s="302"/>
      <c r="AH41" s="303"/>
    </row>
    <row r="42" spans="2:34" ht="22.9" customHeight="1">
      <c r="B42" s="74"/>
      <c r="C42" s="334"/>
      <c r="D42" s="335"/>
      <c r="E42" s="336"/>
      <c r="F42" s="336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63"/>
      <c r="U42" s="301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3"/>
    </row>
    <row r="43" spans="2:34" ht="22.9" customHeight="1">
      <c r="B43" s="74"/>
      <c r="C43" s="334"/>
      <c r="D43" s="335"/>
      <c r="E43" s="336"/>
      <c r="F43" s="336"/>
      <c r="G43" s="337"/>
      <c r="H43" s="337"/>
      <c r="I43" s="337"/>
      <c r="J43" s="337"/>
      <c r="K43" s="337"/>
      <c r="L43" s="337"/>
      <c r="M43" s="337"/>
      <c r="N43" s="337"/>
      <c r="O43" s="337"/>
      <c r="P43" s="337"/>
      <c r="Q43" s="337"/>
      <c r="R43" s="337"/>
      <c r="S43" s="63"/>
      <c r="U43" s="301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  <c r="AH43" s="303"/>
    </row>
    <row r="44" spans="2:34" ht="22.9" customHeight="1">
      <c r="B44" s="74"/>
      <c r="C44" s="334"/>
      <c r="D44" s="335"/>
      <c r="E44" s="336"/>
      <c r="F44" s="336"/>
      <c r="G44" s="337"/>
      <c r="H44" s="337"/>
      <c r="I44" s="337"/>
      <c r="J44" s="337"/>
      <c r="K44" s="337"/>
      <c r="L44" s="337"/>
      <c r="M44" s="337"/>
      <c r="N44" s="337"/>
      <c r="O44" s="337"/>
      <c r="P44" s="337"/>
      <c r="Q44" s="337"/>
      <c r="R44" s="337"/>
      <c r="S44" s="63"/>
      <c r="U44" s="301"/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  <c r="AF44" s="302"/>
      <c r="AG44" s="302"/>
      <c r="AH44" s="303"/>
    </row>
    <row r="45" spans="2:34" ht="22.9" customHeight="1">
      <c r="B45" s="74"/>
      <c r="C45" s="334"/>
      <c r="D45" s="335"/>
      <c r="E45" s="336"/>
      <c r="F45" s="336"/>
      <c r="G45" s="337"/>
      <c r="H45" s="337"/>
      <c r="I45" s="337"/>
      <c r="J45" s="337"/>
      <c r="K45" s="337"/>
      <c r="L45" s="337"/>
      <c r="M45" s="337"/>
      <c r="N45" s="337"/>
      <c r="O45" s="337"/>
      <c r="P45" s="337"/>
      <c r="Q45" s="337"/>
      <c r="R45" s="337"/>
      <c r="S45" s="63"/>
      <c r="U45" s="301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2"/>
      <c r="AG45" s="302"/>
      <c r="AH45" s="303"/>
    </row>
    <row r="46" spans="2:34" s="86" customFormat="1" ht="22.9" customHeight="1" thickBot="1">
      <c r="B46" s="74"/>
      <c r="C46" s="1046" t="s">
        <v>184</v>
      </c>
      <c r="D46" s="1047"/>
      <c r="E46" s="83">
        <f>MIN(E16:E45)</f>
        <v>2018</v>
      </c>
      <c r="F46" s="83">
        <f>MAX(F16:F45)</f>
        <v>2018</v>
      </c>
      <c r="G46" s="84">
        <f t="shared" ref="G46:R46" si="0">SUM(G16:G45)</f>
        <v>100000</v>
      </c>
      <c r="H46" s="84">
        <f t="shared" si="0"/>
        <v>0</v>
      </c>
      <c r="I46" s="84">
        <f t="shared" si="0"/>
        <v>100000</v>
      </c>
      <c r="J46" s="84">
        <f t="shared" si="0"/>
        <v>0</v>
      </c>
      <c r="K46" s="84">
        <f t="shared" si="0"/>
        <v>0</v>
      </c>
      <c r="L46" s="84">
        <f t="shared" si="0"/>
        <v>0</v>
      </c>
      <c r="M46" s="84">
        <f t="shared" si="0"/>
        <v>0</v>
      </c>
      <c r="N46" s="84">
        <f t="shared" si="0"/>
        <v>0</v>
      </c>
      <c r="O46" s="84">
        <f t="shared" si="0"/>
        <v>0</v>
      </c>
      <c r="P46" s="84">
        <f t="shared" si="0"/>
        <v>0</v>
      </c>
      <c r="Q46" s="84">
        <f t="shared" si="0"/>
        <v>0</v>
      </c>
      <c r="R46" s="84">
        <f t="shared" si="0"/>
        <v>0</v>
      </c>
      <c r="S46" s="85"/>
      <c r="U46" s="301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  <c r="AF46" s="302"/>
      <c r="AG46" s="302"/>
      <c r="AH46" s="303"/>
    </row>
    <row r="47" spans="2:34" s="86" customFormat="1" ht="22.9" customHeight="1">
      <c r="B47" s="74"/>
      <c r="C47" s="723"/>
      <c r="D47" s="723"/>
      <c r="E47" s="724"/>
      <c r="F47" s="724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85"/>
      <c r="U47" s="301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2"/>
      <c r="AG47" s="302"/>
      <c r="AH47" s="303"/>
    </row>
    <row r="48" spans="2:34" s="86" customFormat="1" ht="22.9" customHeight="1">
      <c r="B48" s="74"/>
      <c r="C48" s="725" t="s">
        <v>563</v>
      </c>
      <c r="D48" s="723"/>
      <c r="E48" s="724"/>
      <c r="F48" s="724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85"/>
      <c r="U48" s="301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302"/>
      <c r="AG48" s="302"/>
      <c r="AH48" s="303"/>
    </row>
    <row r="49" spans="2:34" s="86" customFormat="1" ht="22.9" customHeight="1">
      <c r="B49" s="74"/>
      <c r="C49" s="726" t="s">
        <v>564</v>
      </c>
      <c r="D49" s="723"/>
      <c r="E49" s="724"/>
      <c r="F49" s="727">
        <f>ejercicio-1</f>
        <v>2017</v>
      </c>
      <c r="G49" s="728" t="s">
        <v>565</v>
      </c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85"/>
      <c r="U49" s="301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2"/>
      <c r="AG49" s="302"/>
      <c r="AH49" s="303"/>
    </row>
    <row r="50" spans="2:34" s="86" customFormat="1" ht="22.9" customHeight="1">
      <c r="B50" s="74"/>
      <c r="C50" s="729" t="s">
        <v>566</v>
      </c>
      <c r="D50" s="723"/>
      <c r="E50" s="724"/>
      <c r="F50" s="724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85"/>
      <c r="U50" s="301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  <c r="AH50" s="303"/>
    </row>
    <row r="51" spans="2:34" s="86" customFormat="1" ht="22.9" customHeight="1">
      <c r="B51" s="74"/>
      <c r="C51" s="726" t="s">
        <v>569</v>
      </c>
      <c r="D51" s="723"/>
      <c r="E51" s="724"/>
      <c r="F51" s="724"/>
      <c r="G51" s="727">
        <f>ejercicio-1</f>
        <v>2017</v>
      </c>
      <c r="H51" s="728" t="s">
        <v>570</v>
      </c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85"/>
      <c r="U51" s="301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3"/>
    </row>
    <row r="52" spans="2:34" s="86" customFormat="1" ht="22.9" customHeight="1">
      <c r="B52" s="74"/>
      <c r="C52" s="726" t="s">
        <v>571</v>
      </c>
      <c r="D52" s="723"/>
      <c r="E52" s="724"/>
      <c r="F52" s="724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85"/>
      <c r="U52" s="301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3"/>
    </row>
    <row r="53" spans="2:34" s="86" customFormat="1" ht="22.9" customHeight="1">
      <c r="B53" s="74"/>
      <c r="C53" s="726" t="s">
        <v>575</v>
      </c>
      <c r="D53" s="723"/>
      <c r="E53" s="724"/>
      <c r="F53" s="724"/>
      <c r="G53" s="727">
        <f>ejercicio-1</f>
        <v>2017</v>
      </c>
      <c r="H53" s="728" t="s">
        <v>574</v>
      </c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85"/>
      <c r="U53" s="301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  <c r="AF53" s="302"/>
      <c r="AG53" s="302"/>
      <c r="AH53" s="303"/>
    </row>
    <row r="54" spans="2:34" s="86" customFormat="1" ht="22.9" customHeight="1">
      <c r="B54" s="74"/>
      <c r="C54" s="723"/>
      <c r="D54" s="723"/>
      <c r="E54" s="724"/>
      <c r="F54" s="724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85"/>
      <c r="U54" s="301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  <c r="AF54" s="302"/>
      <c r="AG54" s="302"/>
      <c r="AH54" s="303"/>
    </row>
    <row r="55" spans="2:34" ht="22.9" customHeight="1" thickBot="1">
      <c r="B55" s="78"/>
      <c r="C55" s="1042"/>
      <c r="D55" s="1042"/>
      <c r="E55" s="1042"/>
      <c r="F55" s="1042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79"/>
      <c r="S55" s="80"/>
      <c r="U55" s="304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305"/>
      <c r="AG55" s="305"/>
      <c r="AH55" s="306"/>
    </row>
    <row r="56" spans="2:34" ht="22.9" customHeight="1">
      <c r="C56" s="61"/>
      <c r="D56" s="61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</row>
    <row r="57" spans="2:34" ht="12.75">
      <c r="C57" s="81" t="s">
        <v>76</v>
      </c>
      <c r="D57" s="61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52" t="s">
        <v>45</v>
      </c>
    </row>
    <row r="58" spans="2:34" ht="12.75">
      <c r="C58" s="82" t="s">
        <v>77</v>
      </c>
      <c r="D58" s="61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</row>
    <row r="59" spans="2:34" ht="12.75">
      <c r="C59" s="82" t="s">
        <v>78</v>
      </c>
      <c r="D59" s="61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</row>
    <row r="60" spans="2:34" ht="12.75">
      <c r="C60" s="82" t="s">
        <v>79</v>
      </c>
      <c r="D60" s="61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</row>
    <row r="61" spans="2:34" ht="12.75">
      <c r="C61" s="82" t="s">
        <v>80</v>
      </c>
      <c r="D61" s="61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</row>
    <row r="62" spans="2:34" ht="22.9" customHeight="1">
      <c r="C62" s="61"/>
      <c r="D62" s="61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</row>
    <row r="63" spans="2:34" ht="22.9" customHeight="1">
      <c r="C63" s="61"/>
      <c r="D63" s="61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</row>
    <row r="64" spans="2:34" ht="22.9" customHeight="1">
      <c r="C64" s="61"/>
      <c r="D64" s="61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</row>
    <row r="65" spans="3:18" ht="22.9" customHeight="1">
      <c r="C65" s="61"/>
      <c r="D65" s="61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</row>
    <row r="66" spans="3:18" ht="22.9" customHeight="1"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5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D57"/>
  <sheetViews>
    <sheetView topLeftCell="A29" zoomScale="70" zoomScaleNormal="70" zoomScalePageLayoutView="125" workbookViewId="0">
      <selection activeCell="W41" sqref="W41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23.21875" style="54" customWidth="1"/>
    <col min="5" max="13" width="13.44140625" style="55" customWidth="1"/>
    <col min="14" max="14" width="40.77734375" style="55" customWidth="1"/>
    <col min="15" max="15" width="3.21875" style="54" customWidth="1"/>
    <col min="16" max="16384" width="10.77734375" style="54"/>
  </cols>
  <sheetData>
    <row r="2" spans="2:30" ht="22.9" customHeight="1">
      <c r="D2" s="48" t="s">
        <v>174</v>
      </c>
    </row>
    <row r="3" spans="2:30" ht="22.9" customHeight="1">
      <c r="D3" s="48" t="s">
        <v>175</v>
      </c>
    </row>
    <row r="4" spans="2:30" ht="22.9" customHeight="1" thickBot="1"/>
    <row r="5" spans="2:30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  <c r="Q5" s="285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7"/>
    </row>
    <row r="6" spans="2:30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62"/>
      <c r="M6" s="62"/>
      <c r="N6" s="997">
        <f>ejercicio</f>
        <v>2018</v>
      </c>
      <c r="O6" s="63"/>
      <c r="Q6" s="288"/>
      <c r="R6" s="289" t="s">
        <v>499</v>
      </c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1"/>
    </row>
    <row r="7" spans="2:30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62"/>
      <c r="M7" s="62"/>
      <c r="N7" s="997"/>
      <c r="O7" s="63"/>
      <c r="Q7" s="288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1"/>
    </row>
    <row r="8" spans="2:30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2"/>
      <c r="M8" s="62"/>
      <c r="N8" s="65"/>
      <c r="O8" s="63"/>
      <c r="Q8" s="288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1"/>
    </row>
    <row r="9" spans="2:30" s="49" customFormat="1" ht="30" customHeight="1">
      <c r="B9" s="66"/>
      <c r="C9" s="45" t="s">
        <v>2</v>
      </c>
      <c r="D9" s="1041" t="str">
        <f>Entidad</f>
        <v>FIFEDE - FUNDACIÓN C.INS.PARA LA FORMACIÓN, EL EMPLEO Y EL DESARROLLO EMPRESARIAL</v>
      </c>
      <c r="E9" s="1041"/>
      <c r="F9" s="1041"/>
      <c r="G9" s="1041"/>
      <c r="H9" s="1041"/>
      <c r="I9" s="1041"/>
      <c r="J9" s="1041"/>
      <c r="K9" s="1041"/>
      <c r="L9" s="1041"/>
      <c r="M9" s="1041"/>
      <c r="N9" s="1041"/>
      <c r="O9" s="67"/>
      <c r="Q9" s="292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4"/>
    </row>
    <row r="10" spans="2:30" ht="7.1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  <c r="Q10" s="288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1"/>
    </row>
    <row r="11" spans="2:30" s="72" customFormat="1" ht="30" customHeight="1">
      <c r="B11" s="68"/>
      <c r="C11" s="69" t="s">
        <v>211</v>
      </c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1"/>
      <c r="Q11" s="295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7"/>
    </row>
    <row r="12" spans="2:30" s="72" customFormat="1" ht="30" customHeight="1">
      <c r="B12" s="68"/>
      <c r="C12" s="73"/>
      <c r="D12" s="7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71"/>
      <c r="Q12" s="295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7"/>
    </row>
    <row r="13" spans="2:30" s="76" customFormat="1" ht="22.9" customHeight="1">
      <c r="B13" s="74"/>
      <c r="C13" s="1048"/>
      <c r="D13" s="1049"/>
      <c r="E13" s="138" t="s">
        <v>208</v>
      </c>
      <c r="F13" s="1052" t="s">
        <v>198</v>
      </c>
      <c r="G13" s="1053"/>
      <c r="H13" s="1053"/>
      <c r="I13" s="1053"/>
      <c r="J13" s="1053"/>
      <c r="K13" s="1053"/>
      <c r="L13" s="1054"/>
      <c r="M13" s="138" t="s">
        <v>209</v>
      </c>
      <c r="N13" s="1050" t="s">
        <v>210</v>
      </c>
      <c r="O13" s="75"/>
      <c r="Q13" s="288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1"/>
    </row>
    <row r="14" spans="2:30" ht="49.15" customHeight="1">
      <c r="B14" s="60"/>
      <c r="C14" s="147" t="s">
        <v>205</v>
      </c>
      <c r="D14" s="145">
        <f>ejercicio-1</f>
        <v>2017</v>
      </c>
      <c r="E14" s="146">
        <f>ejercicio-1</f>
        <v>2017</v>
      </c>
      <c r="F14" s="142" t="s">
        <v>200</v>
      </c>
      <c r="G14" s="143" t="s">
        <v>199</v>
      </c>
      <c r="H14" s="143" t="s">
        <v>201</v>
      </c>
      <c r="I14" s="143" t="s">
        <v>202</v>
      </c>
      <c r="J14" s="143" t="s">
        <v>203</v>
      </c>
      <c r="K14" s="143" t="s">
        <v>204</v>
      </c>
      <c r="L14" s="144" t="s">
        <v>189</v>
      </c>
      <c r="M14" s="146">
        <f>ejercicio-1</f>
        <v>2017</v>
      </c>
      <c r="N14" s="1051"/>
      <c r="O14" s="63"/>
      <c r="Q14" s="288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1"/>
    </row>
    <row r="15" spans="2:30" s="77" customFormat="1" ht="22.9" customHeight="1">
      <c r="B15" s="74"/>
      <c r="C15" s="93" t="s">
        <v>191</v>
      </c>
      <c r="D15" s="94"/>
      <c r="E15" s="338">
        <v>6584.25</v>
      </c>
      <c r="F15" s="339">
        <v>2386.1</v>
      </c>
      <c r="G15" s="340"/>
      <c r="H15" s="340"/>
      <c r="I15" s="340">
        <v>-2946.21</v>
      </c>
      <c r="J15" s="340"/>
      <c r="K15" s="340"/>
      <c r="L15" s="341"/>
      <c r="M15" s="109">
        <f>SUM(E15:L15)</f>
        <v>6024.14</v>
      </c>
      <c r="N15" s="371"/>
      <c r="O15" s="75"/>
      <c r="Q15" s="288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1"/>
    </row>
    <row r="16" spans="2:30" ht="22.9" customHeight="1">
      <c r="B16" s="74"/>
      <c r="C16" s="95" t="s">
        <v>194</v>
      </c>
      <c r="D16" s="96"/>
      <c r="E16" s="342"/>
      <c r="F16" s="343"/>
      <c r="G16" s="344"/>
      <c r="H16" s="344"/>
      <c r="I16" s="344"/>
      <c r="J16" s="344"/>
      <c r="K16" s="344"/>
      <c r="L16" s="345"/>
      <c r="M16" s="113">
        <f t="shared" ref="M16:M19" si="0">SUM(E16:L16)</f>
        <v>0</v>
      </c>
      <c r="N16" s="742"/>
      <c r="O16" s="63"/>
      <c r="Q16" s="288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1"/>
    </row>
    <row r="17" spans="2:30" ht="22.9" customHeight="1">
      <c r="B17" s="74"/>
      <c r="C17" s="95" t="s">
        <v>192</v>
      </c>
      <c r="D17" s="96"/>
      <c r="E17" s="342">
        <v>310768.71999999997</v>
      </c>
      <c r="F17" s="343">
        <v>124834.74</v>
      </c>
      <c r="G17" s="344"/>
      <c r="H17" s="344"/>
      <c r="I17" s="344">
        <v>-25231.63</v>
      </c>
      <c r="J17" s="344"/>
      <c r="K17" s="344"/>
      <c r="L17" s="345"/>
      <c r="M17" s="113">
        <f t="shared" si="0"/>
        <v>410371.82999999996</v>
      </c>
      <c r="N17" s="742"/>
      <c r="O17" s="63"/>
      <c r="Q17" s="288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1"/>
    </row>
    <row r="18" spans="2:30" ht="22.9" customHeight="1">
      <c r="B18" s="74"/>
      <c r="C18" s="95" t="s">
        <v>195</v>
      </c>
      <c r="D18" s="96"/>
      <c r="E18" s="342"/>
      <c r="F18" s="343"/>
      <c r="G18" s="344"/>
      <c r="H18" s="344"/>
      <c r="I18" s="344"/>
      <c r="J18" s="344"/>
      <c r="K18" s="344"/>
      <c r="L18" s="345"/>
      <c r="M18" s="113">
        <f t="shared" si="0"/>
        <v>0</v>
      </c>
      <c r="N18" s="742"/>
      <c r="O18" s="63"/>
      <c r="Q18" s="288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1"/>
    </row>
    <row r="19" spans="2:30" ht="22.9" customHeight="1">
      <c r="B19" s="74"/>
      <c r="C19" s="97" t="s">
        <v>193</v>
      </c>
      <c r="D19" s="98"/>
      <c r="E19" s="346"/>
      <c r="F19" s="347"/>
      <c r="G19" s="348"/>
      <c r="H19" s="348"/>
      <c r="I19" s="348"/>
      <c r="J19" s="348"/>
      <c r="K19" s="348"/>
      <c r="L19" s="349"/>
      <c r="M19" s="114">
        <f t="shared" si="0"/>
        <v>0</v>
      </c>
      <c r="N19" s="743"/>
      <c r="O19" s="63"/>
      <c r="Q19" s="288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1"/>
    </row>
    <row r="20" spans="2:30" ht="22.9" customHeight="1" thickBot="1">
      <c r="B20" s="74"/>
      <c r="C20" s="99" t="s">
        <v>196</v>
      </c>
      <c r="D20" s="100"/>
      <c r="E20" s="112">
        <f>SUM(E15:E19)</f>
        <v>317352.96999999997</v>
      </c>
      <c r="F20" s="112">
        <f t="shared" ref="F20:M20" si="1">SUM(F15:F19)</f>
        <v>127220.84000000001</v>
      </c>
      <c r="G20" s="112">
        <f t="shared" si="1"/>
        <v>0</v>
      </c>
      <c r="H20" s="112">
        <f t="shared" si="1"/>
        <v>0</v>
      </c>
      <c r="I20" s="112">
        <f t="shared" si="1"/>
        <v>-28177.84</v>
      </c>
      <c r="J20" s="112">
        <f t="shared" si="1"/>
        <v>0</v>
      </c>
      <c r="K20" s="112">
        <f t="shared" si="1"/>
        <v>0</v>
      </c>
      <c r="L20" s="112">
        <f t="shared" si="1"/>
        <v>0</v>
      </c>
      <c r="M20" s="112">
        <f t="shared" si="1"/>
        <v>416395.97</v>
      </c>
      <c r="N20" s="101"/>
      <c r="O20" s="63"/>
      <c r="Q20" s="288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1"/>
    </row>
    <row r="21" spans="2:30" ht="7.9" customHeight="1">
      <c r="B21" s="74"/>
      <c r="C21" s="89"/>
      <c r="D21" s="89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63"/>
      <c r="Q21" s="288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1"/>
    </row>
    <row r="22" spans="2:30" ht="22.9" customHeight="1" thickBot="1">
      <c r="B22" s="74"/>
      <c r="C22" s="103" t="s">
        <v>197</v>
      </c>
      <c r="D22" s="104"/>
      <c r="E22" s="417"/>
      <c r="F22" s="418"/>
      <c r="G22" s="419"/>
      <c r="H22" s="419"/>
      <c r="I22" s="419"/>
      <c r="J22" s="419"/>
      <c r="K22" s="419"/>
      <c r="L22" s="420"/>
      <c r="M22" s="112">
        <f>SUM(E22:L22)</f>
        <v>0</v>
      </c>
      <c r="N22" s="772"/>
      <c r="O22" s="63"/>
      <c r="Q22" s="288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1"/>
    </row>
    <row r="23" spans="2:30" ht="22.9" customHeight="1">
      <c r="B23" s="74"/>
      <c r="C23" s="73"/>
      <c r="D23" s="7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63"/>
      <c r="Q23" s="288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1"/>
    </row>
    <row r="24" spans="2:30" ht="22.9" customHeight="1">
      <c r="B24" s="74"/>
      <c r="C24" s="1048"/>
      <c r="D24" s="1049"/>
      <c r="E24" s="138" t="s">
        <v>208</v>
      </c>
      <c r="F24" s="1052" t="s">
        <v>198</v>
      </c>
      <c r="G24" s="1053"/>
      <c r="H24" s="1053"/>
      <c r="I24" s="1053"/>
      <c r="J24" s="1053"/>
      <c r="K24" s="1053"/>
      <c r="L24" s="1054"/>
      <c r="M24" s="138" t="s">
        <v>209</v>
      </c>
      <c r="N24" s="1050" t="s">
        <v>210</v>
      </c>
      <c r="O24" s="63"/>
      <c r="Q24" s="288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1"/>
    </row>
    <row r="25" spans="2:30" ht="49.15" customHeight="1">
      <c r="B25" s="74"/>
      <c r="C25" s="147" t="s">
        <v>206</v>
      </c>
      <c r="D25" s="145">
        <f>ejercicio</f>
        <v>2018</v>
      </c>
      <c r="E25" s="146">
        <f>ejercicio</f>
        <v>2018</v>
      </c>
      <c r="F25" s="142" t="s">
        <v>200</v>
      </c>
      <c r="G25" s="143" t="s">
        <v>199</v>
      </c>
      <c r="H25" s="143" t="s">
        <v>201</v>
      </c>
      <c r="I25" s="143" t="s">
        <v>202</v>
      </c>
      <c r="J25" s="143" t="s">
        <v>203</v>
      </c>
      <c r="K25" s="143" t="s">
        <v>204</v>
      </c>
      <c r="L25" s="144" t="s">
        <v>189</v>
      </c>
      <c r="M25" s="146">
        <f>ejercicio</f>
        <v>2018</v>
      </c>
      <c r="N25" s="1051"/>
      <c r="O25" s="63"/>
      <c r="Q25" s="288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1"/>
    </row>
    <row r="26" spans="2:30" ht="22.9" customHeight="1">
      <c r="B26" s="74"/>
      <c r="C26" s="93" t="s">
        <v>191</v>
      </c>
      <c r="D26" s="94"/>
      <c r="E26" s="109">
        <f>+M15</f>
        <v>6024.14</v>
      </c>
      <c r="F26" s="339"/>
      <c r="G26" s="340"/>
      <c r="H26" s="340"/>
      <c r="I26" s="340">
        <v>-3452.26</v>
      </c>
      <c r="J26" s="340"/>
      <c r="K26" s="340"/>
      <c r="L26" s="341"/>
      <c r="M26" s="109">
        <f>SUM(E26:L26)</f>
        <v>2571.88</v>
      </c>
      <c r="N26" s="371"/>
      <c r="O26" s="63"/>
      <c r="Q26" s="288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1"/>
    </row>
    <row r="27" spans="2:30" ht="22.9" customHeight="1">
      <c r="B27" s="74"/>
      <c r="C27" s="95" t="s">
        <v>194</v>
      </c>
      <c r="D27" s="96"/>
      <c r="E27" s="113">
        <f>+M16</f>
        <v>0</v>
      </c>
      <c r="F27" s="343"/>
      <c r="G27" s="344"/>
      <c r="H27" s="344"/>
      <c r="I27" s="344"/>
      <c r="J27" s="344"/>
      <c r="K27" s="344"/>
      <c r="L27" s="345"/>
      <c r="M27" s="113">
        <f t="shared" ref="M27:M30" si="2">SUM(E27:L27)</f>
        <v>0</v>
      </c>
      <c r="N27" s="742"/>
      <c r="O27" s="63"/>
      <c r="Q27" s="288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1"/>
    </row>
    <row r="28" spans="2:30" ht="22.9" customHeight="1">
      <c r="B28" s="74"/>
      <c r="C28" s="95" t="s">
        <v>192</v>
      </c>
      <c r="D28" s="96"/>
      <c r="E28" s="113">
        <f>+M17</f>
        <v>410371.82999999996</v>
      </c>
      <c r="F28" s="343">
        <v>100000</v>
      </c>
      <c r="G28" s="344"/>
      <c r="H28" s="344"/>
      <c r="I28" s="344">
        <v>-35858.46</v>
      </c>
      <c r="J28" s="344"/>
      <c r="K28" s="344"/>
      <c r="L28" s="345"/>
      <c r="M28" s="113">
        <f t="shared" si="2"/>
        <v>474513.36999999994</v>
      </c>
      <c r="N28" s="742"/>
      <c r="O28" s="63"/>
      <c r="Q28" s="288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1"/>
    </row>
    <row r="29" spans="2:30" ht="22.9" customHeight="1">
      <c r="B29" s="74"/>
      <c r="C29" s="95" t="s">
        <v>195</v>
      </c>
      <c r="D29" s="96"/>
      <c r="E29" s="113">
        <f>+M18</f>
        <v>0</v>
      </c>
      <c r="F29" s="343"/>
      <c r="G29" s="344"/>
      <c r="H29" s="344"/>
      <c r="I29" s="344"/>
      <c r="J29" s="344"/>
      <c r="K29" s="344"/>
      <c r="L29" s="345"/>
      <c r="M29" s="113">
        <f t="shared" si="2"/>
        <v>0</v>
      </c>
      <c r="N29" s="742"/>
      <c r="O29" s="63"/>
      <c r="Q29" s="288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1"/>
    </row>
    <row r="30" spans="2:30" ht="22.9" customHeight="1">
      <c r="B30" s="74"/>
      <c r="C30" s="97" t="s">
        <v>193</v>
      </c>
      <c r="D30" s="98"/>
      <c r="E30" s="114">
        <f>+M19</f>
        <v>0</v>
      </c>
      <c r="F30" s="347"/>
      <c r="G30" s="348"/>
      <c r="H30" s="348"/>
      <c r="I30" s="348"/>
      <c r="J30" s="348"/>
      <c r="K30" s="348"/>
      <c r="L30" s="349"/>
      <c r="M30" s="114">
        <f t="shared" si="2"/>
        <v>0</v>
      </c>
      <c r="N30" s="743"/>
      <c r="O30" s="63"/>
      <c r="Q30" s="298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300"/>
    </row>
    <row r="31" spans="2:30" ht="22.9" customHeight="1" thickBot="1">
      <c r="B31" s="74"/>
      <c r="C31" s="99" t="s">
        <v>196</v>
      </c>
      <c r="D31" s="100"/>
      <c r="E31" s="112">
        <f>SUM(E26:E30)</f>
        <v>416395.97</v>
      </c>
      <c r="F31" s="112">
        <f t="shared" ref="F31" si="3">SUM(F26:F30)</f>
        <v>100000</v>
      </c>
      <c r="G31" s="112">
        <f t="shared" ref="G31" si="4">SUM(G26:G30)</f>
        <v>0</v>
      </c>
      <c r="H31" s="112">
        <f t="shared" ref="H31" si="5">SUM(H26:H30)</f>
        <v>0</v>
      </c>
      <c r="I31" s="112">
        <f t="shared" ref="I31" si="6">SUM(I26:I30)</f>
        <v>-39310.720000000001</v>
      </c>
      <c r="J31" s="112">
        <f t="shared" ref="J31" si="7">SUM(J26:J30)</f>
        <v>0</v>
      </c>
      <c r="K31" s="112">
        <f t="shared" ref="K31" si="8">SUM(K26:K30)</f>
        <v>0</v>
      </c>
      <c r="L31" s="112">
        <f t="shared" ref="L31" si="9">SUM(L26:L30)</f>
        <v>0</v>
      </c>
      <c r="M31" s="112">
        <f>SUM(M26:M30)</f>
        <v>477085.24999999994</v>
      </c>
      <c r="N31" s="101"/>
      <c r="O31" s="63"/>
      <c r="Q31" s="298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300"/>
    </row>
    <row r="32" spans="2:30" ht="9" customHeight="1">
      <c r="B32" s="74"/>
      <c r="C32" s="89"/>
      <c r="D32" s="89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63"/>
      <c r="Q32" s="288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1"/>
    </row>
    <row r="33" spans="2:30" ht="22.9" customHeight="1" thickBot="1">
      <c r="B33" s="74"/>
      <c r="C33" s="103" t="s">
        <v>197</v>
      </c>
      <c r="D33" s="104"/>
      <c r="E33" s="112">
        <f>+M22</f>
        <v>0</v>
      </c>
      <c r="F33" s="418"/>
      <c r="G33" s="419"/>
      <c r="H33" s="419"/>
      <c r="I33" s="419"/>
      <c r="J33" s="419"/>
      <c r="K33" s="419"/>
      <c r="L33" s="420"/>
      <c r="M33" s="112">
        <f>SUM(E33:L33)</f>
        <v>0</v>
      </c>
      <c r="N33" s="772"/>
      <c r="O33" s="63"/>
      <c r="Q33" s="288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1"/>
    </row>
    <row r="34" spans="2:30" ht="22.9" customHeight="1">
      <c r="B34" s="74"/>
      <c r="C34" s="73"/>
      <c r="D34" s="7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63"/>
      <c r="Q34" s="288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1"/>
    </row>
    <row r="35" spans="2:30" ht="22.9" customHeight="1">
      <c r="B35" s="74"/>
      <c r="C35" s="108" t="s">
        <v>207</v>
      </c>
      <c r="D35" s="106"/>
      <c r="E35" s="107"/>
      <c r="F35" s="107"/>
      <c r="G35" s="107"/>
      <c r="H35" s="107"/>
      <c r="I35" s="107"/>
      <c r="J35" s="107"/>
      <c r="K35" s="107"/>
      <c r="L35" s="107"/>
      <c r="M35" s="107"/>
      <c r="N35" s="53"/>
      <c r="O35" s="63"/>
      <c r="Q35" s="288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1"/>
    </row>
    <row r="36" spans="2:30" ht="18">
      <c r="B36" s="74"/>
      <c r="C36" s="106" t="s">
        <v>587</v>
      </c>
      <c r="D36" s="106"/>
      <c r="E36" s="107"/>
      <c r="F36" s="107"/>
      <c r="G36" s="107"/>
      <c r="H36" s="107"/>
      <c r="I36" s="107"/>
      <c r="J36" s="107"/>
      <c r="K36" s="107"/>
      <c r="L36" s="107"/>
      <c r="M36" s="107"/>
      <c r="N36" s="53"/>
      <c r="O36" s="63"/>
      <c r="Q36" s="301"/>
      <c r="R36" s="302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  <c r="AC36" s="302"/>
      <c r="AD36" s="303"/>
    </row>
    <row r="37" spans="2:30" ht="18">
      <c r="B37" s="74"/>
      <c r="C37" s="106" t="s">
        <v>588</v>
      </c>
      <c r="D37" s="106"/>
      <c r="E37" s="107"/>
      <c r="F37" s="107"/>
      <c r="G37" s="107"/>
      <c r="H37" s="107"/>
      <c r="I37" s="107"/>
      <c r="J37" s="107"/>
      <c r="K37" s="107"/>
      <c r="L37" s="107"/>
      <c r="M37" s="107"/>
      <c r="N37" s="53"/>
      <c r="O37" s="63"/>
      <c r="Q37" s="301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3"/>
    </row>
    <row r="38" spans="2:30" ht="18">
      <c r="B38" s="74"/>
      <c r="C38" s="106" t="s">
        <v>589</v>
      </c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53"/>
      <c r="O38" s="63"/>
      <c r="Q38" s="301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3"/>
    </row>
    <row r="39" spans="2:30" ht="18">
      <c r="B39" s="74"/>
      <c r="C39" s="106" t="s">
        <v>590</v>
      </c>
      <c r="D39" s="106"/>
      <c r="E39" s="107"/>
      <c r="F39" s="107"/>
      <c r="G39" s="107"/>
      <c r="H39" s="107"/>
      <c r="I39" s="107"/>
      <c r="J39" s="107"/>
      <c r="K39" s="107"/>
      <c r="L39" s="107"/>
      <c r="M39" s="107"/>
      <c r="N39" s="53"/>
      <c r="O39" s="63"/>
      <c r="Q39" s="301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3"/>
    </row>
    <row r="40" spans="2:30" ht="18">
      <c r="B40" s="74"/>
      <c r="C40" s="106" t="s">
        <v>596</v>
      </c>
      <c r="D40" s="106"/>
      <c r="E40" s="107"/>
      <c r="F40" s="107"/>
      <c r="G40" s="107"/>
      <c r="H40" s="107"/>
      <c r="I40" s="107"/>
      <c r="J40" s="107"/>
      <c r="K40" s="107"/>
      <c r="L40" s="107"/>
      <c r="M40" s="107"/>
      <c r="N40" s="53"/>
      <c r="O40" s="63"/>
      <c r="Q40" s="301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3"/>
    </row>
    <row r="41" spans="2:30" ht="18">
      <c r="B41" s="74"/>
      <c r="C41" s="106" t="s">
        <v>591</v>
      </c>
      <c r="D41" s="106"/>
      <c r="E41" s="107"/>
      <c r="F41" s="107"/>
      <c r="G41" s="107"/>
      <c r="H41" s="107"/>
      <c r="I41" s="107"/>
      <c r="J41" s="107"/>
      <c r="K41" s="107"/>
      <c r="L41" s="107"/>
      <c r="M41" s="107"/>
      <c r="N41" s="53"/>
      <c r="O41" s="63"/>
      <c r="Q41" s="301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3"/>
    </row>
    <row r="42" spans="2:30" ht="18">
      <c r="B42" s="74"/>
      <c r="C42" s="106" t="s">
        <v>592</v>
      </c>
      <c r="D42" s="106"/>
      <c r="E42" s="107"/>
      <c r="F42" s="107"/>
      <c r="G42" s="107"/>
      <c r="H42" s="107"/>
      <c r="I42" s="107"/>
      <c r="J42" s="107"/>
      <c r="K42" s="107"/>
      <c r="L42" s="107"/>
      <c r="M42" s="107"/>
      <c r="N42" s="53"/>
      <c r="O42" s="63"/>
      <c r="Q42" s="301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3"/>
    </row>
    <row r="43" spans="2:30" ht="18">
      <c r="B43" s="74"/>
      <c r="C43" s="106" t="s">
        <v>593</v>
      </c>
      <c r="D43" s="106"/>
      <c r="E43" s="107"/>
      <c r="F43" s="107"/>
      <c r="G43" s="107"/>
      <c r="H43" s="107"/>
      <c r="I43" s="107"/>
      <c r="J43" s="107"/>
      <c r="K43" s="107"/>
      <c r="L43" s="107"/>
      <c r="M43" s="107"/>
      <c r="N43" s="53"/>
      <c r="O43" s="63"/>
      <c r="Q43" s="301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3"/>
    </row>
    <row r="44" spans="2:30" ht="18">
      <c r="B44" s="74"/>
      <c r="C44" s="106" t="s">
        <v>594</v>
      </c>
      <c r="D44" s="106"/>
      <c r="E44" s="107"/>
      <c r="F44" s="107"/>
      <c r="G44" s="107"/>
      <c r="H44" s="107"/>
      <c r="I44" s="107"/>
      <c r="J44" s="107"/>
      <c r="K44" s="107"/>
      <c r="L44" s="107"/>
      <c r="M44" s="107"/>
      <c r="N44" s="53"/>
      <c r="O44" s="63"/>
      <c r="Q44" s="301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3"/>
    </row>
    <row r="45" spans="2:30" ht="18">
      <c r="B45" s="74"/>
      <c r="C45" s="106" t="s">
        <v>595</v>
      </c>
      <c r="D45" s="106"/>
      <c r="E45" s="107"/>
      <c r="F45" s="107"/>
      <c r="G45" s="107"/>
      <c r="H45" s="107"/>
      <c r="I45" s="107"/>
      <c r="J45" s="107"/>
      <c r="K45" s="107"/>
      <c r="L45" s="107"/>
      <c r="M45" s="107"/>
      <c r="N45" s="53"/>
      <c r="O45" s="63"/>
      <c r="Q45" s="301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3"/>
    </row>
    <row r="46" spans="2:30" ht="22.9" customHeight="1" thickBot="1">
      <c r="B46" s="78"/>
      <c r="C46" s="1042"/>
      <c r="D46" s="1042"/>
      <c r="E46" s="1042"/>
      <c r="F46" s="1042"/>
      <c r="G46" s="46"/>
      <c r="H46" s="46"/>
      <c r="I46" s="46"/>
      <c r="J46" s="46"/>
      <c r="K46" s="46"/>
      <c r="L46" s="46"/>
      <c r="M46" s="46"/>
      <c r="N46" s="79"/>
      <c r="O46" s="80"/>
      <c r="Q46" s="304"/>
      <c r="R46" s="305"/>
      <c r="S46" s="305"/>
      <c r="T46" s="305"/>
      <c r="U46" s="305"/>
      <c r="V46" s="305"/>
      <c r="W46" s="305"/>
      <c r="X46" s="305"/>
      <c r="Y46" s="305"/>
      <c r="Z46" s="305"/>
      <c r="AA46" s="305"/>
      <c r="AB46" s="305"/>
      <c r="AC46" s="305"/>
      <c r="AD46" s="306"/>
    </row>
    <row r="47" spans="2:30" ht="22.9" customHeight="1">
      <c r="C47" s="61"/>
      <c r="D47" s="61"/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2:30" ht="12.75">
      <c r="C48" s="81" t="s">
        <v>76</v>
      </c>
      <c r="D48" s="61"/>
      <c r="E48" s="62"/>
      <c r="F48" s="62"/>
      <c r="G48" s="62"/>
      <c r="H48" s="62"/>
      <c r="I48" s="62"/>
      <c r="J48" s="62"/>
      <c r="K48" s="62"/>
      <c r="L48" s="62"/>
      <c r="M48" s="62"/>
      <c r="N48" s="52" t="s">
        <v>49</v>
      </c>
    </row>
    <row r="49" spans="3:14" ht="12.75">
      <c r="C49" s="82" t="s">
        <v>77</v>
      </c>
      <c r="D49" s="61"/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3:14" ht="12.75">
      <c r="C50" s="82" t="s">
        <v>78</v>
      </c>
      <c r="D50" s="61"/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3:14" ht="12.75">
      <c r="C51" s="82" t="s">
        <v>79</v>
      </c>
      <c r="D51" s="61"/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3:14" ht="12.75">
      <c r="C52" s="82" t="s">
        <v>80</v>
      </c>
      <c r="D52" s="61"/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3:14" ht="22.9" customHeight="1">
      <c r="C53" s="61"/>
      <c r="D53" s="61"/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3:14" ht="22.9" customHeight="1">
      <c r="C54" s="61"/>
      <c r="D54" s="61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3:14" ht="22.9" customHeight="1">
      <c r="C55" s="61"/>
      <c r="D55" s="61"/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3:14" ht="22.9" customHeight="1">
      <c r="C56" s="61"/>
      <c r="D56" s="61"/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3:14" ht="22.9" customHeight="1">
      <c r="F57" s="62"/>
      <c r="G57" s="62"/>
      <c r="H57" s="62"/>
      <c r="I57" s="62"/>
      <c r="J57" s="62"/>
      <c r="K57" s="62"/>
      <c r="L57" s="62"/>
      <c r="M57" s="62"/>
      <c r="N57" s="62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45" orientation="landscape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C82"/>
  <sheetViews>
    <sheetView topLeftCell="A49" zoomScale="55" zoomScaleNormal="55" zoomScalePageLayoutView="125" workbookViewId="0">
      <selection activeCell="R95" sqref="R95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23.21875" style="54" customWidth="1"/>
    <col min="5" max="12" width="13.44140625" style="55" customWidth="1"/>
    <col min="13" max="13" width="25.77734375" style="55" customWidth="1"/>
    <col min="14" max="14" width="3.21875" style="54" customWidth="1"/>
    <col min="15" max="16384" width="10.77734375" style="54"/>
  </cols>
  <sheetData>
    <row r="2" spans="2:29" ht="22.9" customHeight="1">
      <c r="D2" s="48" t="s">
        <v>174</v>
      </c>
    </row>
    <row r="3" spans="2:29" ht="22.9" customHeight="1">
      <c r="D3" s="48" t="s">
        <v>175</v>
      </c>
    </row>
    <row r="4" spans="2:29" ht="22.9" customHeight="1" thickBot="1"/>
    <row r="5" spans="2:29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8"/>
      <c r="N5" s="59"/>
      <c r="P5" s="285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7"/>
    </row>
    <row r="6" spans="2:29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62"/>
      <c r="M6" s="997">
        <f>ejercicio</f>
        <v>2018</v>
      </c>
      <c r="N6" s="63"/>
      <c r="P6" s="288"/>
      <c r="Q6" s="289" t="s">
        <v>499</v>
      </c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1"/>
    </row>
    <row r="7" spans="2:29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62"/>
      <c r="M7" s="997"/>
      <c r="N7" s="63"/>
      <c r="P7" s="288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1"/>
    </row>
    <row r="8" spans="2:29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2"/>
      <c r="M8" s="65"/>
      <c r="N8" s="63"/>
      <c r="P8" s="288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1"/>
    </row>
    <row r="9" spans="2:29" s="49" customFormat="1" ht="30" customHeight="1">
      <c r="B9" s="66"/>
      <c r="C9" s="45" t="s">
        <v>2</v>
      </c>
      <c r="D9" s="1041" t="str">
        <f>Entidad</f>
        <v>FIFEDE - FUNDACIÓN C.INS.PARA LA FORMACIÓN, EL EMPLEO Y EL DESARROLLO EMPRESARIAL</v>
      </c>
      <c r="E9" s="1041"/>
      <c r="F9" s="1041"/>
      <c r="G9" s="1041"/>
      <c r="H9" s="1041"/>
      <c r="I9" s="1041"/>
      <c r="J9" s="1041"/>
      <c r="K9" s="1041"/>
      <c r="L9" s="1041"/>
      <c r="M9" s="1041"/>
      <c r="N9" s="67"/>
      <c r="P9" s="292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4"/>
    </row>
    <row r="10" spans="2:29" ht="7.1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3"/>
      <c r="P10" s="288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1"/>
    </row>
    <row r="11" spans="2:29" s="72" customFormat="1" ht="30" customHeight="1">
      <c r="B11" s="68"/>
      <c r="C11" s="69" t="s">
        <v>212</v>
      </c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1"/>
      <c r="P11" s="295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7"/>
    </row>
    <row r="12" spans="2:29" s="72" customFormat="1" ht="30" customHeight="1">
      <c r="B12" s="68"/>
      <c r="C12" s="1062"/>
      <c r="D12" s="1062"/>
      <c r="E12" s="53"/>
      <c r="F12" s="53"/>
      <c r="G12" s="53"/>
      <c r="H12" s="53"/>
      <c r="I12" s="53"/>
      <c r="J12" s="53"/>
      <c r="K12" s="53"/>
      <c r="L12" s="53"/>
      <c r="M12" s="53"/>
      <c r="N12" s="71"/>
      <c r="P12" s="295"/>
      <c r="Q12" s="296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7"/>
    </row>
    <row r="13" spans="2:29" s="72" customFormat="1" ht="30" customHeight="1">
      <c r="B13" s="68"/>
      <c r="C13" s="50" t="s">
        <v>223</v>
      </c>
      <c r="D13" s="22"/>
      <c r="E13" s="53"/>
      <c r="F13" s="53"/>
      <c r="G13" s="53"/>
      <c r="H13" s="53"/>
      <c r="I13" s="53"/>
      <c r="J13" s="53"/>
      <c r="K13" s="53"/>
      <c r="L13" s="53"/>
      <c r="M13" s="53"/>
      <c r="N13" s="71"/>
      <c r="P13" s="288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1"/>
    </row>
    <row r="14" spans="2:29" s="72" customFormat="1" ht="30" customHeight="1">
      <c r="B14" s="68"/>
      <c r="C14" s="22"/>
      <c r="D14" s="22"/>
      <c r="E14" s="53"/>
      <c r="F14" s="53"/>
      <c r="G14" s="53"/>
      <c r="H14" s="53"/>
      <c r="I14" s="53"/>
      <c r="J14" s="53"/>
      <c r="K14" s="53"/>
      <c r="L14" s="53"/>
      <c r="M14" s="53"/>
      <c r="N14" s="71"/>
      <c r="P14" s="288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1"/>
    </row>
    <row r="15" spans="2:29" s="76" customFormat="1" ht="22.9" customHeight="1">
      <c r="B15" s="74"/>
      <c r="C15" s="136"/>
      <c r="D15" s="137"/>
      <c r="E15" s="138" t="s">
        <v>214</v>
      </c>
      <c r="F15" s="138" t="s">
        <v>190</v>
      </c>
      <c r="G15" s="1052" t="s">
        <v>198</v>
      </c>
      <c r="H15" s="1053"/>
      <c r="I15" s="1053"/>
      <c r="J15" s="138" t="s">
        <v>209</v>
      </c>
      <c r="K15" s="138" t="s">
        <v>219</v>
      </c>
      <c r="L15" s="138" t="s">
        <v>220</v>
      </c>
      <c r="M15" s="1050" t="s">
        <v>598</v>
      </c>
      <c r="N15" s="75"/>
      <c r="P15" s="288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1"/>
    </row>
    <row r="16" spans="2:29" ht="49.15" customHeight="1">
      <c r="B16" s="60"/>
      <c r="C16" s="139" t="s">
        <v>213</v>
      </c>
      <c r="D16" s="140"/>
      <c r="E16" s="141" t="s">
        <v>215</v>
      </c>
      <c r="F16" s="141">
        <f>ejercicio</f>
        <v>2018</v>
      </c>
      <c r="G16" s="142" t="s">
        <v>216</v>
      </c>
      <c r="H16" s="143" t="s">
        <v>217</v>
      </c>
      <c r="I16" s="144" t="s">
        <v>218</v>
      </c>
      <c r="J16" s="141">
        <f>ejercicio</f>
        <v>2018</v>
      </c>
      <c r="K16" s="141" t="s">
        <v>597</v>
      </c>
      <c r="L16" s="141">
        <f>ejercicio</f>
        <v>2018</v>
      </c>
      <c r="M16" s="1051"/>
      <c r="N16" s="63"/>
      <c r="P16" s="288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1"/>
    </row>
    <row r="17" spans="2:29" ht="30" customHeight="1" thickBot="1">
      <c r="B17" s="60"/>
      <c r="C17" s="1063" t="s">
        <v>221</v>
      </c>
      <c r="D17" s="1063"/>
      <c r="E17" s="1063"/>
      <c r="F17" s="1063"/>
      <c r="G17" s="1063"/>
      <c r="H17" s="1063"/>
      <c r="I17" s="1063"/>
      <c r="J17" s="1063"/>
      <c r="K17" s="1063"/>
      <c r="L17" s="1063"/>
      <c r="M17" s="1063"/>
      <c r="N17" s="63"/>
      <c r="P17" s="288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1"/>
    </row>
    <row r="18" spans="2:29" s="77" customFormat="1" ht="22.9" customHeight="1">
      <c r="B18" s="74"/>
      <c r="C18" s="1061"/>
      <c r="D18" s="1060"/>
      <c r="E18" s="781"/>
      <c r="F18" s="350"/>
      <c r="G18" s="351"/>
      <c r="H18" s="351"/>
      <c r="I18" s="351"/>
      <c r="J18" s="122">
        <f t="shared" ref="J18:J24" si="0">SUM(F18:I18)</f>
        <v>0</v>
      </c>
      <c r="K18" s="358"/>
      <c r="L18" s="359"/>
      <c r="M18" s="777"/>
      <c r="N18" s="75"/>
      <c r="P18" s="288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1"/>
    </row>
    <row r="19" spans="2:29" ht="22.9" customHeight="1">
      <c r="B19" s="74"/>
      <c r="C19" s="1055"/>
      <c r="D19" s="1056"/>
      <c r="E19" s="782"/>
      <c r="F19" s="343"/>
      <c r="G19" s="344"/>
      <c r="H19" s="344"/>
      <c r="I19" s="344"/>
      <c r="J19" s="113">
        <f t="shared" si="0"/>
        <v>0</v>
      </c>
      <c r="K19" s="360"/>
      <c r="L19" s="361"/>
      <c r="M19" s="778"/>
      <c r="N19" s="63"/>
      <c r="P19" s="288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1"/>
    </row>
    <row r="20" spans="2:29" ht="22.9" customHeight="1">
      <c r="B20" s="74"/>
      <c r="C20" s="1055"/>
      <c r="D20" s="1056"/>
      <c r="E20" s="782"/>
      <c r="F20" s="343"/>
      <c r="G20" s="344"/>
      <c r="H20" s="344"/>
      <c r="I20" s="344"/>
      <c r="J20" s="113">
        <f t="shared" si="0"/>
        <v>0</v>
      </c>
      <c r="K20" s="360"/>
      <c r="L20" s="361"/>
      <c r="M20" s="778"/>
      <c r="N20" s="63"/>
      <c r="P20" s="288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1"/>
    </row>
    <row r="21" spans="2:29" ht="22.9" customHeight="1">
      <c r="B21" s="74"/>
      <c r="C21" s="1055"/>
      <c r="D21" s="1056"/>
      <c r="E21" s="782"/>
      <c r="F21" s="343"/>
      <c r="G21" s="344"/>
      <c r="H21" s="344"/>
      <c r="I21" s="344"/>
      <c r="J21" s="113">
        <f t="shared" si="0"/>
        <v>0</v>
      </c>
      <c r="K21" s="360"/>
      <c r="L21" s="361"/>
      <c r="M21" s="778"/>
      <c r="N21" s="63"/>
      <c r="P21" s="288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1"/>
    </row>
    <row r="22" spans="2:29" ht="22.9" customHeight="1">
      <c r="B22" s="74"/>
      <c r="C22" s="1055"/>
      <c r="D22" s="1056"/>
      <c r="E22" s="783"/>
      <c r="F22" s="352"/>
      <c r="G22" s="353"/>
      <c r="H22" s="353"/>
      <c r="I22" s="353"/>
      <c r="J22" s="113">
        <f t="shared" si="0"/>
        <v>0</v>
      </c>
      <c r="K22" s="362"/>
      <c r="L22" s="363"/>
      <c r="M22" s="779"/>
      <c r="N22" s="63"/>
      <c r="P22" s="288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1"/>
    </row>
    <row r="23" spans="2:29" ht="22.9" customHeight="1">
      <c r="B23" s="74"/>
      <c r="C23" s="1055"/>
      <c r="D23" s="1056"/>
      <c r="E23" s="783"/>
      <c r="F23" s="352"/>
      <c r="G23" s="353"/>
      <c r="H23" s="353"/>
      <c r="I23" s="353"/>
      <c r="J23" s="113">
        <f t="shared" si="0"/>
        <v>0</v>
      </c>
      <c r="K23" s="362"/>
      <c r="L23" s="363"/>
      <c r="M23" s="779"/>
      <c r="N23" s="63"/>
      <c r="P23" s="288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1"/>
    </row>
    <row r="24" spans="2:29" ht="22.9" customHeight="1">
      <c r="B24" s="74"/>
      <c r="C24" s="354"/>
      <c r="D24" s="355"/>
      <c r="E24" s="784"/>
      <c r="F24" s="347"/>
      <c r="G24" s="348"/>
      <c r="H24" s="348"/>
      <c r="I24" s="348"/>
      <c r="J24" s="114">
        <f t="shared" si="0"/>
        <v>0</v>
      </c>
      <c r="K24" s="364"/>
      <c r="L24" s="365"/>
      <c r="M24" s="780"/>
      <c r="N24" s="63"/>
      <c r="P24" s="288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1"/>
    </row>
    <row r="25" spans="2:29" ht="22.9" customHeight="1" thickBot="1">
      <c r="B25" s="74"/>
      <c r="C25" s="99" t="s">
        <v>196</v>
      </c>
      <c r="D25" s="100"/>
      <c r="E25" s="112"/>
      <c r="F25" s="112">
        <f>SUM(F18:F24)</f>
        <v>0</v>
      </c>
      <c r="G25" s="112">
        <f>SUM(G18:G24)</f>
        <v>0</v>
      </c>
      <c r="H25" s="112">
        <f>SUM(H18:H24)</f>
        <v>0</v>
      </c>
      <c r="I25" s="112">
        <f>SUM(I18:I24)</f>
        <v>0</v>
      </c>
      <c r="J25" s="112">
        <f>SUM(J18:J24)</f>
        <v>0</v>
      </c>
      <c r="K25" s="117"/>
      <c r="L25" s="112">
        <f>SUM(L18:L24)</f>
        <v>0</v>
      </c>
      <c r="M25" s="101"/>
      <c r="N25" s="63"/>
      <c r="P25" s="288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1"/>
    </row>
    <row r="26" spans="2:29" ht="30" customHeight="1" thickBot="1">
      <c r="B26" s="60"/>
      <c r="C26" s="1064" t="s">
        <v>222</v>
      </c>
      <c r="D26" s="1064"/>
      <c r="E26" s="1064"/>
      <c r="F26" s="1064"/>
      <c r="G26" s="1064"/>
      <c r="H26" s="1064"/>
      <c r="I26" s="1064"/>
      <c r="J26" s="1064"/>
      <c r="K26" s="1064"/>
      <c r="L26" s="1064"/>
      <c r="M26" s="1064"/>
      <c r="N26" s="63"/>
      <c r="P26" s="288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1"/>
    </row>
    <row r="27" spans="2:29" ht="22.9" customHeight="1">
      <c r="B27" s="74"/>
      <c r="C27" s="1061"/>
      <c r="D27" s="1060"/>
      <c r="E27" s="781"/>
      <c r="F27" s="350"/>
      <c r="G27" s="351"/>
      <c r="H27" s="351"/>
      <c r="I27" s="351"/>
      <c r="J27" s="122">
        <f t="shared" ref="J27:J33" si="1">SUM(F27:I27)</f>
        <v>0</v>
      </c>
      <c r="K27" s="358"/>
      <c r="L27" s="359"/>
      <c r="M27" s="777"/>
      <c r="N27" s="75"/>
      <c r="P27" s="288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1"/>
    </row>
    <row r="28" spans="2:29" ht="22.9" customHeight="1">
      <c r="B28" s="74"/>
      <c r="C28" s="1055"/>
      <c r="D28" s="1056"/>
      <c r="E28" s="782"/>
      <c r="F28" s="343"/>
      <c r="G28" s="344"/>
      <c r="H28" s="344"/>
      <c r="I28" s="344"/>
      <c r="J28" s="113">
        <f t="shared" si="1"/>
        <v>0</v>
      </c>
      <c r="K28" s="360"/>
      <c r="L28" s="361"/>
      <c r="M28" s="778"/>
      <c r="N28" s="63"/>
      <c r="P28" s="288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1"/>
    </row>
    <row r="29" spans="2:29" ht="22.9" customHeight="1">
      <c r="B29" s="74"/>
      <c r="C29" s="1055"/>
      <c r="D29" s="1056"/>
      <c r="E29" s="782"/>
      <c r="F29" s="343"/>
      <c r="G29" s="344"/>
      <c r="H29" s="344"/>
      <c r="I29" s="344"/>
      <c r="J29" s="113">
        <f t="shared" si="1"/>
        <v>0</v>
      </c>
      <c r="K29" s="360"/>
      <c r="L29" s="361"/>
      <c r="M29" s="778"/>
      <c r="N29" s="63"/>
      <c r="P29" s="288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1"/>
    </row>
    <row r="30" spans="2:29" ht="22.9" customHeight="1">
      <c r="B30" s="74"/>
      <c r="C30" s="1055"/>
      <c r="D30" s="1056"/>
      <c r="E30" s="782"/>
      <c r="F30" s="343"/>
      <c r="G30" s="344"/>
      <c r="H30" s="344"/>
      <c r="I30" s="344"/>
      <c r="J30" s="113">
        <f t="shared" si="1"/>
        <v>0</v>
      </c>
      <c r="K30" s="360"/>
      <c r="L30" s="361"/>
      <c r="M30" s="778"/>
      <c r="N30" s="63"/>
      <c r="P30" s="298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300"/>
    </row>
    <row r="31" spans="2:29" ht="22.9" customHeight="1">
      <c r="B31" s="74"/>
      <c r="C31" s="1055"/>
      <c r="D31" s="1056"/>
      <c r="E31" s="783"/>
      <c r="F31" s="352"/>
      <c r="G31" s="353"/>
      <c r="H31" s="353"/>
      <c r="I31" s="353"/>
      <c r="J31" s="113">
        <f t="shared" si="1"/>
        <v>0</v>
      </c>
      <c r="K31" s="362"/>
      <c r="L31" s="363"/>
      <c r="M31" s="779"/>
      <c r="N31" s="63"/>
      <c r="P31" s="298"/>
      <c r="Q31" s="299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300"/>
    </row>
    <row r="32" spans="2:29" ht="22.9" customHeight="1">
      <c r="B32" s="74"/>
      <c r="C32" s="1055"/>
      <c r="D32" s="1056"/>
      <c r="E32" s="783"/>
      <c r="F32" s="352"/>
      <c r="G32" s="353"/>
      <c r="H32" s="353"/>
      <c r="I32" s="353"/>
      <c r="J32" s="113">
        <f t="shared" si="1"/>
        <v>0</v>
      </c>
      <c r="K32" s="362"/>
      <c r="L32" s="363"/>
      <c r="M32" s="779"/>
      <c r="N32" s="63"/>
      <c r="P32" s="288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1"/>
    </row>
    <row r="33" spans="2:29" ht="22.9" customHeight="1">
      <c r="B33" s="74"/>
      <c r="C33" s="1057"/>
      <c r="D33" s="1058"/>
      <c r="E33" s="784"/>
      <c r="F33" s="347"/>
      <c r="G33" s="348"/>
      <c r="H33" s="348"/>
      <c r="I33" s="348"/>
      <c r="J33" s="114">
        <f t="shared" si="1"/>
        <v>0</v>
      </c>
      <c r="K33" s="364"/>
      <c r="L33" s="365"/>
      <c r="M33" s="780"/>
      <c r="N33" s="63"/>
      <c r="P33" s="288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1"/>
    </row>
    <row r="34" spans="2:29" ht="22.9" customHeight="1" thickBot="1">
      <c r="B34" s="74"/>
      <c r="C34" s="99" t="s">
        <v>196</v>
      </c>
      <c r="D34" s="100"/>
      <c r="E34" s="112"/>
      <c r="F34" s="112">
        <f>SUM(F27:F33)</f>
        <v>0</v>
      </c>
      <c r="G34" s="112">
        <f>SUM(G27:G33)</f>
        <v>0</v>
      </c>
      <c r="H34" s="112">
        <f>SUM(H27:H33)</f>
        <v>0</v>
      </c>
      <c r="I34" s="112">
        <f>SUM(I27:I33)</f>
        <v>0</v>
      </c>
      <c r="J34" s="112">
        <f>SUM(J27:J33)</f>
        <v>0</v>
      </c>
      <c r="K34" s="117"/>
      <c r="L34" s="112">
        <f>SUM(L27:L33)</f>
        <v>0</v>
      </c>
      <c r="M34" s="101"/>
      <c r="N34" s="63"/>
      <c r="P34" s="288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1"/>
    </row>
    <row r="35" spans="2:29" ht="22.9" customHeight="1">
      <c r="B35" s="74"/>
      <c r="C35" s="89"/>
      <c r="D35" s="89"/>
      <c r="E35" s="90"/>
      <c r="F35" s="90"/>
      <c r="G35" s="90"/>
      <c r="H35" s="90"/>
      <c r="I35" s="90"/>
      <c r="J35" s="90"/>
      <c r="K35" s="90"/>
      <c r="L35" s="90"/>
      <c r="M35" s="90"/>
      <c r="N35" s="63"/>
      <c r="P35" s="288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1"/>
    </row>
    <row r="36" spans="2:29" ht="22.9" customHeight="1">
      <c r="B36" s="74"/>
      <c r="C36" s="89"/>
      <c r="D36" s="89"/>
      <c r="E36" s="90"/>
      <c r="F36" s="90"/>
      <c r="G36" s="90"/>
      <c r="H36" s="90"/>
      <c r="I36" s="90"/>
      <c r="J36" s="90"/>
      <c r="K36" s="90"/>
      <c r="L36" s="90"/>
      <c r="M36" s="90"/>
      <c r="N36" s="63"/>
      <c r="P36" s="301"/>
      <c r="Q36" s="302"/>
      <c r="R36" s="302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  <c r="AC36" s="303"/>
    </row>
    <row r="37" spans="2:29" ht="22.9" customHeight="1">
      <c r="B37" s="74"/>
      <c r="C37" s="50" t="s">
        <v>224</v>
      </c>
      <c r="D37" s="22"/>
      <c r="E37" s="53"/>
      <c r="F37" s="53"/>
      <c r="G37" s="53"/>
      <c r="H37" s="53"/>
      <c r="I37" s="53"/>
      <c r="J37" s="53"/>
      <c r="K37" s="53"/>
      <c r="L37" s="53"/>
      <c r="M37" s="53"/>
      <c r="N37" s="63"/>
      <c r="P37" s="301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3"/>
    </row>
    <row r="38" spans="2:29" ht="22.9" customHeight="1">
      <c r="B38" s="74"/>
      <c r="C38" s="22"/>
      <c r="D38" s="22"/>
      <c r="E38" s="53"/>
      <c r="F38" s="53"/>
      <c r="G38" s="53"/>
      <c r="H38" s="53"/>
      <c r="I38" s="53"/>
      <c r="J38" s="53"/>
      <c r="K38" s="53"/>
      <c r="L38" s="53"/>
      <c r="M38" s="53"/>
      <c r="N38" s="63"/>
      <c r="P38" s="301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3"/>
    </row>
    <row r="39" spans="2:29" ht="22.9" customHeight="1">
      <c r="B39" s="74"/>
      <c r="C39" s="136"/>
      <c r="D39" s="137"/>
      <c r="E39" s="138" t="s">
        <v>214</v>
      </c>
      <c r="F39" s="138" t="s">
        <v>190</v>
      </c>
      <c r="G39" s="1052" t="s">
        <v>198</v>
      </c>
      <c r="H39" s="1053"/>
      <c r="I39" s="1053"/>
      <c r="J39" s="138" t="s">
        <v>209</v>
      </c>
      <c r="K39" s="138" t="s">
        <v>219</v>
      </c>
      <c r="L39" s="138" t="s">
        <v>220</v>
      </c>
      <c r="M39" s="1050" t="s">
        <v>601</v>
      </c>
      <c r="N39" s="63"/>
      <c r="P39" s="301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3"/>
    </row>
    <row r="40" spans="2:29" ht="49.15" customHeight="1">
      <c r="B40" s="74"/>
      <c r="C40" s="139" t="s">
        <v>213</v>
      </c>
      <c r="D40" s="140"/>
      <c r="E40" s="141" t="s">
        <v>215</v>
      </c>
      <c r="F40" s="141">
        <f>ejercicio</f>
        <v>2018</v>
      </c>
      <c r="G40" s="142" t="s">
        <v>216</v>
      </c>
      <c r="H40" s="143" t="s">
        <v>217</v>
      </c>
      <c r="I40" s="144" t="s">
        <v>218</v>
      </c>
      <c r="J40" s="141">
        <f>ejercicio</f>
        <v>2018</v>
      </c>
      <c r="K40" s="141" t="s">
        <v>600</v>
      </c>
      <c r="L40" s="141">
        <f>ejercicio</f>
        <v>2018</v>
      </c>
      <c r="M40" s="1051"/>
      <c r="N40" s="63"/>
      <c r="P40" s="301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3"/>
    </row>
    <row r="41" spans="2:29" ht="30" customHeight="1" thickBot="1">
      <c r="B41" s="74"/>
      <c r="C41" s="1063" t="s">
        <v>225</v>
      </c>
      <c r="D41" s="1063"/>
      <c r="E41" s="1063"/>
      <c r="F41" s="1063"/>
      <c r="G41" s="1063"/>
      <c r="H41" s="1063"/>
      <c r="I41" s="1063"/>
      <c r="J41" s="1063"/>
      <c r="K41" s="1063"/>
      <c r="L41" s="1063"/>
      <c r="M41" s="1063"/>
      <c r="N41" s="63"/>
      <c r="P41" s="301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3"/>
    </row>
    <row r="42" spans="2:29" ht="22.9" customHeight="1">
      <c r="B42" s="74"/>
      <c r="C42" s="1061"/>
      <c r="D42" s="1060"/>
      <c r="E42" s="781"/>
      <c r="F42" s="350"/>
      <c r="G42" s="351"/>
      <c r="H42" s="351"/>
      <c r="I42" s="351"/>
      <c r="J42" s="122">
        <f t="shared" ref="J42:J48" si="2">SUM(F42:I42)</f>
        <v>0</v>
      </c>
      <c r="K42" s="358"/>
      <c r="L42" s="773"/>
      <c r="M42" s="777"/>
      <c r="N42" s="63"/>
      <c r="P42" s="301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3"/>
    </row>
    <row r="43" spans="2:29" ht="22.9" customHeight="1">
      <c r="B43" s="74"/>
      <c r="C43" s="1055"/>
      <c r="D43" s="1056"/>
      <c r="E43" s="782"/>
      <c r="F43" s="343"/>
      <c r="G43" s="344"/>
      <c r="H43" s="344"/>
      <c r="I43" s="344"/>
      <c r="J43" s="113">
        <f t="shared" si="2"/>
        <v>0</v>
      </c>
      <c r="K43" s="360"/>
      <c r="L43" s="774"/>
      <c r="M43" s="778"/>
      <c r="N43" s="63"/>
      <c r="P43" s="301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3"/>
    </row>
    <row r="44" spans="2:29" ht="22.9" customHeight="1">
      <c r="B44" s="74"/>
      <c r="C44" s="1055"/>
      <c r="D44" s="1056"/>
      <c r="E44" s="782"/>
      <c r="F44" s="343"/>
      <c r="G44" s="344"/>
      <c r="H44" s="344"/>
      <c r="I44" s="344"/>
      <c r="J44" s="113">
        <f t="shared" si="2"/>
        <v>0</v>
      </c>
      <c r="K44" s="360"/>
      <c r="L44" s="774"/>
      <c r="M44" s="778"/>
      <c r="N44" s="63"/>
      <c r="P44" s="301"/>
      <c r="Q44" s="302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3"/>
    </row>
    <row r="45" spans="2:29" ht="22.9" customHeight="1">
      <c r="B45" s="74"/>
      <c r="C45" s="1055"/>
      <c r="D45" s="1056"/>
      <c r="E45" s="782"/>
      <c r="F45" s="343"/>
      <c r="G45" s="344"/>
      <c r="H45" s="344"/>
      <c r="I45" s="344"/>
      <c r="J45" s="113">
        <f t="shared" si="2"/>
        <v>0</v>
      </c>
      <c r="K45" s="360"/>
      <c r="L45" s="774"/>
      <c r="M45" s="778"/>
      <c r="N45" s="63"/>
      <c r="P45" s="301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3"/>
    </row>
    <row r="46" spans="2:29" ht="22.9" customHeight="1">
      <c r="B46" s="74"/>
      <c r="C46" s="1055"/>
      <c r="D46" s="1056"/>
      <c r="E46" s="783"/>
      <c r="F46" s="352"/>
      <c r="G46" s="353"/>
      <c r="H46" s="353"/>
      <c r="I46" s="353"/>
      <c r="J46" s="113">
        <f t="shared" si="2"/>
        <v>0</v>
      </c>
      <c r="K46" s="362"/>
      <c r="L46" s="775"/>
      <c r="M46" s="779"/>
      <c r="N46" s="63"/>
      <c r="P46" s="301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3"/>
    </row>
    <row r="47" spans="2:29" ht="22.9" customHeight="1">
      <c r="B47" s="74"/>
      <c r="C47" s="1055"/>
      <c r="D47" s="1056"/>
      <c r="E47" s="783"/>
      <c r="F47" s="352"/>
      <c r="G47" s="353"/>
      <c r="H47" s="353"/>
      <c r="I47" s="353"/>
      <c r="J47" s="113">
        <f t="shared" si="2"/>
        <v>0</v>
      </c>
      <c r="K47" s="362"/>
      <c r="L47" s="775"/>
      <c r="M47" s="779"/>
      <c r="N47" s="63"/>
      <c r="P47" s="301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3"/>
    </row>
    <row r="48" spans="2:29" ht="22.9" customHeight="1">
      <c r="B48" s="74"/>
      <c r="C48" s="1057"/>
      <c r="D48" s="1058"/>
      <c r="E48" s="784"/>
      <c r="F48" s="347"/>
      <c r="G48" s="348"/>
      <c r="H48" s="348"/>
      <c r="I48" s="348"/>
      <c r="J48" s="114">
        <f t="shared" si="2"/>
        <v>0</v>
      </c>
      <c r="K48" s="364"/>
      <c r="L48" s="776"/>
      <c r="M48" s="780"/>
      <c r="N48" s="63"/>
      <c r="P48" s="301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3"/>
    </row>
    <row r="49" spans="2:29" ht="22.9" customHeight="1" thickBot="1">
      <c r="B49" s="74"/>
      <c r="C49" s="99" t="s">
        <v>196</v>
      </c>
      <c r="D49" s="100"/>
      <c r="E49" s="112"/>
      <c r="F49" s="112">
        <f>SUM(F42:F48)</f>
        <v>0</v>
      </c>
      <c r="G49" s="112">
        <f>SUM(G42:G48)</f>
        <v>0</v>
      </c>
      <c r="H49" s="112">
        <f>SUM(H42:H48)</f>
        <v>0</v>
      </c>
      <c r="I49" s="112">
        <f>SUM(I42:I48)</f>
        <v>0</v>
      </c>
      <c r="J49" s="112">
        <f>SUM(J42:J48)</f>
        <v>0</v>
      </c>
      <c r="K49" s="366"/>
      <c r="L49" s="112">
        <f>SUM(L42:L48)</f>
        <v>0</v>
      </c>
      <c r="M49" s="101"/>
      <c r="N49" s="63"/>
      <c r="P49" s="301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3"/>
    </row>
    <row r="50" spans="2:29" ht="28.9" customHeight="1" thickBot="1">
      <c r="B50" s="74"/>
      <c r="C50" s="1064" t="s">
        <v>226</v>
      </c>
      <c r="D50" s="1064"/>
      <c r="E50" s="1064"/>
      <c r="F50" s="1064"/>
      <c r="G50" s="1064"/>
      <c r="H50" s="1064"/>
      <c r="I50" s="1064"/>
      <c r="J50" s="1064"/>
      <c r="K50" s="1064"/>
      <c r="L50" s="1064"/>
      <c r="M50" s="1064"/>
      <c r="N50" s="63"/>
      <c r="P50" s="301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3"/>
    </row>
    <row r="51" spans="2:29" ht="22.9" customHeight="1">
      <c r="B51" s="74"/>
      <c r="C51" s="1059" t="s">
        <v>748</v>
      </c>
      <c r="D51" s="1060"/>
      <c r="E51" s="781">
        <v>542</v>
      </c>
      <c r="F51" s="350">
        <v>8499.93</v>
      </c>
      <c r="G51" s="351"/>
      <c r="H51" s="351">
        <v>-3600</v>
      </c>
      <c r="I51" s="351"/>
      <c r="J51" s="122">
        <f t="shared" ref="J51:J57" si="3">SUM(F51:I51)</f>
        <v>4899.93</v>
      </c>
      <c r="K51" s="358"/>
      <c r="L51" s="359"/>
      <c r="M51" s="777"/>
      <c r="N51" s="63"/>
      <c r="P51" s="301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3"/>
    </row>
    <row r="52" spans="2:29" ht="22.9" customHeight="1">
      <c r="B52" s="74"/>
      <c r="C52" s="1055"/>
      <c r="D52" s="1056"/>
      <c r="E52" s="782"/>
      <c r="F52" s="343"/>
      <c r="G52" s="344"/>
      <c r="H52" s="344"/>
      <c r="I52" s="344"/>
      <c r="J52" s="113">
        <f t="shared" si="3"/>
        <v>0</v>
      </c>
      <c r="K52" s="360"/>
      <c r="L52" s="361"/>
      <c r="M52" s="778"/>
      <c r="N52" s="63"/>
      <c r="P52" s="301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3"/>
    </row>
    <row r="53" spans="2:29" ht="22.9" customHeight="1">
      <c r="B53" s="74"/>
      <c r="C53" s="1055"/>
      <c r="D53" s="1056"/>
      <c r="E53" s="782"/>
      <c r="F53" s="343"/>
      <c r="G53" s="344"/>
      <c r="H53" s="344"/>
      <c r="I53" s="344"/>
      <c r="J53" s="113">
        <f t="shared" si="3"/>
        <v>0</v>
      </c>
      <c r="K53" s="360"/>
      <c r="L53" s="361"/>
      <c r="M53" s="778"/>
      <c r="N53" s="63"/>
      <c r="P53" s="301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3"/>
    </row>
    <row r="54" spans="2:29" ht="22.9" customHeight="1">
      <c r="B54" s="74"/>
      <c r="C54" s="1055"/>
      <c r="D54" s="1056"/>
      <c r="E54" s="782"/>
      <c r="F54" s="343"/>
      <c r="G54" s="344"/>
      <c r="H54" s="344"/>
      <c r="I54" s="344"/>
      <c r="J54" s="113">
        <f t="shared" si="3"/>
        <v>0</v>
      </c>
      <c r="K54" s="360"/>
      <c r="L54" s="361"/>
      <c r="M54" s="778"/>
      <c r="N54" s="63"/>
      <c r="P54" s="301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3"/>
    </row>
    <row r="55" spans="2:29" ht="22.9" customHeight="1">
      <c r="B55" s="74"/>
      <c r="C55" s="1055"/>
      <c r="D55" s="1056"/>
      <c r="E55" s="783"/>
      <c r="F55" s="352"/>
      <c r="G55" s="353"/>
      <c r="H55" s="353"/>
      <c r="I55" s="353"/>
      <c r="J55" s="113">
        <f t="shared" si="3"/>
        <v>0</v>
      </c>
      <c r="K55" s="362"/>
      <c r="L55" s="363"/>
      <c r="M55" s="779"/>
      <c r="N55" s="63"/>
      <c r="P55" s="301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3"/>
    </row>
    <row r="56" spans="2:29" ht="22.9" customHeight="1">
      <c r="B56" s="74"/>
      <c r="C56" s="1055"/>
      <c r="D56" s="1056"/>
      <c r="E56" s="783"/>
      <c r="F56" s="352"/>
      <c r="G56" s="353"/>
      <c r="H56" s="353"/>
      <c r="I56" s="353"/>
      <c r="J56" s="113">
        <f t="shared" si="3"/>
        <v>0</v>
      </c>
      <c r="K56" s="362"/>
      <c r="L56" s="363"/>
      <c r="M56" s="779"/>
      <c r="N56" s="63"/>
      <c r="P56" s="301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3"/>
    </row>
    <row r="57" spans="2:29" ht="22.9" customHeight="1">
      <c r="B57" s="74"/>
      <c r="C57" s="1057"/>
      <c r="D57" s="1058"/>
      <c r="E57" s="784"/>
      <c r="F57" s="347"/>
      <c r="G57" s="348"/>
      <c r="H57" s="348"/>
      <c r="I57" s="348"/>
      <c r="J57" s="114">
        <f t="shared" si="3"/>
        <v>0</v>
      </c>
      <c r="K57" s="364"/>
      <c r="L57" s="365"/>
      <c r="M57" s="780"/>
      <c r="N57" s="63"/>
      <c r="P57" s="301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3"/>
    </row>
    <row r="58" spans="2:29" ht="22.9" customHeight="1" thickBot="1">
      <c r="B58" s="74"/>
      <c r="C58" s="99" t="s">
        <v>196</v>
      </c>
      <c r="D58" s="100"/>
      <c r="E58" s="112"/>
      <c r="F58" s="112">
        <f>SUM(F51:F57)</f>
        <v>8499.93</v>
      </c>
      <c r="G58" s="112">
        <f>SUM(G51:G57)</f>
        <v>0</v>
      </c>
      <c r="H58" s="112">
        <f>SUM(H51:H57)</f>
        <v>-3600</v>
      </c>
      <c r="I58" s="112">
        <f>SUM(I51:I57)</f>
        <v>0</v>
      </c>
      <c r="J58" s="112">
        <f>SUM(J51:J57)</f>
        <v>4899.93</v>
      </c>
      <c r="K58" s="117"/>
      <c r="L58" s="112">
        <f>SUM(L51:L57)</f>
        <v>0</v>
      </c>
      <c r="M58" s="101"/>
      <c r="N58" s="63"/>
      <c r="P58" s="301"/>
      <c r="Q58" s="302"/>
      <c r="R58" s="302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  <c r="AC58" s="303"/>
    </row>
    <row r="59" spans="2:29" ht="22.9" customHeight="1">
      <c r="B59" s="74"/>
      <c r="C59" s="89"/>
      <c r="D59" s="89"/>
      <c r="E59" s="90"/>
      <c r="F59" s="90"/>
      <c r="G59" s="90"/>
      <c r="H59" s="90"/>
      <c r="I59" s="90"/>
      <c r="J59" s="90"/>
      <c r="K59" s="90"/>
      <c r="L59" s="90"/>
      <c r="M59" s="90"/>
      <c r="N59" s="63"/>
      <c r="P59" s="301"/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2"/>
      <c r="AB59" s="302"/>
      <c r="AC59" s="303"/>
    </row>
    <row r="60" spans="2:29" ht="22.9" customHeight="1">
      <c r="B60" s="74"/>
      <c r="C60" s="108" t="s">
        <v>207</v>
      </c>
      <c r="D60" s="106"/>
      <c r="E60" s="107"/>
      <c r="F60" s="107"/>
      <c r="G60" s="107"/>
      <c r="H60" s="107"/>
      <c r="I60" s="107"/>
      <c r="J60" s="107"/>
      <c r="K60" s="107"/>
      <c r="L60" s="107"/>
      <c r="M60" s="53"/>
      <c r="N60" s="63"/>
      <c r="P60" s="301"/>
      <c r="Q60" s="302"/>
      <c r="R60" s="302"/>
      <c r="S60" s="302"/>
      <c r="T60" s="302"/>
      <c r="U60" s="302"/>
      <c r="V60" s="302"/>
      <c r="W60" s="302"/>
      <c r="X60" s="302"/>
      <c r="Y60" s="302"/>
      <c r="Z60" s="302"/>
      <c r="AA60" s="302"/>
      <c r="AB60" s="302"/>
      <c r="AC60" s="303"/>
    </row>
    <row r="61" spans="2:29" ht="18">
      <c r="B61" s="74"/>
      <c r="C61" s="106" t="s">
        <v>227</v>
      </c>
      <c r="D61" s="106"/>
      <c r="E61" s="107"/>
      <c r="F61" s="107"/>
      <c r="G61" s="107"/>
      <c r="H61" s="107"/>
      <c r="I61" s="107"/>
      <c r="J61" s="107"/>
      <c r="K61" s="107"/>
      <c r="L61" s="107"/>
      <c r="M61" s="53"/>
      <c r="N61" s="63"/>
      <c r="P61" s="301"/>
      <c r="Q61" s="302"/>
      <c r="R61" s="302"/>
      <c r="S61" s="302"/>
      <c r="T61" s="302"/>
      <c r="U61" s="302"/>
      <c r="V61" s="302"/>
      <c r="W61" s="302"/>
      <c r="X61" s="302"/>
      <c r="Y61" s="302"/>
      <c r="Z61" s="302"/>
      <c r="AA61" s="302"/>
      <c r="AB61" s="302"/>
      <c r="AC61" s="303"/>
    </row>
    <row r="62" spans="2:29" ht="18">
      <c r="B62" s="74"/>
      <c r="C62" s="106" t="s">
        <v>228</v>
      </c>
      <c r="D62" s="106"/>
      <c r="E62" s="107"/>
      <c r="F62" s="107"/>
      <c r="G62" s="107"/>
      <c r="H62" s="107"/>
      <c r="I62" s="107"/>
      <c r="J62" s="107"/>
      <c r="K62" s="107"/>
      <c r="L62" s="107"/>
      <c r="M62" s="53"/>
      <c r="N62" s="63"/>
      <c r="P62" s="301"/>
      <c r="Q62" s="302"/>
      <c r="R62" s="302"/>
      <c r="S62" s="302"/>
      <c r="T62" s="302"/>
      <c r="U62" s="302"/>
      <c r="V62" s="302"/>
      <c r="W62" s="302"/>
      <c r="X62" s="302"/>
      <c r="Y62" s="302"/>
      <c r="Z62" s="302"/>
      <c r="AA62" s="302"/>
      <c r="AB62" s="302"/>
      <c r="AC62" s="303"/>
    </row>
    <row r="63" spans="2:29" ht="18">
      <c r="B63" s="74"/>
      <c r="C63" s="106" t="s">
        <v>229</v>
      </c>
      <c r="D63" s="106"/>
      <c r="E63" s="107"/>
      <c r="F63" s="107"/>
      <c r="G63" s="107"/>
      <c r="H63" s="107"/>
      <c r="I63" s="107"/>
      <c r="J63" s="107"/>
      <c r="K63" s="107"/>
      <c r="L63" s="107"/>
      <c r="M63" s="53"/>
      <c r="N63" s="63"/>
      <c r="P63" s="301"/>
      <c r="Q63" s="302"/>
      <c r="R63" s="302"/>
      <c r="S63" s="302"/>
      <c r="T63" s="302"/>
      <c r="U63" s="302"/>
      <c r="V63" s="302"/>
      <c r="W63" s="302"/>
      <c r="X63" s="302"/>
      <c r="Y63" s="302"/>
      <c r="Z63" s="302"/>
      <c r="AA63" s="302"/>
      <c r="AB63" s="302"/>
      <c r="AC63" s="303"/>
    </row>
    <row r="64" spans="2:29" ht="18">
      <c r="B64" s="74"/>
      <c r="C64" s="106" t="s">
        <v>230</v>
      </c>
      <c r="D64" s="106"/>
      <c r="E64" s="107"/>
      <c r="F64" s="107"/>
      <c r="G64" s="107"/>
      <c r="H64" s="107"/>
      <c r="I64" s="107"/>
      <c r="J64" s="107"/>
      <c r="K64" s="107"/>
      <c r="L64" s="107"/>
      <c r="M64" s="53"/>
      <c r="N64" s="63"/>
      <c r="P64" s="301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3"/>
    </row>
    <row r="65" spans="2:29" ht="18">
      <c r="B65" s="74"/>
      <c r="C65" s="106" t="s">
        <v>231</v>
      </c>
      <c r="D65" s="106"/>
      <c r="E65" s="107"/>
      <c r="F65" s="107"/>
      <c r="G65" s="107"/>
      <c r="H65" s="107"/>
      <c r="I65" s="107"/>
      <c r="J65" s="107"/>
      <c r="K65" s="107"/>
      <c r="L65" s="107"/>
      <c r="M65" s="53"/>
      <c r="N65" s="63"/>
      <c r="P65" s="301"/>
      <c r="Q65" s="302"/>
      <c r="R65" s="302"/>
      <c r="S65" s="302"/>
      <c r="T65" s="302"/>
      <c r="U65" s="302"/>
      <c r="V65" s="302"/>
      <c r="W65" s="302"/>
      <c r="X65" s="302"/>
      <c r="Y65" s="302"/>
      <c r="Z65" s="302"/>
      <c r="AA65" s="302"/>
      <c r="AB65" s="302"/>
      <c r="AC65" s="303"/>
    </row>
    <row r="66" spans="2:29" ht="18">
      <c r="B66" s="74"/>
      <c r="C66" s="106" t="s">
        <v>599</v>
      </c>
      <c r="D66" s="106"/>
      <c r="E66" s="107"/>
      <c r="F66" s="107"/>
      <c r="G66" s="107"/>
      <c r="H66" s="107"/>
      <c r="I66" s="107"/>
      <c r="J66" s="107"/>
      <c r="K66" s="107"/>
      <c r="L66" s="107"/>
      <c r="M66" s="53"/>
      <c r="N66" s="63"/>
      <c r="P66" s="301"/>
      <c r="Q66" s="302"/>
      <c r="R66" s="302"/>
      <c r="S66" s="302"/>
      <c r="T66" s="302"/>
      <c r="U66" s="302"/>
      <c r="V66" s="302"/>
      <c r="W66" s="302"/>
      <c r="X66" s="302"/>
      <c r="Y66" s="302"/>
      <c r="Z66" s="302"/>
      <c r="AA66" s="302"/>
      <c r="AB66" s="302"/>
      <c r="AC66" s="303"/>
    </row>
    <row r="67" spans="2:29" ht="18">
      <c r="B67" s="74"/>
      <c r="C67" s="106" t="s">
        <v>511</v>
      </c>
      <c r="D67" s="106"/>
      <c r="E67" s="107"/>
      <c r="F67" s="107"/>
      <c r="G67" s="107"/>
      <c r="H67" s="107"/>
      <c r="I67" s="107"/>
      <c r="J67" s="107"/>
      <c r="K67" s="107"/>
      <c r="L67" s="107"/>
      <c r="M67" s="53"/>
      <c r="N67" s="63"/>
      <c r="P67" s="301"/>
      <c r="Q67" s="302"/>
      <c r="R67" s="302"/>
      <c r="S67" s="302"/>
      <c r="T67" s="302"/>
      <c r="U67" s="302"/>
      <c r="V67" s="302"/>
      <c r="W67" s="302"/>
      <c r="X67" s="302"/>
      <c r="Y67" s="302"/>
      <c r="Z67" s="302"/>
      <c r="AA67" s="302"/>
      <c r="AB67" s="302"/>
      <c r="AC67" s="303"/>
    </row>
    <row r="68" spans="2:29" ht="18">
      <c r="B68" s="74"/>
      <c r="C68" s="106" t="s">
        <v>232</v>
      </c>
      <c r="D68" s="106"/>
      <c r="E68" s="107"/>
      <c r="F68" s="107"/>
      <c r="G68" s="107"/>
      <c r="H68" s="107"/>
      <c r="I68" s="107"/>
      <c r="J68" s="107"/>
      <c r="K68" s="107"/>
      <c r="L68" s="107"/>
      <c r="M68" s="53"/>
      <c r="N68" s="63"/>
      <c r="P68" s="301"/>
      <c r="Q68" s="302"/>
      <c r="R68" s="302"/>
      <c r="S68" s="302"/>
      <c r="T68" s="302"/>
      <c r="U68" s="302"/>
      <c r="V68" s="302"/>
      <c r="W68" s="302"/>
      <c r="X68" s="302"/>
      <c r="Y68" s="302"/>
      <c r="Z68" s="302"/>
      <c r="AA68" s="302"/>
      <c r="AB68" s="302"/>
      <c r="AC68" s="303"/>
    </row>
    <row r="69" spans="2:29" ht="18">
      <c r="B69" s="74"/>
      <c r="C69" s="106" t="s">
        <v>233</v>
      </c>
      <c r="D69" s="106"/>
      <c r="E69" s="107"/>
      <c r="F69" s="107"/>
      <c r="G69" s="107"/>
      <c r="H69" s="107"/>
      <c r="I69" s="107"/>
      <c r="J69" s="107"/>
      <c r="K69" s="107"/>
      <c r="L69" s="107"/>
      <c r="M69" s="53"/>
      <c r="N69" s="63"/>
      <c r="P69" s="301"/>
      <c r="Q69" s="302"/>
      <c r="R69" s="302"/>
      <c r="S69" s="302"/>
      <c r="T69" s="302"/>
      <c r="U69" s="302"/>
      <c r="V69" s="302"/>
      <c r="W69" s="302"/>
      <c r="X69" s="302"/>
      <c r="Y69" s="302"/>
      <c r="Z69" s="302"/>
      <c r="AA69" s="302"/>
      <c r="AB69" s="302"/>
      <c r="AC69" s="303"/>
    </row>
    <row r="70" spans="2:29" ht="18">
      <c r="B70" s="74"/>
      <c r="C70" s="106" t="s">
        <v>234</v>
      </c>
      <c r="D70" s="106"/>
      <c r="E70" s="107"/>
      <c r="F70" s="107"/>
      <c r="G70" s="107"/>
      <c r="H70" s="107"/>
      <c r="I70" s="107"/>
      <c r="J70" s="107"/>
      <c r="K70" s="107"/>
      <c r="L70" s="107"/>
      <c r="M70" s="53"/>
      <c r="N70" s="63"/>
      <c r="P70" s="301"/>
      <c r="Q70" s="302"/>
      <c r="R70" s="302"/>
      <c r="S70" s="302"/>
      <c r="T70" s="302"/>
      <c r="U70" s="302"/>
      <c r="V70" s="302"/>
      <c r="W70" s="302"/>
      <c r="X70" s="302"/>
      <c r="Y70" s="302"/>
      <c r="Z70" s="302"/>
      <c r="AA70" s="302"/>
      <c r="AB70" s="302"/>
      <c r="AC70" s="303"/>
    </row>
    <row r="71" spans="2:29" ht="22.9" customHeight="1" thickBot="1">
      <c r="B71" s="78"/>
      <c r="C71" s="1042"/>
      <c r="D71" s="1042"/>
      <c r="E71" s="1042"/>
      <c r="F71" s="1042"/>
      <c r="G71" s="46"/>
      <c r="H71" s="46"/>
      <c r="I71" s="46"/>
      <c r="J71" s="46"/>
      <c r="K71" s="46"/>
      <c r="L71" s="46"/>
      <c r="M71" s="79"/>
      <c r="N71" s="80"/>
      <c r="P71" s="304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6"/>
    </row>
    <row r="72" spans="2:29" ht="22.9" customHeight="1">
      <c r="C72" s="61"/>
      <c r="D72" s="61"/>
      <c r="E72" s="62"/>
      <c r="F72" s="62"/>
      <c r="G72" s="62"/>
      <c r="H72" s="62"/>
      <c r="I72" s="62"/>
      <c r="J72" s="62"/>
      <c r="K72" s="62"/>
      <c r="L72" s="62"/>
      <c r="M72" s="62"/>
    </row>
    <row r="73" spans="2:29" ht="12.75">
      <c r="C73" s="81" t="s">
        <v>76</v>
      </c>
      <c r="D73" s="61"/>
      <c r="E73" s="62"/>
      <c r="F73" s="62"/>
      <c r="G73" s="62"/>
      <c r="H73" s="62"/>
      <c r="I73" s="62"/>
      <c r="J73" s="62"/>
      <c r="K73" s="62"/>
      <c r="L73" s="62"/>
      <c r="M73" s="52" t="s">
        <v>51</v>
      </c>
    </row>
    <row r="74" spans="2:29" ht="12.75">
      <c r="C74" s="82" t="s">
        <v>77</v>
      </c>
      <c r="D74" s="61"/>
      <c r="E74" s="62"/>
      <c r="F74" s="62"/>
      <c r="G74" s="62"/>
      <c r="H74" s="62"/>
      <c r="I74" s="62"/>
      <c r="J74" s="62"/>
      <c r="K74" s="62"/>
      <c r="L74" s="62"/>
      <c r="M74" s="62"/>
    </row>
    <row r="75" spans="2:29" ht="12.75">
      <c r="C75" s="82" t="s">
        <v>78</v>
      </c>
      <c r="D75" s="61"/>
      <c r="E75" s="62"/>
      <c r="F75" s="62"/>
      <c r="G75" s="62"/>
      <c r="H75" s="62"/>
      <c r="I75" s="62"/>
      <c r="J75" s="62"/>
      <c r="K75" s="62"/>
      <c r="L75" s="62"/>
      <c r="M75" s="62"/>
    </row>
    <row r="76" spans="2:29" ht="12.75">
      <c r="C76" s="82" t="s">
        <v>79</v>
      </c>
      <c r="D76" s="61"/>
      <c r="E76" s="62"/>
      <c r="F76" s="62"/>
      <c r="G76" s="62"/>
      <c r="H76" s="62"/>
      <c r="I76" s="62"/>
      <c r="J76" s="62"/>
      <c r="K76" s="62"/>
      <c r="L76" s="62"/>
      <c r="M76" s="62"/>
    </row>
    <row r="77" spans="2:29" ht="12.75">
      <c r="C77" s="82" t="s">
        <v>80</v>
      </c>
      <c r="D77" s="61"/>
      <c r="E77" s="62"/>
      <c r="F77" s="62"/>
      <c r="G77" s="62"/>
      <c r="H77" s="62"/>
      <c r="I77" s="62"/>
      <c r="J77" s="62"/>
      <c r="K77" s="62"/>
      <c r="L77" s="62"/>
      <c r="M77" s="62"/>
    </row>
    <row r="78" spans="2:29" ht="22.9" customHeight="1">
      <c r="C78" s="61"/>
      <c r="D78" s="61"/>
      <c r="E78" s="62"/>
      <c r="F78" s="62"/>
      <c r="G78" s="62"/>
      <c r="H78" s="62"/>
      <c r="I78" s="62"/>
      <c r="J78" s="62"/>
      <c r="K78" s="62"/>
      <c r="L78" s="62"/>
      <c r="M78" s="62"/>
    </row>
    <row r="79" spans="2:29" ht="22.9" customHeight="1">
      <c r="C79" s="61"/>
      <c r="D79" s="61"/>
      <c r="E79" s="62"/>
      <c r="F79" s="62"/>
      <c r="G79" s="62"/>
      <c r="H79" s="62"/>
      <c r="I79" s="62"/>
      <c r="J79" s="62"/>
      <c r="K79" s="62"/>
      <c r="L79" s="62"/>
      <c r="M79" s="62"/>
    </row>
    <row r="80" spans="2:29" ht="22.9" customHeight="1">
      <c r="C80" s="61"/>
      <c r="D80" s="61"/>
      <c r="E80" s="62"/>
      <c r="F80" s="62"/>
      <c r="G80" s="62"/>
      <c r="H80" s="62"/>
      <c r="I80" s="62"/>
      <c r="J80" s="62"/>
      <c r="K80" s="62"/>
      <c r="L80" s="62"/>
      <c r="M80" s="62"/>
    </row>
    <row r="81" spans="3:13" ht="22.9" customHeight="1">
      <c r="C81" s="61"/>
      <c r="D81" s="61"/>
      <c r="E81" s="62"/>
      <c r="F81" s="62"/>
      <c r="G81" s="62"/>
      <c r="H81" s="62"/>
      <c r="I81" s="62"/>
      <c r="J81" s="62"/>
      <c r="K81" s="62"/>
      <c r="L81" s="62"/>
      <c r="M81" s="62"/>
    </row>
    <row r="82" spans="3:13" ht="22.9" customHeight="1">
      <c r="F82" s="62"/>
      <c r="G82" s="62"/>
      <c r="H82" s="62"/>
      <c r="I82" s="62"/>
      <c r="J82" s="62"/>
      <c r="K82" s="62"/>
      <c r="L82" s="62"/>
      <c r="M82" s="62"/>
    </row>
  </sheetData>
  <sheetProtection password="E059" sheet="1" objects="1" scenarios="1" insertRows="0"/>
  <mergeCells count="39"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  <mergeCell ref="M6:M7"/>
    <mergeCell ref="D9:M9"/>
    <mergeCell ref="C12:D12"/>
    <mergeCell ref="M15:M16"/>
    <mergeCell ref="C29:D29"/>
    <mergeCell ref="C30:D30"/>
    <mergeCell ref="C31:D31"/>
    <mergeCell ref="C32:D32"/>
    <mergeCell ref="C33:D33"/>
    <mergeCell ref="C42:D42"/>
    <mergeCell ref="C43:D43"/>
    <mergeCell ref="C44:D44"/>
    <mergeCell ref="C45:D45"/>
    <mergeCell ref="C46:D46"/>
    <mergeCell ref="C54:D54"/>
    <mergeCell ref="C55:D55"/>
    <mergeCell ref="C56:D56"/>
    <mergeCell ref="C57:D57"/>
    <mergeCell ref="C47:D47"/>
    <mergeCell ref="C48:D48"/>
    <mergeCell ref="C51:D51"/>
    <mergeCell ref="C52:D52"/>
    <mergeCell ref="C53:D53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150"/>
  <sheetViews>
    <sheetView topLeftCell="A113" zoomScale="55" zoomScaleNormal="55" zoomScalePageLayoutView="77" workbookViewId="0">
      <selection activeCell="O163" sqref="O163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71.88671875" style="54" customWidth="1"/>
    <col min="5" max="5" width="58.33203125" style="55" customWidth="1"/>
    <col min="6" max="9" width="14.77734375" style="55" customWidth="1"/>
    <col min="10" max="12" width="9.77734375" style="55" customWidth="1"/>
    <col min="13" max="13" width="3.21875" style="54" customWidth="1"/>
    <col min="14" max="16384" width="10.77734375" style="54"/>
  </cols>
  <sheetData>
    <row r="2" spans="2:28" ht="22.9" customHeight="1">
      <c r="D2" s="150" t="s">
        <v>174</v>
      </c>
    </row>
    <row r="3" spans="2:28" ht="22.9" customHeight="1">
      <c r="D3" s="150" t="s">
        <v>175</v>
      </c>
    </row>
    <row r="4" spans="2:28" ht="22.9" customHeight="1" thickBot="1"/>
    <row r="5" spans="2:28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9"/>
      <c r="O5" s="285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7"/>
    </row>
    <row r="6" spans="2:28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997">
        <f>ejercicio</f>
        <v>2018</v>
      </c>
      <c r="M6" s="63"/>
      <c r="O6" s="288"/>
      <c r="P6" s="289" t="s">
        <v>499</v>
      </c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1"/>
    </row>
    <row r="7" spans="2:28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997"/>
      <c r="M7" s="63"/>
      <c r="O7" s="288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1"/>
    </row>
    <row r="8" spans="2:28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5"/>
      <c r="M8" s="63"/>
      <c r="O8" s="288"/>
      <c r="P8" s="290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1"/>
    </row>
    <row r="9" spans="2:28" s="127" customFormat="1" ht="30" customHeight="1">
      <c r="B9" s="125"/>
      <c r="C9" s="45" t="s">
        <v>2</v>
      </c>
      <c r="D9" s="1041" t="str">
        <f>Entidad</f>
        <v>FIFEDE - FUNDACIÓN C.INS.PARA LA FORMACIÓN, EL EMPLEO Y EL DESARROLLO EMPRESARIAL</v>
      </c>
      <c r="E9" s="1041"/>
      <c r="F9" s="1041"/>
      <c r="G9" s="1041"/>
      <c r="H9" s="1041"/>
      <c r="I9" s="1041"/>
      <c r="J9" s="1041"/>
      <c r="K9" s="1041"/>
      <c r="L9" s="1041"/>
      <c r="M9" s="126"/>
      <c r="O9" s="288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1"/>
    </row>
    <row r="10" spans="2:28" ht="7.1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3"/>
      <c r="O10" s="288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1"/>
    </row>
    <row r="11" spans="2:28" s="72" customFormat="1" ht="30" customHeight="1">
      <c r="B11" s="68"/>
      <c r="C11" s="69" t="s">
        <v>235</v>
      </c>
      <c r="D11" s="69"/>
      <c r="E11" s="70"/>
      <c r="F11" s="70"/>
      <c r="G11" s="70"/>
      <c r="H11" s="70"/>
      <c r="I11" s="70"/>
      <c r="J11" s="70"/>
      <c r="K11" s="70"/>
      <c r="L11" s="70"/>
      <c r="M11" s="71"/>
      <c r="O11" s="288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1"/>
    </row>
    <row r="12" spans="2:28" s="72" customFormat="1" ht="30" customHeight="1">
      <c r="B12" s="68"/>
      <c r="C12" s="1062"/>
      <c r="D12" s="1062"/>
      <c r="E12" s="53"/>
      <c r="F12" s="53"/>
      <c r="G12" s="53"/>
      <c r="H12" s="53"/>
      <c r="I12" s="53"/>
      <c r="J12" s="53"/>
      <c r="K12" s="53"/>
      <c r="L12" s="53"/>
      <c r="M12" s="71"/>
      <c r="O12" s="288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1"/>
    </row>
    <row r="13" spans="2:28" s="72" customFormat="1" ht="30" customHeight="1">
      <c r="B13" s="68"/>
      <c r="C13" s="50" t="s">
        <v>236</v>
      </c>
      <c r="D13" s="22"/>
      <c r="E13" s="53"/>
      <c r="F13" s="53"/>
      <c r="G13" s="53"/>
      <c r="H13" s="53"/>
      <c r="I13" s="53"/>
      <c r="J13" s="53"/>
      <c r="K13" s="53"/>
      <c r="L13" s="53"/>
      <c r="M13" s="71"/>
      <c r="O13" s="288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1"/>
    </row>
    <row r="14" spans="2:28" s="72" customFormat="1" ht="30" customHeight="1">
      <c r="B14" s="68"/>
      <c r="C14" s="22" t="s">
        <v>237</v>
      </c>
      <c r="D14" s="22"/>
      <c r="E14" s="53"/>
      <c r="F14" s="53"/>
      <c r="G14" s="53"/>
      <c r="H14" s="53"/>
      <c r="I14" s="53"/>
      <c r="J14" s="53"/>
      <c r="K14" s="53"/>
      <c r="L14" s="53"/>
      <c r="M14" s="71"/>
      <c r="O14" s="288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1"/>
    </row>
    <row r="15" spans="2:28" s="72" customFormat="1" ht="34.9" customHeight="1">
      <c r="B15" s="68"/>
      <c r="C15" s="1084" t="s">
        <v>668</v>
      </c>
      <c r="D15" s="1085"/>
      <c r="E15" s="937"/>
      <c r="F15" s="1088" t="s">
        <v>669</v>
      </c>
      <c r="G15" s="1089"/>
      <c r="H15" s="1088" t="s">
        <v>670</v>
      </c>
      <c r="I15" s="1089"/>
      <c r="J15" s="938"/>
      <c r="K15" s="938"/>
      <c r="L15" s="938"/>
      <c r="M15" s="71"/>
      <c r="O15" s="288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1"/>
    </row>
    <row r="16" spans="2:28" s="127" customFormat="1" ht="22.9" customHeight="1">
      <c r="B16" s="125"/>
      <c r="C16" s="1086" t="s">
        <v>671</v>
      </c>
      <c r="D16" s="1087"/>
      <c r="E16" s="939" t="s">
        <v>238</v>
      </c>
      <c r="F16" s="939">
        <v>2017</v>
      </c>
      <c r="G16" s="939">
        <v>2018</v>
      </c>
      <c r="H16" s="939">
        <v>2017</v>
      </c>
      <c r="I16" s="939">
        <v>2018</v>
      </c>
      <c r="J16" s="939" t="s">
        <v>240</v>
      </c>
      <c r="K16" s="939" t="s">
        <v>242</v>
      </c>
      <c r="L16" s="939" t="s">
        <v>241</v>
      </c>
      <c r="M16" s="126"/>
      <c r="O16" s="288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1"/>
    </row>
    <row r="17" spans="1:28" s="127" customFormat="1" ht="7.9" customHeight="1">
      <c r="B17" s="125"/>
      <c r="C17" s="51"/>
      <c r="D17" s="51"/>
      <c r="E17" s="124"/>
      <c r="F17" s="124"/>
      <c r="G17" s="124"/>
      <c r="H17" s="124"/>
      <c r="I17" s="124"/>
      <c r="J17" s="124"/>
      <c r="K17" s="124"/>
      <c r="L17" s="124"/>
      <c r="M17" s="126"/>
      <c r="O17" s="288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1"/>
    </row>
    <row r="18" spans="1:28" s="77" customFormat="1" ht="22.9" customHeight="1">
      <c r="A18" s="127"/>
      <c r="B18" s="125"/>
      <c r="C18" s="1081" t="s">
        <v>512</v>
      </c>
      <c r="D18" s="1082"/>
      <c r="E18" s="1083"/>
      <c r="F18" s="368">
        <v>329296.28999999998</v>
      </c>
      <c r="G18" s="367">
        <v>349268.45</v>
      </c>
      <c r="H18" s="931"/>
      <c r="I18" s="931"/>
      <c r="J18" s="785"/>
      <c r="K18" s="785"/>
      <c r="L18" s="785"/>
      <c r="M18" s="75"/>
      <c r="O18" s="288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1"/>
    </row>
    <row r="19" spans="1:28" s="77" customFormat="1" ht="9" customHeight="1">
      <c r="A19" s="127"/>
      <c r="B19" s="125"/>
      <c r="C19" s="32"/>
      <c r="D19" s="32"/>
      <c r="E19" s="369"/>
      <c r="F19" s="369"/>
      <c r="G19" s="369"/>
      <c r="H19" s="369"/>
      <c r="I19" s="369"/>
      <c r="J19" s="786"/>
      <c r="K19" s="786"/>
      <c r="L19" s="786"/>
      <c r="M19" s="75"/>
      <c r="O19" s="288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1"/>
    </row>
    <row r="20" spans="1:28" s="77" customFormat="1" ht="22.9" customHeight="1">
      <c r="A20" s="127"/>
      <c r="B20" s="125"/>
      <c r="C20" s="963" t="s">
        <v>735</v>
      </c>
      <c r="D20" s="426"/>
      <c r="E20" s="964" t="s">
        <v>326</v>
      </c>
      <c r="F20" s="339">
        <v>48150</v>
      </c>
      <c r="G20" s="370"/>
      <c r="H20" s="932"/>
      <c r="I20" s="932"/>
      <c r="J20" s="985"/>
      <c r="K20" s="985"/>
      <c r="L20" s="985"/>
      <c r="M20" s="75"/>
      <c r="O20" s="288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1"/>
    </row>
    <row r="21" spans="1:28" s="77" customFormat="1" ht="22.9" customHeight="1">
      <c r="B21" s="74"/>
      <c r="C21" s="427" t="s">
        <v>703</v>
      </c>
      <c r="D21" s="428"/>
      <c r="E21" s="966" t="s">
        <v>326</v>
      </c>
      <c r="F21" s="350"/>
      <c r="G21" s="372">
        <v>100000</v>
      </c>
      <c r="H21" s="933"/>
      <c r="I21" s="933">
        <v>100000</v>
      </c>
      <c r="J21" s="986" t="s">
        <v>760</v>
      </c>
      <c r="K21" s="986" t="s">
        <v>758</v>
      </c>
      <c r="L21" s="986" t="s">
        <v>761</v>
      </c>
      <c r="M21" s="75"/>
      <c r="O21" s="288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1"/>
    </row>
    <row r="22" spans="1:28" s="77" customFormat="1" ht="22.9" customHeight="1">
      <c r="B22" s="74"/>
      <c r="C22" s="427"/>
      <c r="D22" s="428"/>
      <c r="E22" s="421"/>
      <c r="F22" s="350"/>
      <c r="G22" s="372"/>
      <c r="H22" s="933"/>
      <c r="I22" s="933"/>
      <c r="J22" s="986"/>
      <c r="K22" s="986"/>
      <c r="L22" s="986"/>
      <c r="M22" s="75"/>
      <c r="O22" s="288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1"/>
    </row>
    <row r="23" spans="1:28" s="77" customFormat="1" ht="22.9" customHeight="1">
      <c r="B23" s="74"/>
      <c r="C23" s="427"/>
      <c r="D23" s="428"/>
      <c r="E23" s="421"/>
      <c r="F23" s="350"/>
      <c r="G23" s="372"/>
      <c r="H23" s="933"/>
      <c r="I23" s="933"/>
      <c r="J23" s="986"/>
      <c r="K23" s="986"/>
      <c r="L23" s="986"/>
      <c r="M23" s="75"/>
      <c r="O23" s="288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1"/>
    </row>
    <row r="24" spans="1:28" ht="22.9" customHeight="1">
      <c r="B24" s="74"/>
      <c r="C24" s="427"/>
      <c r="D24" s="428"/>
      <c r="E24" s="422"/>
      <c r="F24" s="343"/>
      <c r="G24" s="373"/>
      <c r="H24" s="934"/>
      <c r="I24" s="934"/>
      <c r="J24" s="987"/>
      <c r="K24" s="987"/>
      <c r="L24" s="987"/>
      <c r="M24" s="63"/>
      <c r="O24" s="288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1"/>
    </row>
    <row r="25" spans="1:28" ht="22.9" customHeight="1">
      <c r="B25" s="74"/>
      <c r="C25" s="427"/>
      <c r="D25" s="428"/>
      <c r="E25" s="422"/>
      <c r="F25" s="343"/>
      <c r="G25" s="373"/>
      <c r="H25" s="934"/>
      <c r="I25" s="934"/>
      <c r="J25" s="987"/>
      <c r="K25" s="987"/>
      <c r="L25" s="987"/>
      <c r="M25" s="63"/>
      <c r="O25" s="288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1"/>
    </row>
    <row r="26" spans="1:28" ht="22.9" customHeight="1">
      <c r="B26" s="74"/>
      <c r="C26" s="427"/>
      <c r="D26" s="428"/>
      <c r="E26" s="422"/>
      <c r="F26" s="343"/>
      <c r="G26" s="373"/>
      <c r="H26" s="934"/>
      <c r="I26" s="934"/>
      <c r="J26" s="987"/>
      <c r="K26" s="987"/>
      <c r="L26" s="987"/>
      <c r="M26" s="63"/>
      <c r="O26" s="288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1"/>
    </row>
    <row r="27" spans="1:28" ht="22.9" customHeight="1">
      <c r="B27" s="74"/>
      <c r="C27" s="427"/>
      <c r="D27" s="428"/>
      <c r="E27" s="423"/>
      <c r="F27" s="352"/>
      <c r="G27" s="374"/>
      <c r="H27" s="935"/>
      <c r="I27" s="935"/>
      <c r="J27" s="988"/>
      <c r="K27" s="988"/>
      <c r="L27" s="988"/>
      <c r="M27" s="63"/>
      <c r="O27" s="288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1"/>
    </row>
    <row r="28" spans="1:28" ht="22.9" customHeight="1">
      <c r="B28" s="74"/>
      <c r="C28" s="427"/>
      <c r="D28" s="428"/>
      <c r="E28" s="423"/>
      <c r="F28" s="352"/>
      <c r="G28" s="374"/>
      <c r="H28" s="935"/>
      <c r="I28" s="935"/>
      <c r="J28" s="988"/>
      <c r="K28" s="988"/>
      <c r="L28" s="988"/>
      <c r="M28" s="63"/>
      <c r="O28" s="288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1"/>
    </row>
    <row r="29" spans="1:28" ht="22.9" customHeight="1">
      <c r="B29" s="74"/>
      <c r="C29" s="429"/>
      <c r="D29" s="430"/>
      <c r="E29" s="424"/>
      <c r="F29" s="347"/>
      <c r="G29" s="375"/>
      <c r="H29" s="936"/>
      <c r="I29" s="936"/>
      <c r="J29" s="989"/>
      <c r="K29" s="989"/>
      <c r="L29" s="989"/>
      <c r="M29" s="63"/>
      <c r="O29" s="288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1"/>
    </row>
    <row r="30" spans="1:28" ht="22.9" customHeight="1" thickBot="1">
      <c r="B30" s="74"/>
      <c r="C30" s="99" t="s">
        <v>243</v>
      </c>
      <c r="D30" s="100"/>
      <c r="E30" s="112"/>
      <c r="F30" s="112">
        <f>SUM(F20:F29)</f>
        <v>48150</v>
      </c>
      <c r="G30" s="112">
        <f>SUM(G20:G29)</f>
        <v>100000</v>
      </c>
      <c r="H30" s="112">
        <f>SUM(H20:H29)</f>
        <v>0</v>
      </c>
      <c r="I30" s="112">
        <f>SUM(I20:I29)</f>
        <v>100000</v>
      </c>
      <c r="J30" s="797"/>
      <c r="K30" s="798"/>
      <c r="L30" s="797"/>
      <c r="M30" s="63"/>
      <c r="O30" s="288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1"/>
    </row>
    <row r="31" spans="1:28" ht="7.9" customHeight="1">
      <c r="B31" s="60"/>
      <c r="C31" s="1071"/>
      <c r="D31" s="1071"/>
      <c r="E31" s="1071"/>
      <c r="F31" s="1071"/>
      <c r="G31" s="1071"/>
      <c r="H31" s="1071"/>
      <c r="I31" s="1071"/>
      <c r="J31" s="1071"/>
      <c r="K31" s="1071"/>
      <c r="L31" s="1071"/>
      <c r="M31" s="63"/>
      <c r="O31" s="288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1"/>
    </row>
    <row r="32" spans="1:28" ht="22.9" customHeight="1">
      <c r="B32" s="74"/>
      <c r="C32" s="1072" t="s">
        <v>244</v>
      </c>
      <c r="D32" s="1073"/>
      <c r="E32" s="1074"/>
      <c r="F32" s="380"/>
      <c r="G32" s="370"/>
      <c r="H32" s="707"/>
      <c r="I32" s="90"/>
      <c r="J32" s="90"/>
      <c r="K32" s="90"/>
      <c r="L32" s="90"/>
      <c r="M32" s="75"/>
      <c r="O32" s="288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1"/>
    </row>
    <row r="33" spans="2:28" ht="22.9" customHeight="1">
      <c r="B33" s="74"/>
      <c r="C33" s="1075" t="s">
        <v>245</v>
      </c>
      <c r="D33" s="1076"/>
      <c r="E33" s="1077"/>
      <c r="F33" s="381">
        <v>-28177.84</v>
      </c>
      <c r="G33" s="373">
        <v>-39310.720000000001</v>
      </c>
      <c r="H33" s="707"/>
      <c r="I33" s="707"/>
      <c r="J33" s="90"/>
      <c r="K33" s="90"/>
      <c r="L33" s="90"/>
      <c r="M33" s="63"/>
      <c r="O33" s="288"/>
      <c r="P33" s="290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1"/>
    </row>
    <row r="34" spans="2:28" ht="22.9" customHeight="1">
      <c r="B34" s="74"/>
      <c r="C34" s="95" t="s">
        <v>246</v>
      </c>
      <c r="D34" s="96"/>
      <c r="E34" s="113"/>
      <c r="F34" s="381"/>
      <c r="G34" s="375"/>
      <c r="H34" s="707"/>
      <c r="I34" s="707"/>
      <c r="J34" s="90"/>
      <c r="K34" s="90"/>
      <c r="L34" s="90"/>
      <c r="M34" s="63"/>
      <c r="O34" s="288"/>
      <c r="P34" s="290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1"/>
    </row>
    <row r="35" spans="2:28" ht="22.9" customHeight="1" thickBot="1">
      <c r="B35" s="74"/>
      <c r="C35" s="99" t="s">
        <v>247</v>
      </c>
      <c r="D35" s="100"/>
      <c r="E35" s="112"/>
      <c r="F35" s="112">
        <f>F18+F30+SUM(F32:F34)</f>
        <v>349268.44999999995</v>
      </c>
      <c r="G35" s="112">
        <f>G18+G30+SUM(G32:G34)</f>
        <v>409957.73</v>
      </c>
      <c r="H35" s="151"/>
      <c r="I35" s="151"/>
      <c r="J35" s="90"/>
      <c r="K35" s="90"/>
      <c r="L35" s="90"/>
      <c r="M35" s="63"/>
      <c r="O35" s="288"/>
      <c r="P35" s="290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1"/>
    </row>
    <row r="36" spans="2:28" ht="22.9" customHeight="1">
      <c r="B36" s="74"/>
      <c r="C36" s="89"/>
      <c r="D36" s="89"/>
      <c r="E36" s="90"/>
      <c r="F36" s="90"/>
      <c r="G36" s="90"/>
      <c r="H36" s="90"/>
      <c r="I36" s="90"/>
      <c r="J36" s="90"/>
      <c r="K36" s="90"/>
      <c r="L36" s="90"/>
      <c r="M36" s="63"/>
      <c r="O36" s="288"/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290"/>
      <c r="AB36" s="291"/>
    </row>
    <row r="37" spans="2:28" ht="22.9" customHeight="1">
      <c r="B37" s="74"/>
      <c r="C37" s="22" t="s">
        <v>515</v>
      </c>
      <c r="D37" s="89"/>
      <c r="E37" s="90"/>
      <c r="F37" s="90"/>
      <c r="G37" s="90"/>
      <c r="H37" s="90"/>
      <c r="I37" s="90"/>
      <c r="J37" s="90"/>
      <c r="K37" s="90"/>
      <c r="L37" s="90"/>
      <c r="M37" s="63"/>
      <c r="O37" s="288"/>
      <c r="P37" s="290"/>
      <c r="Q37" s="290"/>
      <c r="R37" s="290"/>
      <c r="S37" s="290"/>
      <c r="T37" s="290"/>
      <c r="U37" s="290"/>
      <c r="V37" s="290"/>
      <c r="W37" s="290"/>
      <c r="X37" s="290"/>
      <c r="Y37" s="290"/>
      <c r="Z37" s="290"/>
      <c r="AA37" s="290"/>
      <c r="AB37" s="291"/>
    </row>
    <row r="38" spans="2:28" ht="46.9" customHeight="1">
      <c r="B38" s="74"/>
      <c r="C38" s="1069" t="s">
        <v>668</v>
      </c>
      <c r="D38" s="1070"/>
      <c r="E38" s="940"/>
      <c r="F38" s="1067" t="s">
        <v>672</v>
      </c>
      <c r="G38" s="1068"/>
      <c r="H38" s="1067" t="s">
        <v>673</v>
      </c>
      <c r="I38" s="1068"/>
      <c r="J38" s="941"/>
      <c r="K38" s="941"/>
      <c r="L38" s="941"/>
      <c r="M38" s="63"/>
      <c r="O38" s="288"/>
      <c r="P38" s="290"/>
      <c r="Q38" s="290"/>
      <c r="R38" s="290"/>
      <c r="S38" s="290"/>
      <c r="T38" s="290"/>
      <c r="U38" s="290"/>
      <c r="V38" s="290"/>
      <c r="W38" s="290"/>
      <c r="X38" s="290"/>
      <c r="Y38" s="290"/>
      <c r="Z38" s="290"/>
      <c r="AA38" s="290"/>
      <c r="AB38" s="291"/>
    </row>
    <row r="39" spans="2:28" ht="22.9" customHeight="1">
      <c r="B39" s="74"/>
      <c r="C39" s="1065" t="s">
        <v>671</v>
      </c>
      <c r="D39" s="1066"/>
      <c r="E39" s="942" t="s">
        <v>238</v>
      </c>
      <c r="F39" s="941">
        <f>ejercicio-1</f>
        <v>2017</v>
      </c>
      <c r="G39" s="941">
        <f>ejercicio</f>
        <v>2018</v>
      </c>
      <c r="H39" s="941">
        <f>ejercicio-1</f>
        <v>2017</v>
      </c>
      <c r="I39" s="941">
        <f>ejercicio</f>
        <v>2018</v>
      </c>
      <c r="J39" s="941" t="s">
        <v>240</v>
      </c>
      <c r="K39" s="941" t="s">
        <v>242</v>
      </c>
      <c r="L39" s="941" t="s">
        <v>241</v>
      </c>
      <c r="M39" s="63"/>
      <c r="O39" s="288"/>
      <c r="P39" s="290"/>
      <c r="Q39" s="290"/>
      <c r="R39" s="290"/>
      <c r="S39" s="290"/>
      <c r="T39" s="290"/>
      <c r="U39" s="290"/>
      <c r="V39" s="290"/>
      <c r="W39" s="290"/>
      <c r="X39" s="290"/>
      <c r="Y39" s="290"/>
      <c r="Z39" s="290"/>
      <c r="AA39" s="290"/>
      <c r="AB39" s="291"/>
    </row>
    <row r="40" spans="2:28" ht="22.9" customHeight="1">
      <c r="B40" s="74"/>
      <c r="C40" s="963" t="s">
        <v>699</v>
      </c>
      <c r="D40" s="426"/>
      <c r="E40" s="964" t="s">
        <v>326</v>
      </c>
      <c r="F40" s="339"/>
      <c r="G40" s="370">
        <v>2500000</v>
      </c>
      <c r="H40" s="979"/>
      <c r="I40" s="370">
        <v>2500000</v>
      </c>
      <c r="J40" s="985" t="s">
        <v>760</v>
      </c>
      <c r="K40" s="985" t="s">
        <v>758</v>
      </c>
      <c r="L40" s="985" t="s">
        <v>759</v>
      </c>
      <c r="M40" s="63"/>
      <c r="O40" s="288"/>
      <c r="P40" s="290"/>
      <c r="Q40" s="290"/>
      <c r="R40" s="290"/>
      <c r="S40" s="290"/>
      <c r="T40" s="290"/>
      <c r="U40" s="290"/>
      <c r="V40" s="290"/>
      <c r="W40" s="290"/>
      <c r="X40" s="290"/>
      <c r="Y40" s="290"/>
      <c r="Z40" s="290"/>
      <c r="AA40" s="290"/>
      <c r="AB40" s="291"/>
    </row>
    <row r="41" spans="2:28" ht="22.9" customHeight="1">
      <c r="B41" s="74"/>
      <c r="C41" s="965" t="s">
        <v>701</v>
      </c>
      <c r="D41" s="428"/>
      <c r="E41" s="966" t="s">
        <v>326</v>
      </c>
      <c r="F41" s="350"/>
      <c r="G41" s="372">
        <v>1000000</v>
      </c>
      <c r="H41" s="980"/>
      <c r="I41" s="372">
        <v>1000000</v>
      </c>
      <c r="J41" s="986" t="s">
        <v>760</v>
      </c>
      <c r="K41" s="986" t="s">
        <v>758</v>
      </c>
      <c r="L41" s="986" t="s">
        <v>759</v>
      </c>
      <c r="M41" s="63"/>
      <c r="O41" s="288"/>
      <c r="P41" s="290"/>
      <c r="Q41" s="290"/>
      <c r="R41" s="290"/>
      <c r="S41" s="290"/>
      <c r="T41" s="290"/>
      <c r="U41" s="290"/>
      <c r="V41" s="290"/>
      <c r="W41" s="290"/>
      <c r="X41" s="290"/>
      <c r="Y41" s="290"/>
      <c r="Z41" s="290"/>
      <c r="AA41" s="290"/>
      <c r="AB41" s="291"/>
    </row>
    <row r="42" spans="2:28" ht="22.9" customHeight="1">
      <c r="B42" s="74"/>
      <c r="C42" s="965" t="s">
        <v>702</v>
      </c>
      <c r="D42" s="428"/>
      <c r="E42" s="966" t="s">
        <v>326</v>
      </c>
      <c r="F42" s="350"/>
      <c r="G42" s="372">
        <v>134000</v>
      </c>
      <c r="H42" s="980"/>
      <c r="I42" s="372">
        <v>134000</v>
      </c>
      <c r="J42" s="986" t="s">
        <v>760</v>
      </c>
      <c r="K42" s="986" t="s">
        <v>758</v>
      </c>
      <c r="L42" s="986" t="s">
        <v>759</v>
      </c>
      <c r="M42" s="63"/>
      <c r="O42" s="288"/>
      <c r="P42" s="290"/>
      <c r="Q42" s="290"/>
      <c r="R42" s="290"/>
      <c r="S42" s="290"/>
      <c r="T42" s="290"/>
      <c r="U42" s="290"/>
      <c r="V42" s="290"/>
      <c r="W42" s="290"/>
      <c r="X42" s="290"/>
      <c r="Y42" s="290"/>
      <c r="Z42" s="290"/>
      <c r="AA42" s="290"/>
      <c r="AB42" s="291"/>
    </row>
    <row r="43" spans="2:28" ht="22.9" customHeight="1">
      <c r="B43" s="74"/>
      <c r="C43" s="965" t="s">
        <v>724</v>
      </c>
      <c r="D43" s="428"/>
      <c r="E43" s="967" t="s">
        <v>326</v>
      </c>
      <c r="F43" s="343"/>
      <c r="G43" s="373">
        <v>75000</v>
      </c>
      <c r="H43" s="981"/>
      <c r="I43" s="373">
        <v>75000</v>
      </c>
      <c r="J43" s="987" t="s">
        <v>760</v>
      </c>
      <c r="K43" s="987" t="s">
        <v>758</v>
      </c>
      <c r="L43" s="987" t="s">
        <v>759</v>
      </c>
      <c r="M43" s="63"/>
      <c r="O43" s="288"/>
      <c r="P43" s="290"/>
      <c r="Q43" s="290"/>
      <c r="R43" s="290"/>
      <c r="S43" s="290"/>
      <c r="T43" s="290"/>
      <c r="U43" s="290"/>
      <c r="V43" s="290"/>
      <c r="W43" s="290"/>
      <c r="X43" s="290"/>
      <c r="Y43" s="290"/>
      <c r="Z43" s="290"/>
      <c r="AA43" s="290"/>
      <c r="AB43" s="291"/>
    </row>
    <row r="44" spans="2:28" ht="22.9" customHeight="1">
      <c r="B44" s="74"/>
      <c r="C44" s="965" t="s">
        <v>704</v>
      </c>
      <c r="D44" s="428"/>
      <c r="E44" s="967" t="s">
        <v>326</v>
      </c>
      <c r="F44" s="343"/>
      <c r="G44" s="373">
        <v>50000</v>
      </c>
      <c r="H44" s="981"/>
      <c r="I44" s="373">
        <v>50000</v>
      </c>
      <c r="J44" s="987" t="s">
        <v>760</v>
      </c>
      <c r="K44" s="987" t="s">
        <v>758</v>
      </c>
      <c r="L44" s="987" t="s">
        <v>759</v>
      </c>
      <c r="M44" s="63"/>
      <c r="O44" s="288"/>
      <c r="P44" s="290"/>
      <c r="Q44" s="290"/>
      <c r="R44" s="290"/>
      <c r="S44" s="290"/>
      <c r="T44" s="290"/>
      <c r="U44" s="290"/>
      <c r="V44" s="290"/>
      <c r="W44" s="290"/>
      <c r="X44" s="290"/>
      <c r="Y44" s="290"/>
      <c r="Z44" s="290"/>
      <c r="AA44" s="290"/>
      <c r="AB44" s="291"/>
    </row>
    <row r="45" spans="2:28" ht="22.9" customHeight="1">
      <c r="B45" s="74"/>
      <c r="C45" s="965" t="s">
        <v>700</v>
      </c>
      <c r="D45" s="428"/>
      <c r="E45" s="967" t="s">
        <v>326</v>
      </c>
      <c r="F45" s="343"/>
      <c r="G45" s="373">
        <v>50000</v>
      </c>
      <c r="H45" s="981"/>
      <c r="I45" s="373">
        <v>50000</v>
      </c>
      <c r="J45" s="987" t="s">
        <v>760</v>
      </c>
      <c r="K45" s="987" t="s">
        <v>758</v>
      </c>
      <c r="L45" s="987" t="s">
        <v>759</v>
      </c>
      <c r="M45" s="63"/>
      <c r="O45" s="288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1"/>
    </row>
    <row r="46" spans="2:28" ht="22.9" customHeight="1">
      <c r="B46" s="74"/>
      <c r="C46" s="983" t="s">
        <v>756</v>
      </c>
      <c r="D46" s="428"/>
      <c r="E46" s="984" t="s">
        <v>326</v>
      </c>
      <c r="F46" s="352"/>
      <c r="G46" s="374">
        <v>150000</v>
      </c>
      <c r="H46" s="982"/>
      <c r="I46" s="374">
        <v>150000</v>
      </c>
      <c r="J46" s="988" t="s">
        <v>760</v>
      </c>
      <c r="K46" s="988" t="s">
        <v>758</v>
      </c>
      <c r="L46" s="988" t="s">
        <v>759</v>
      </c>
      <c r="M46" s="63"/>
      <c r="O46" s="288"/>
      <c r="P46" s="290"/>
      <c r="Q46" s="290"/>
      <c r="R46" s="290"/>
      <c r="S46" s="290"/>
      <c r="T46" s="290"/>
      <c r="U46" s="290"/>
      <c r="V46" s="290"/>
      <c r="W46" s="290"/>
      <c r="X46" s="290"/>
      <c r="Y46" s="290"/>
      <c r="Z46" s="290"/>
      <c r="AA46" s="290"/>
      <c r="AB46" s="291"/>
    </row>
    <row r="47" spans="2:28" ht="22.9" customHeight="1">
      <c r="B47" s="74"/>
      <c r="C47" s="983" t="s">
        <v>755</v>
      </c>
      <c r="D47" s="428"/>
      <c r="E47" s="968" t="s">
        <v>326</v>
      </c>
      <c r="F47" s="352"/>
      <c r="G47" s="374">
        <v>24000</v>
      </c>
      <c r="H47" s="982"/>
      <c r="I47" s="374">
        <v>24000</v>
      </c>
      <c r="J47" s="988" t="s">
        <v>760</v>
      </c>
      <c r="K47" s="988" t="s">
        <v>758</v>
      </c>
      <c r="L47" s="988" t="s">
        <v>759</v>
      </c>
      <c r="M47" s="63"/>
      <c r="O47" s="288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1"/>
    </row>
    <row r="48" spans="2:28" ht="22.9" customHeight="1">
      <c r="B48" s="74"/>
      <c r="C48" s="983" t="s">
        <v>754</v>
      </c>
      <c r="D48" s="428"/>
      <c r="E48" s="968" t="s">
        <v>326</v>
      </c>
      <c r="F48" s="352"/>
      <c r="G48" s="374">
        <v>100000</v>
      </c>
      <c r="H48" s="982"/>
      <c r="I48" s="374">
        <v>100000</v>
      </c>
      <c r="J48" s="988" t="s">
        <v>757</v>
      </c>
      <c r="K48" s="988" t="s">
        <v>762</v>
      </c>
      <c r="L48" s="988" t="s">
        <v>759</v>
      </c>
      <c r="M48" s="63"/>
      <c r="O48" s="288"/>
      <c r="P48" s="290"/>
      <c r="Q48" s="290"/>
      <c r="R48" s="290"/>
      <c r="S48" s="290"/>
      <c r="T48" s="290"/>
      <c r="U48" s="290"/>
      <c r="V48" s="290"/>
      <c r="W48" s="290"/>
      <c r="X48" s="290"/>
      <c r="Y48" s="290"/>
      <c r="Z48" s="290"/>
      <c r="AA48" s="290"/>
      <c r="AB48" s="291"/>
    </row>
    <row r="49" spans="2:28" ht="22.9" customHeight="1">
      <c r="B49" s="74"/>
      <c r="C49" s="965" t="s">
        <v>741</v>
      </c>
      <c r="D49" s="428"/>
      <c r="E49" s="968" t="s">
        <v>326</v>
      </c>
      <c r="F49" s="352"/>
      <c r="G49" s="374">
        <v>118000</v>
      </c>
      <c r="H49" s="982"/>
      <c r="I49" s="374">
        <v>118000</v>
      </c>
      <c r="J49" s="988" t="s">
        <v>757</v>
      </c>
      <c r="K49" s="988" t="s">
        <v>763</v>
      </c>
      <c r="L49" s="988" t="s">
        <v>759</v>
      </c>
      <c r="M49" s="63"/>
      <c r="O49" s="288"/>
      <c r="P49" s="290"/>
      <c r="Q49" s="290"/>
      <c r="R49" s="290"/>
      <c r="S49" s="290"/>
      <c r="T49" s="290"/>
      <c r="U49" s="290"/>
      <c r="V49" s="290"/>
      <c r="W49" s="290"/>
      <c r="X49" s="290"/>
      <c r="Y49" s="290"/>
      <c r="Z49" s="290"/>
      <c r="AA49" s="290"/>
      <c r="AB49" s="291"/>
    </row>
    <row r="50" spans="2:28" ht="22.9" customHeight="1">
      <c r="B50" s="74"/>
      <c r="C50" s="965" t="s">
        <v>742</v>
      </c>
      <c r="D50" s="428"/>
      <c r="E50" s="968" t="s">
        <v>326</v>
      </c>
      <c r="F50" s="352"/>
      <c r="G50" s="374">
        <v>410000</v>
      </c>
      <c r="H50" s="982"/>
      <c r="I50" s="374">
        <v>410000</v>
      </c>
      <c r="J50" s="988" t="s">
        <v>764</v>
      </c>
      <c r="K50" s="988" t="s">
        <v>765</v>
      </c>
      <c r="L50" s="988" t="s">
        <v>759</v>
      </c>
      <c r="M50" s="63"/>
      <c r="O50" s="288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1"/>
    </row>
    <row r="51" spans="2:28" ht="22.9" customHeight="1">
      <c r="B51" s="74"/>
      <c r="C51" s="965" t="s">
        <v>726</v>
      </c>
      <c r="D51" s="428"/>
      <c r="E51" s="968" t="s">
        <v>326</v>
      </c>
      <c r="F51" s="352">
        <v>38000</v>
      </c>
      <c r="G51" s="374"/>
      <c r="H51" s="935"/>
      <c r="I51" s="935"/>
      <c r="J51" s="988"/>
      <c r="K51" s="988"/>
      <c r="L51" s="988"/>
      <c r="M51" s="63"/>
      <c r="O51" s="288"/>
      <c r="P51" s="290"/>
      <c r="Q51" s="290"/>
      <c r="R51" s="290"/>
      <c r="S51" s="290"/>
      <c r="T51" s="290"/>
      <c r="U51" s="290"/>
      <c r="V51" s="290"/>
      <c r="W51" s="290"/>
      <c r="X51" s="290"/>
      <c r="Y51" s="290"/>
      <c r="Z51" s="290"/>
      <c r="AA51" s="290"/>
      <c r="AB51" s="291"/>
    </row>
    <row r="52" spans="2:28" ht="22.9" customHeight="1">
      <c r="B52" s="74"/>
      <c r="C52" s="965" t="s">
        <v>727</v>
      </c>
      <c r="D52" s="428"/>
      <c r="E52" s="968" t="s">
        <v>326</v>
      </c>
      <c r="F52" s="974">
        <v>240000</v>
      </c>
      <c r="G52" s="374"/>
      <c r="H52" s="935"/>
      <c r="I52" s="935"/>
      <c r="J52" s="988"/>
      <c r="K52" s="988"/>
      <c r="L52" s="988"/>
      <c r="M52" s="63"/>
      <c r="O52" s="288"/>
      <c r="P52" s="290"/>
      <c r="Q52" s="290"/>
      <c r="R52" s="290"/>
      <c r="S52" s="290"/>
      <c r="T52" s="290"/>
      <c r="U52" s="290"/>
      <c r="V52" s="290"/>
      <c r="W52" s="290"/>
      <c r="X52" s="290"/>
      <c r="Y52" s="290"/>
      <c r="Z52" s="290"/>
      <c r="AA52" s="290"/>
      <c r="AB52" s="291"/>
    </row>
    <row r="53" spans="2:28" ht="22.9" customHeight="1">
      <c r="B53" s="74"/>
      <c r="C53" s="965" t="s">
        <v>728</v>
      </c>
      <c r="D53" s="428"/>
      <c r="E53" s="968" t="s">
        <v>326</v>
      </c>
      <c r="F53" s="974">
        <v>454473.28</v>
      </c>
      <c r="G53" s="374"/>
      <c r="H53" s="935"/>
      <c r="I53" s="935"/>
      <c r="J53" s="988"/>
      <c r="K53" s="988"/>
      <c r="L53" s="988"/>
      <c r="M53" s="63"/>
      <c r="O53" s="288"/>
      <c r="P53" s="290"/>
      <c r="Q53" s="290"/>
      <c r="R53" s="290"/>
      <c r="S53" s="290"/>
      <c r="T53" s="290"/>
      <c r="U53" s="290"/>
      <c r="V53" s="290"/>
      <c r="W53" s="290"/>
      <c r="X53" s="290"/>
      <c r="Y53" s="290"/>
      <c r="Z53" s="290"/>
      <c r="AA53" s="290"/>
      <c r="AB53" s="291"/>
    </row>
    <row r="54" spans="2:28" ht="22.9" customHeight="1">
      <c r="B54" s="74"/>
      <c r="C54" s="965" t="s">
        <v>725</v>
      </c>
      <c r="D54" s="428"/>
      <c r="E54" s="968" t="s">
        <v>326</v>
      </c>
      <c r="F54" s="974">
        <v>48336.22</v>
      </c>
      <c r="G54" s="374"/>
      <c r="H54" s="935"/>
      <c r="I54" s="935"/>
      <c r="J54" s="988"/>
      <c r="K54" s="988"/>
      <c r="L54" s="988"/>
      <c r="M54" s="63"/>
      <c r="O54" s="288"/>
      <c r="P54" s="290"/>
      <c r="Q54" s="290"/>
      <c r="R54" s="290"/>
      <c r="S54" s="290"/>
      <c r="T54" s="290"/>
      <c r="U54" s="290"/>
      <c r="V54" s="290"/>
      <c r="W54" s="290"/>
      <c r="X54" s="290"/>
      <c r="Y54" s="290"/>
      <c r="Z54" s="290"/>
      <c r="AA54" s="290"/>
      <c r="AB54" s="291"/>
    </row>
    <row r="55" spans="2:28" ht="22.9" customHeight="1">
      <c r="B55" s="74"/>
      <c r="C55" s="965" t="s">
        <v>740</v>
      </c>
      <c r="D55" s="428"/>
      <c r="E55" s="968" t="s">
        <v>326</v>
      </c>
      <c r="F55" s="974">
        <v>150000</v>
      </c>
      <c r="G55" s="374"/>
      <c r="H55" s="935"/>
      <c r="I55" s="935"/>
      <c r="J55" s="988"/>
      <c r="K55" s="988"/>
      <c r="L55" s="988"/>
      <c r="M55" s="63"/>
      <c r="O55" s="288"/>
      <c r="P55" s="290"/>
      <c r="Q55" s="290"/>
      <c r="R55" s="290"/>
      <c r="S55" s="290"/>
      <c r="T55" s="290"/>
      <c r="U55" s="290"/>
      <c r="V55" s="290"/>
      <c r="W55" s="290"/>
      <c r="X55" s="290"/>
      <c r="Y55" s="290"/>
      <c r="Z55" s="290"/>
      <c r="AA55" s="290"/>
      <c r="AB55" s="291"/>
    </row>
    <row r="56" spans="2:28" ht="22.9" customHeight="1">
      <c r="B56" s="74"/>
      <c r="C56" s="965" t="s">
        <v>730</v>
      </c>
      <c r="D56" s="428"/>
      <c r="E56" s="968" t="s">
        <v>326</v>
      </c>
      <c r="F56" s="974">
        <v>10589.97</v>
      </c>
      <c r="G56" s="374"/>
      <c r="H56" s="935"/>
      <c r="I56" s="935"/>
      <c r="J56" s="988"/>
      <c r="K56" s="988"/>
      <c r="L56" s="988"/>
      <c r="M56" s="63"/>
      <c r="O56" s="288"/>
      <c r="P56" s="290"/>
      <c r="Q56" s="290"/>
      <c r="R56" s="290"/>
      <c r="S56" s="290"/>
      <c r="T56" s="290"/>
      <c r="U56" s="290"/>
      <c r="V56" s="290"/>
      <c r="W56" s="290"/>
      <c r="X56" s="290"/>
      <c r="Y56" s="290"/>
      <c r="Z56" s="290"/>
      <c r="AA56" s="290"/>
      <c r="AB56" s="291"/>
    </row>
    <row r="57" spans="2:28" ht="22.9" customHeight="1">
      <c r="B57" s="74"/>
      <c r="C57" s="965" t="s">
        <v>731</v>
      </c>
      <c r="D57" s="428"/>
      <c r="E57" s="968" t="s">
        <v>326</v>
      </c>
      <c r="F57" s="974">
        <v>10565.8</v>
      </c>
      <c r="G57" s="374"/>
      <c r="H57" s="935"/>
      <c r="I57" s="935"/>
      <c r="J57" s="988"/>
      <c r="K57" s="988"/>
      <c r="L57" s="988"/>
      <c r="M57" s="63"/>
      <c r="O57" s="288"/>
      <c r="P57" s="290"/>
      <c r="Q57" s="290"/>
      <c r="R57" s="290"/>
      <c r="S57" s="290"/>
      <c r="T57" s="290"/>
      <c r="U57" s="290"/>
      <c r="V57" s="290"/>
      <c r="W57" s="290"/>
      <c r="X57" s="290"/>
      <c r="Y57" s="290"/>
      <c r="Z57" s="290"/>
      <c r="AA57" s="290"/>
      <c r="AB57" s="291"/>
    </row>
    <row r="58" spans="2:28" ht="22.9" customHeight="1">
      <c r="B58" s="74"/>
      <c r="C58" s="965" t="s">
        <v>737</v>
      </c>
      <c r="D58" s="428"/>
      <c r="E58" s="968" t="s">
        <v>326</v>
      </c>
      <c r="F58" s="974">
        <v>487261.84</v>
      </c>
      <c r="G58" s="374"/>
      <c r="H58" s="935"/>
      <c r="I58" s="935"/>
      <c r="J58" s="988"/>
      <c r="K58" s="988"/>
      <c r="L58" s="988"/>
      <c r="M58" s="63"/>
      <c r="O58" s="288"/>
      <c r="P58" s="290"/>
      <c r="Q58" s="290"/>
      <c r="R58" s="290"/>
      <c r="S58" s="290"/>
      <c r="T58" s="290"/>
      <c r="U58" s="290"/>
      <c r="V58" s="290"/>
      <c r="W58" s="290"/>
      <c r="X58" s="290"/>
      <c r="Y58" s="290"/>
      <c r="Z58" s="290"/>
      <c r="AA58" s="290"/>
      <c r="AB58" s="291"/>
    </row>
    <row r="59" spans="2:28" ht="22.9" customHeight="1">
      <c r="B59" s="74"/>
      <c r="C59" s="965" t="s">
        <v>734</v>
      </c>
      <c r="D59" s="428"/>
      <c r="E59" s="968" t="s">
        <v>326</v>
      </c>
      <c r="F59" s="974">
        <v>65782.399999999994</v>
      </c>
      <c r="G59" s="374"/>
      <c r="H59" s="935"/>
      <c r="I59" s="935"/>
      <c r="J59" s="988"/>
      <c r="K59" s="988"/>
      <c r="L59" s="988"/>
      <c r="M59" s="63"/>
      <c r="O59" s="288"/>
      <c r="P59" s="290"/>
      <c r="Q59" s="290"/>
      <c r="R59" s="290"/>
      <c r="S59" s="290"/>
      <c r="T59" s="290"/>
      <c r="U59" s="290"/>
      <c r="V59" s="290"/>
      <c r="W59" s="290"/>
      <c r="X59" s="290"/>
      <c r="Y59" s="290"/>
      <c r="Z59" s="290"/>
      <c r="AA59" s="290"/>
      <c r="AB59" s="291"/>
    </row>
    <row r="60" spans="2:28" ht="22.9" customHeight="1">
      <c r="B60" s="74"/>
      <c r="C60" s="965" t="s">
        <v>739</v>
      </c>
      <c r="D60" s="428"/>
      <c r="E60" s="968" t="s">
        <v>326</v>
      </c>
      <c r="F60" s="974">
        <v>1000000</v>
      </c>
      <c r="G60" s="374"/>
      <c r="H60" s="935"/>
      <c r="I60" s="935"/>
      <c r="J60" s="988"/>
      <c r="K60" s="988"/>
      <c r="L60" s="988"/>
      <c r="M60" s="63"/>
      <c r="O60" s="288"/>
      <c r="P60" s="290"/>
      <c r="Q60" s="290"/>
      <c r="R60" s="290"/>
      <c r="S60" s="290"/>
      <c r="T60" s="290"/>
      <c r="U60" s="290"/>
      <c r="V60" s="290"/>
      <c r="W60" s="290"/>
      <c r="X60" s="290"/>
      <c r="Y60" s="290"/>
      <c r="Z60" s="290"/>
      <c r="AA60" s="290"/>
      <c r="AB60" s="291"/>
    </row>
    <row r="61" spans="2:28" ht="22.9" customHeight="1">
      <c r="B61" s="74"/>
      <c r="C61" s="965" t="s">
        <v>722</v>
      </c>
      <c r="D61" s="428"/>
      <c r="E61" s="968" t="s">
        <v>326</v>
      </c>
      <c r="F61" s="974">
        <v>167382.64000000001</v>
      </c>
      <c r="G61" s="374"/>
      <c r="H61" s="935"/>
      <c r="I61" s="935"/>
      <c r="J61" s="988"/>
      <c r="K61" s="988"/>
      <c r="L61" s="988"/>
      <c r="M61" s="63"/>
      <c r="O61" s="288"/>
      <c r="P61" s="290"/>
      <c r="Q61" s="290"/>
      <c r="R61" s="290"/>
      <c r="S61" s="290"/>
      <c r="T61" s="290"/>
      <c r="U61" s="290"/>
      <c r="V61" s="290"/>
      <c r="W61" s="290"/>
      <c r="X61" s="290"/>
      <c r="Y61" s="290"/>
      <c r="Z61" s="290"/>
      <c r="AA61" s="290"/>
      <c r="AB61" s="291"/>
    </row>
    <row r="62" spans="2:28" ht="22.9" customHeight="1">
      <c r="B62" s="74"/>
      <c r="C62" s="965" t="s">
        <v>723</v>
      </c>
      <c r="D62" s="428"/>
      <c r="E62" s="968" t="s">
        <v>326</v>
      </c>
      <c r="F62" s="974">
        <v>2496420</v>
      </c>
      <c r="G62" s="374"/>
      <c r="H62" s="935"/>
      <c r="I62" s="935"/>
      <c r="J62" s="988"/>
      <c r="K62" s="988"/>
      <c r="L62" s="988"/>
      <c r="M62" s="63"/>
      <c r="O62" s="288"/>
      <c r="P62" s="290"/>
      <c r="Q62" s="290"/>
      <c r="R62" s="290"/>
      <c r="S62" s="290"/>
      <c r="T62" s="290"/>
      <c r="U62" s="290"/>
      <c r="V62" s="290"/>
      <c r="W62" s="290"/>
      <c r="X62" s="290"/>
      <c r="Y62" s="290"/>
      <c r="Z62" s="290"/>
      <c r="AA62" s="290"/>
      <c r="AB62" s="291"/>
    </row>
    <row r="63" spans="2:28" ht="22.9" customHeight="1">
      <c r="B63" s="74"/>
      <c r="C63" s="965" t="s">
        <v>721</v>
      </c>
      <c r="D63" s="428"/>
      <c r="E63" s="968" t="s">
        <v>326</v>
      </c>
      <c r="F63" s="974">
        <v>668.75</v>
      </c>
      <c r="G63" s="374"/>
      <c r="H63" s="935"/>
      <c r="I63" s="935"/>
      <c r="J63" s="988"/>
      <c r="K63" s="988"/>
      <c r="L63" s="988"/>
      <c r="M63" s="63"/>
      <c r="O63" s="288"/>
      <c r="P63" s="290"/>
      <c r="Q63" s="290"/>
      <c r="R63" s="290"/>
      <c r="S63" s="290"/>
      <c r="T63" s="290"/>
      <c r="U63" s="290"/>
      <c r="V63" s="290"/>
      <c r="W63" s="290"/>
      <c r="X63" s="290"/>
      <c r="Y63" s="290"/>
      <c r="Z63" s="290"/>
      <c r="AA63" s="290"/>
      <c r="AB63" s="291"/>
    </row>
    <row r="64" spans="2:28" ht="22.9" customHeight="1">
      <c r="B64" s="74"/>
      <c r="C64" s="965" t="s">
        <v>711</v>
      </c>
      <c r="D64" s="428"/>
      <c r="E64" s="968" t="s">
        <v>326</v>
      </c>
      <c r="F64" s="974">
        <v>110000</v>
      </c>
      <c r="G64" s="374"/>
      <c r="H64" s="935"/>
      <c r="I64" s="935"/>
      <c r="J64" s="988"/>
      <c r="K64" s="988"/>
      <c r="L64" s="988"/>
      <c r="M64" s="63"/>
      <c r="O64" s="288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1"/>
    </row>
    <row r="65" spans="2:28" ht="22.9" customHeight="1">
      <c r="B65" s="74"/>
      <c r="C65" s="965" t="s">
        <v>729</v>
      </c>
      <c r="D65" s="428"/>
      <c r="E65" s="968" t="s">
        <v>326</v>
      </c>
      <c r="F65" s="974">
        <v>114515.45</v>
      </c>
      <c r="G65" s="374"/>
      <c r="H65" s="935"/>
      <c r="I65" s="935"/>
      <c r="J65" s="988"/>
      <c r="K65" s="988"/>
      <c r="L65" s="988"/>
      <c r="M65" s="63"/>
      <c r="O65" s="288"/>
      <c r="P65" s="290"/>
      <c r="Q65" s="290"/>
      <c r="R65" s="290"/>
      <c r="S65" s="290"/>
      <c r="T65" s="290"/>
      <c r="U65" s="290"/>
      <c r="V65" s="290"/>
      <c r="W65" s="290"/>
      <c r="X65" s="290"/>
      <c r="Y65" s="290"/>
      <c r="Z65" s="290"/>
      <c r="AA65" s="290"/>
      <c r="AB65" s="291"/>
    </row>
    <row r="66" spans="2:28" ht="28.9" customHeight="1">
      <c r="B66" s="74"/>
      <c r="C66" s="965" t="s">
        <v>712</v>
      </c>
      <c r="D66" s="428"/>
      <c r="E66" s="968" t="s">
        <v>326</v>
      </c>
      <c r="F66" s="974">
        <v>285000</v>
      </c>
      <c r="G66" s="374"/>
      <c r="H66" s="935"/>
      <c r="I66" s="935"/>
      <c r="J66" s="988"/>
      <c r="K66" s="988"/>
      <c r="L66" s="988"/>
      <c r="M66" s="63"/>
      <c r="O66" s="288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290"/>
      <c r="AA66" s="290"/>
      <c r="AB66" s="291"/>
    </row>
    <row r="67" spans="2:28" ht="28.9" customHeight="1">
      <c r="B67" s="74"/>
      <c r="C67" s="970" t="s">
        <v>713</v>
      </c>
      <c r="D67" s="971"/>
      <c r="E67" s="968" t="s">
        <v>326</v>
      </c>
      <c r="F67" s="974">
        <v>1090.8699999999999</v>
      </c>
      <c r="G67" s="374"/>
      <c r="H67" s="935"/>
      <c r="I67" s="935"/>
      <c r="J67" s="988"/>
      <c r="K67" s="988"/>
      <c r="L67" s="988"/>
      <c r="M67" s="63"/>
      <c r="O67" s="288"/>
      <c r="P67" s="290"/>
      <c r="Q67" s="290"/>
      <c r="R67" s="290"/>
      <c r="S67" s="290"/>
      <c r="T67" s="290"/>
      <c r="U67" s="290"/>
      <c r="V67" s="290"/>
      <c r="W67" s="290"/>
      <c r="X67" s="290"/>
      <c r="Y67" s="290"/>
      <c r="Z67" s="290"/>
      <c r="AA67" s="290"/>
      <c r="AB67" s="291"/>
    </row>
    <row r="68" spans="2:28" ht="28.9" customHeight="1">
      <c r="B68" s="74"/>
      <c r="C68" s="970" t="s">
        <v>743</v>
      </c>
      <c r="D68" s="971"/>
      <c r="E68" s="968" t="s">
        <v>326</v>
      </c>
      <c r="F68" s="974">
        <v>27029.96</v>
      </c>
      <c r="G68" s="374"/>
      <c r="H68" s="935"/>
      <c r="I68" s="935"/>
      <c r="J68" s="988"/>
      <c r="K68" s="988"/>
      <c r="L68" s="988"/>
      <c r="M68" s="63"/>
      <c r="O68" s="288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290"/>
      <c r="AB68" s="291"/>
    </row>
    <row r="69" spans="2:28" ht="28.9" customHeight="1">
      <c r="B69" s="74"/>
      <c r="C69" s="970" t="s">
        <v>714</v>
      </c>
      <c r="D69" s="971"/>
      <c r="E69" s="968" t="s">
        <v>326</v>
      </c>
      <c r="F69" s="974">
        <v>34000</v>
      </c>
      <c r="G69" s="374"/>
      <c r="H69" s="935"/>
      <c r="I69" s="935"/>
      <c r="J69" s="988"/>
      <c r="K69" s="988"/>
      <c r="L69" s="988"/>
      <c r="M69" s="63"/>
      <c r="O69" s="288"/>
      <c r="P69" s="290"/>
      <c r="Q69" s="290"/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1"/>
    </row>
    <row r="70" spans="2:28" ht="28.9" customHeight="1">
      <c r="B70" s="74"/>
      <c r="C70" s="970" t="s">
        <v>715</v>
      </c>
      <c r="D70" s="971"/>
      <c r="E70" s="968" t="s">
        <v>326</v>
      </c>
      <c r="F70" s="974">
        <v>9000</v>
      </c>
      <c r="G70" s="374"/>
      <c r="H70" s="935"/>
      <c r="I70" s="935"/>
      <c r="J70" s="988"/>
      <c r="K70" s="988"/>
      <c r="L70" s="988"/>
      <c r="M70" s="63"/>
      <c r="O70" s="288"/>
      <c r="P70" s="290"/>
      <c r="Q70" s="290"/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1"/>
    </row>
    <row r="71" spans="2:28" ht="28.9" customHeight="1">
      <c r="B71" s="74"/>
      <c r="C71" s="970" t="s">
        <v>733</v>
      </c>
      <c r="D71" s="971"/>
      <c r="E71" s="968" t="s">
        <v>717</v>
      </c>
      <c r="F71" s="976">
        <v>1445.49</v>
      </c>
      <c r="G71" s="374"/>
      <c r="H71" s="935"/>
      <c r="I71" s="935"/>
      <c r="J71" s="988"/>
      <c r="K71" s="988"/>
      <c r="L71" s="988"/>
      <c r="M71" s="63"/>
      <c r="O71" s="288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1"/>
    </row>
    <row r="72" spans="2:28" ht="28.9" customHeight="1">
      <c r="B72" s="74"/>
      <c r="C72" s="970" t="s">
        <v>716</v>
      </c>
      <c r="D72" s="971"/>
      <c r="E72" s="968" t="s">
        <v>717</v>
      </c>
      <c r="F72" s="976">
        <v>105509.58</v>
      </c>
      <c r="G72" s="374"/>
      <c r="H72" s="935"/>
      <c r="I72" s="935"/>
      <c r="J72" s="988"/>
      <c r="K72" s="988"/>
      <c r="L72" s="988"/>
      <c r="M72" s="63"/>
      <c r="O72" s="288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1"/>
    </row>
    <row r="73" spans="2:28" ht="28.9" customHeight="1">
      <c r="B73" s="74"/>
      <c r="C73" s="970" t="s">
        <v>738</v>
      </c>
      <c r="D73" s="971"/>
      <c r="E73" s="968" t="s">
        <v>717</v>
      </c>
      <c r="F73" s="976">
        <v>26504.51</v>
      </c>
      <c r="G73" s="374"/>
      <c r="H73" s="935"/>
      <c r="I73" s="935"/>
      <c r="J73" s="988"/>
      <c r="K73" s="988"/>
      <c r="L73" s="988"/>
      <c r="M73" s="63"/>
      <c r="O73" s="288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1"/>
    </row>
    <row r="74" spans="2:28" ht="28.9" customHeight="1">
      <c r="B74" s="74"/>
      <c r="C74" s="970" t="s">
        <v>736</v>
      </c>
      <c r="D74" s="971"/>
      <c r="E74" s="968" t="s">
        <v>717</v>
      </c>
      <c r="F74" s="976"/>
      <c r="G74" s="374">
        <v>115200</v>
      </c>
      <c r="H74" s="935"/>
      <c r="I74" s="935"/>
      <c r="J74" s="988"/>
      <c r="K74" s="988"/>
      <c r="L74" s="988"/>
      <c r="M74" s="63"/>
      <c r="O74" s="288"/>
      <c r="P74" s="290"/>
      <c r="Q74" s="290"/>
      <c r="R74" s="290"/>
      <c r="S74" s="290"/>
      <c r="T74" s="290"/>
      <c r="U74" s="290"/>
      <c r="V74" s="290"/>
      <c r="W74" s="290"/>
      <c r="X74" s="290"/>
      <c r="Y74" s="290"/>
      <c r="Z74" s="290"/>
      <c r="AA74" s="290"/>
      <c r="AB74" s="291"/>
    </row>
    <row r="75" spans="2:28" ht="28.9" customHeight="1">
      <c r="B75" s="74"/>
      <c r="C75" s="970" t="s">
        <v>718</v>
      </c>
      <c r="D75" s="971"/>
      <c r="E75" s="968" t="s">
        <v>719</v>
      </c>
      <c r="F75" s="976">
        <v>16911.05</v>
      </c>
      <c r="G75" s="374"/>
      <c r="H75" s="935"/>
      <c r="I75" s="935"/>
      <c r="J75" s="988"/>
      <c r="K75" s="988"/>
      <c r="L75" s="988"/>
      <c r="M75" s="63"/>
      <c r="O75" s="288"/>
      <c r="P75" s="290"/>
      <c r="Q75" s="290"/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1"/>
    </row>
    <row r="76" spans="2:28" ht="28.9" customHeight="1">
      <c r="B76" s="74"/>
      <c r="C76" s="970" t="s">
        <v>720</v>
      </c>
      <c r="D76" s="971"/>
      <c r="E76" s="968" t="s">
        <v>744</v>
      </c>
      <c r="F76" s="976">
        <v>2016</v>
      </c>
      <c r="G76" s="374"/>
      <c r="H76" s="935"/>
      <c r="I76" s="935"/>
      <c r="J76" s="988"/>
      <c r="K76" s="988"/>
      <c r="L76" s="988"/>
      <c r="M76" s="63"/>
      <c r="O76" s="288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1"/>
    </row>
    <row r="77" spans="2:28" ht="22.9" customHeight="1">
      <c r="B77" s="74"/>
      <c r="C77" s="969" t="s">
        <v>745</v>
      </c>
      <c r="D77" s="430"/>
      <c r="E77" s="973" t="s">
        <v>746</v>
      </c>
      <c r="F77" s="975">
        <v>1234.0899999999999</v>
      </c>
      <c r="G77" s="375"/>
      <c r="H77" s="936"/>
      <c r="I77" s="936"/>
      <c r="J77" s="989"/>
      <c r="K77" s="989"/>
      <c r="L77" s="989"/>
      <c r="M77" s="63"/>
      <c r="O77" s="288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1"/>
    </row>
    <row r="78" spans="2:28" ht="22.9" customHeight="1" thickBot="1">
      <c r="B78" s="74"/>
      <c r="C78" s="1078" t="s">
        <v>243</v>
      </c>
      <c r="D78" s="1079"/>
      <c r="E78" s="1080"/>
      <c r="F78" s="112">
        <f>SUM(F40:F77)</f>
        <v>5903737.9000000004</v>
      </c>
      <c r="G78" s="112">
        <f>SUM(G40:G77)</f>
        <v>4726200</v>
      </c>
      <c r="H78" s="112">
        <f>SUM(H40:H77)</f>
        <v>0</v>
      </c>
      <c r="I78" s="112">
        <f>SUM(I40:I77)</f>
        <v>4611000</v>
      </c>
      <c r="J78" s="149"/>
      <c r="K78" s="90"/>
      <c r="L78" s="90"/>
      <c r="M78" s="63"/>
      <c r="O78" s="288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1"/>
    </row>
    <row r="79" spans="2:28" ht="22.9" customHeight="1">
      <c r="B79" s="74"/>
      <c r="C79" s="150"/>
      <c r="D79" s="150"/>
      <c r="E79" s="151"/>
      <c r="F79" s="152"/>
      <c r="G79" s="152"/>
      <c r="H79" s="152"/>
      <c r="I79" s="152"/>
      <c r="J79" s="151"/>
      <c r="K79" s="151"/>
      <c r="L79" s="153"/>
      <c r="M79" s="63"/>
      <c r="O79" s="288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1"/>
    </row>
    <row r="80" spans="2:28" s="72" customFormat="1" ht="30" customHeight="1">
      <c r="B80" s="68"/>
      <c r="C80" s="50" t="s">
        <v>687</v>
      </c>
      <c r="D80" s="22"/>
      <c r="E80" s="53"/>
      <c r="F80" s="53"/>
      <c r="G80" s="53"/>
      <c r="H80" s="53"/>
      <c r="I80" s="53"/>
      <c r="J80" s="53"/>
      <c r="K80" s="53"/>
      <c r="L80" s="53"/>
      <c r="M80" s="71"/>
      <c r="O80" s="288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1"/>
    </row>
    <row r="81" spans="2:28" s="72" customFormat="1" ht="30" customHeight="1">
      <c r="B81" s="68"/>
      <c r="C81" s="1069" t="s">
        <v>668</v>
      </c>
      <c r="D81" s="1070"/>
      <c r="E81" s="940"/>
      <c r="F81" s="1067" t="s">
        <v>688</v>
      </c>
      <c r="G81" s="1068"/>
      <c r="H81" s="1067" t="s">
        <v>689</v>
      </c>
      <c r="I81" s="1068"/>
      <c r="J81" s="941"/>
      <c r="K81" s="941"/>
      <c r="L81" s="941"/>
      <c r="M81" s="71"/>
      <c r="O81" s="288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1"/>
    </row>
    <row r="82" spans="2:28" ht="22.9" customHeight="1">
      <c r="B82" s="74"/>
      <c r="C82" s="1065" t="s">
        <v>671</v>
      </c>
      <c r="D82" s="1066"/>
      <c r="E82" s="942" t="s">
        <v>238</v>
      </c>
      <c r="F82" s="941">
        <f>ejercicio-1</f>
        <v>2017</v>
      </c>
      <c r="G82" s="941">
        <f>ejercicio</f>
        <v>2018</v>
      </c>
      <c r="H82" s="941">
        <f>ejercicio-1</f>
        <v>2017</v>
      </c>
      <c r="I82" s="941">
        <f>ejercicio</f>
        <v>2018</v>
      </c>
      <c r="J82" s="941" t="s">
        <v>240</v>
      </c>
      <c r="K82" s="941" t="s">
        <v>242</v>
      </c>
      <c r="L82" s="941" t="s">
        <v>241</v>
      </c>
      <c r="M82" s="63"/>
      <c r="O82" s="288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1"/>
    </row>
    <row r="83" spans="2:28" ht="22.9" customHeight="1">
      <c r="B83" s="74"/>
      <c r="C83" s="963" t="s">
        <v>705</v>
      </c>
      <c r="D83" s="426"/>
      <c r="E83" s="964" t="s">
        <v>326</v>
      </c>
      <c r="F83" s="339">
        <v>200000</v>
      </c>
      <c r="G83" s="370">
        <v>300000</v>
      </c>
      <c r="H83" s="932"/>
      <c r="I83" s="370">
        <v>300000</v>
      </c>
      <c r="J83" s="985" t="s">
        <v>760</v>
      </c>
      <c r="K83" s="985">
        <v>2412</v>
      </c>
      <c r="L83" s="985">
        <v>48202</v>
      </c>
      <c r="M83" s="63"/>
      <c r="O83" s="288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1"/>
    </row>
    <row r="84" spans="2:28" ht="22.9" customHeight="1">
      <c r="B84" s="74"/>
      <c r="C84" s="965" t="s">
        <v>706</v>
      </c>
      <c r="D84" s="428"/>
      <c r="E84" s="966" t="s">
        <v>326</v>
      </c>
      <c r="F84" s="350">
        <v>100000</v>
      </c>
      <c r="G84" s="372"/>
      <c r="H84" s="933"/>
      <c r="I84" s="933"/>
      <c r="J84" s="789"/>
      <c r="K84" s="789"/>
      <c r="L84" s="790"/>
      <c r="M84" s="63"/>
      <c r="O84" s="288"/>
      <c r="P84" s="290"/>
      <c r="Q84" s="290"/>
      <c r="R84" s="290"/>
      <c r="S84" s="290"/>
      <c r="T84" s="290"/>
      <c r="U84" s="290"/>
      <c r="V84" s="290"/>
      <c r="W84" s="290"/>
      <c r="X84" s="290"/>
      <c r="Y84" s="290"/>
      <c r="Z84" s="290"/>
      <c r="AA84" s="290"/>
      <c r="AB84" s="291"/>
    </row>
    <row r="85" spans="2:28" ht="22.9" customHeight="1">
      <c r="B85" s="74"/>
      <c r="C85" s="427"/>
      <c r="D85" s="428"/>
      <c r="E85" s="421"/>
      <c r="F85" s="350"/>
      <c r="G85" s="372"/>
      <c r="H85" s="933"/>
      <c r="I85" s="933"/>
      <c r="J85" s="789"/>
      <c r="K85" s="789"/>
      <c r="L85" s="790"/>
      <c r="M85" s="63"/>
      <c r="O85" s="288"/>
      <c r="P85" s="290"/>
      <c r="Q85" s="290"/>
      <c r="R85" s="290"/>
      <c r="S85" s="290"/>
      <c r="T85" s="290"/>
      <c r="U85" s="290"/>
      <c r="V85" s="290"/>
      <c r="W85" s="290"/>
      <c r="X85" s="290"/>
      <c r="Y85" s="290"/>
      <c r="Z85" s="290"/>
      <c r="AA85" s="290"/>
      <c r="AB85" s="291"/>
    </row>
    <row r="86" spans="2:28" ht="22.9" customHeight="1">
      <c r="B86" s="74"/>
      <c r="C86" s="427"/>
      <c r="D86" s="428"/>
      <c r="E86" s="421"/>
      <c r="F86" s="350"/>
      <c r="G86" s="372"/>
      <c r="H86" s="933"/>
      <c r="I86" s="933"/>
      <c r="J86" s="789"/>
      <c r="K86" s="789"/>
      <c r="L86" s="790"/>
      <c r="M86" s="63"/>
      <c r="O86" s="288"/>
      <c r="P86" s="290"/>
      <c r="Q86" s="290"/>
      <c r="R86" s="290"/>
      <c r="S86" s="290"/>
      <c r="T86" s="290"/>
      <c r="U86" s="290"/>
      <c r="V86" s="290"/>
      <c r="W86" s="290"/>
      <c r="X86" s="290"/>
      <c r="Y86" s="290"/>
      <c r="Z86" s="290"/>
      <c r="AA86" s="290"/>
      <c r="AB86" s="291"/>
    </row>
    <row r="87" spans="2:28" ht="22.9" customHeight="1">
      <c r="B87" s="74"/>
      <c r="C87" s="427"/>
      <c r="D87" s="428"/>
      <c r="E87" s="422"/>
      <c r="F87" s="343"/>
      <c r="G87" s="373"/>
      <c r="H87" s="934"/>
      <c r="I87" s="934"/>
      <c r="J87" s="791"/>
      <c r="K87" s="791"/>
      <c r="L87" s="792"/>
      <c r="M87" s="63"/>
      <c r="O87" s="288"/>
      <c r="P87" s="290"/>
      <c r="Q87" s="290"/>
      <c r="R87" s="290"/>
      <c r="S87" s="290"/>
      <c r="T87" s="290"/>
      <c r="U87" s="290"/>
      <c r="V87" s="290"/>
      <c r="W87" s="290"/>
      <c r="X87" s="290"/>
      <c r="Y87" s="290"/>
      <c r="Z87" s="290"/>
      <c r="AA87" s="290"/>
      <c r="AB87" s="291"/>
    </row>
    <row r="88" spans="2:28" ht="22.9" customHeight="1">
      <c r="B88" s="74"/>
      <c r="C88" s="427"/>
      <c r="D88" s="428"/>
      <c r="E88" s="422"/>
      <c r="F88" s="343"/>
      <c r="G88" s="373"/>
      <c r="H88" s="934"/>
      <c r="I88" s="934"/>
      <c r="J88" s="791"/>
      <c r="K88" s="791"/>
      <c r="L88" s="792"/>
      <c r="M88" s="63"/>
      <c r="O88" s="288"/>
      <c r="P88" s="290"/>
      <c r="Q88" s="290"/>
      <c r="R88" s="290"/>
      <c r="S88" s="290"/>
      <c r="T88" s="290"/>
      <c r="U88" s="290"/>
      <c r="V88" s="290"/>
      <c r="W88" s="290"/>
      <c r="X88" s="290"/>
      <c r="Y88" s="290"/>
      <c r="Z88" s="290"/>
      <c r="AA88" s="290"/>
      <c r="AB88" s="291"/>
    </row>
    <row r="89" spans="2:28" ht="22.9" customHeight="1">
      <c r="B89" s="74"/>
      <c r="C89" s="427"/>
      <c r="D89" s="428"/>
      <c r="E89" s="422"/>
      <c r="F89" s="343"/>
      <c r="G89" s="373"/>
      <c r="H89" s="934"/>
      <c r="I89" s="934"/>
      <c r="J89" s="791"/>
      <c r="K89" s="791"/>
      <c r="L89" s="792"/>
      <c r="M89" s="63"/>
      <c r="O89" s="288"/>
      <c r="P89" s="290"/>
      <c r="Q89" s="290"/>
      <c r="R89" s="290"/>
      <c r="S89" s="290"/>
      <c r="T89" s="290"/>
      <c r="U89" s="290"/>
      <c r="V89" s="290"/>
      <c r="W89" s="290"/>
      <c r="X89" s="290"/>
      <c r="Y89" s="290"/>
      <c r="Z89" s="290"/>
      <c r="AA89" s="290"/>
      <c r="AB89" s="291"/>
    </row>
    <row r="90" spans="2:28" ht="22.9" customHeight="1">
      <c r="B90" s="74"/>
      <c r="C90" s="427"/>
      <c r="D90" s="428"/>
      <c r="E90" s="423"/>
      <c r="F90" s="352"/>
      <c r="G90" s="374"/>
      <c r="H90" s="935"/>
      <c r="I90" s="935"/>
      <c r="J90" s="793"/>
      <c r="K90" s="793"/>
      <c r="L90" s="794"/>
      <c r="M90" s="63"/>
      <c r="O90" s="288"/>
      <c r="P90" s="290"/>
      <c r="Q90" s="290"/>
      <c r="R90" s="290"/>
      <c r="S90" s="290"/>
      <c r="T90" s="290"/>
      <c r="U90" s="290"/>
      <c r="V90" s="290"/>
      <c r="W90" s="290"/>
      <c r="X90" s="290"/>
      <c r="Y90" s="290"/>
      <c r="Z90" s="290"/>
      <c r="AA90" s="290"/>
      <c r="AB90" s="291"/>
    </row>
    <row r="91" spans="2:28" ht="22.9" customHeight="1">
      <c r="B91" s="74"/>
      <c r="C91" s="427"/>
      <c r="D91" s="428"/>
      <c r="E91" s="423"/>
      <c r="F91" s="352"/>
      <c r="G91" s="374"/>
      <c r="H91" s="935"/>
      <c r="I91" s="935"/>
      <c r="J91" s="793"/>
      <c r="K91" s="793"/>
      <c r="L91" s="794"/>
      <c r="M91" s="63"/>
      <c r="O91" s="288"/>
      <c r="P91" s="290"/>
      <c r="Q91" s="290"/>
      <c r="R91" s="290"/>
      <c r="S91" s="290"/>
      <c r="T91" s="290"/>
      <c r="U91" s="290"/>
      <c r="V91" s="290"/>
      <c r="W91" s="290"/>
      <c r="X91" s="290"/>
      <c r="Y91" s="290"/>
      <c r="Z91" s="290"/>
      <c r="AA91" s="290"/>
      <c r="AB91" s="291"/>
    </row>
    <row r="92" spans="2:28" ht="22.9" customHeight="1">
      <c r="B92" s="74"/>
      <c r="C92" s="429"/>
      <c r="D92" s="430"/>
      <c r="E92" s="424"/>
      <c r="F92" s="347"/>
      <c r="G92" s="375"/>
      <c r="H92" s="936"/>
      <c r="I92" s="936"/>
      <c r="J92" s="795"/>
      <c r="K92" s="795"/>
      <c r="L92" s="796"/>
      <c r="M92" s="63"/>
      <c r="O92" s="288"/>
      <c r="P92" s="290"/>
      <c r="Q92" s="290"/>
      <c r="R92" s="290"/>
      <c r="S92" s="290"/>
      <c r="T92" s="290"/>
      <c r="U92" s="290"/>
      <c r="V92" s="290"/>
      <c r="W92" s="290"/>
      <c r="X92" s="290"/>
      <c r="Y92" s="290"/>
      <c r="Z92" s="290"/>
      <c r="AA92" s="290"/>
      <c r="AB92" s="291"/>
    </row>
    <row r="93" spans="2:28" ht="22.9" customHeight="1" thickBot="1">
      <c r="B93" s="74"/>
      <c r="C93" s="1078" t="s">
        <v>243</v>
      </c>
      <c r="D93" s="1079"/>
      <c r="E93" s="1080"/>
      <c r="F93" s="112">
        <f>SUM(F83:F92)</f>
        <v>300000</v>
      </c>
      <c r="G93" s="112">
        <f>SUM(G83:G92)</f>
        <v>300000</v>
      </c>
      <c r="H93" s="112">
        <f>SUM(H83:H92)</f>
        <v>0</v>
      </c>
      <c r="I93" s="112">
        <f>SUM(I83:I92)</f>
        <v>300000</v>
      </c>
      <c r="J93" s="149"/>
      <c r="K93" s="90"/>
      <c r="L93" s="90"/>
      <c r="M93" s="63"/>
      <c r="O93" s="288"/>
      <c r="P93" s="290"/>
      <c r="Q93" s="290"/>
      <c r="R93" s="290"/>
      <c r="S93" s="290"/>
      <c r="T93" s="290"/>
      <c r="U93" s="290"/>
      <c r="V93" s="290"/>
      <c r="W93" s="290"/>
      <c r="X93" s="290"/>
      <c r="Y93" s="290"/>
      <c r="Z93" s="290"/>
      <c r="AA93" s="290"/>
      <c r="AB93" s="291"/>
    </row>
    <row r="94" spans="2:28" ht="22.9" customHeight="1">
      <c r="B94" s="74"/>
      <c r="C94" s="150"/>
      <c r="D94" s="150"/>
      <c r="E94" s="151"/>
      <c r="F94" s="152"/>
      <c r="G94" s="152"/>
      <c r="H94" s="152"/>
      <c r="I94" s="152"/>
      <c r="J94" s="151"/>
      <c r="K94" s="151"/>
      <c r="L94" s="153"/>
      <c r="M94" s="63"/>
      <c r="O94" s="288"/>
      <c r="P94" s="290"/>
      <c r="Q94" s="290"/>
      <c r="R94" s="290"/>
      <c r="S94" s="290"/>
      <c r="T94" s="290"/>
      <c r="U94" s="290"/>
      <c r="V94" s="290"/>
      <c r="W94" s="290"/>
      <c r="X94" s="290"/>
      <c r="Y94" s="290"/>
      <c r="Z94" s="290"/>
      <c r="AA94" s="290"/>
      <c r="AB94" s="291"/>
    </row>
    <row r="95" spans="2:28" s="72" customFormat="1" ht="30" customHeight="1">
      <c r="B95" s="68"/>
      <c r="C95" s="50" t="s">
        <v>690</v>
      </c>
      <c r="D95" s="22"/>
      <c r="E95" s="53"/>
      <c r="F95" s="53"/>
      <c r="G95" s="53"/>
      <c r="H95" s="53"/>
      <c r="I95" s="53"/>
      <c r="J95" s="53"/>
      <c r="K95" s="53"/>
      <c r="L95" s="53"/>
      <c r="M95" s="71"/>
      <c r="O95" s="288"/>
      <c r="P95" s="290"/>
      <c r="Q95" s="290"/>
      <c r="R95" s="290"/>
      <c r="S95" s="290"/>
      <c r="T95" s="290"/>
      <c r="U95" s="290"/>
      <c r="V95" s="290"/>
      <c r="W95" s="290"/>
      <c r="X95" s="290"/>
      <c r="Y95" s="290"/>
      <c r="Z95" s="290"/>
      <c r="AA95" s="290"/>
      <c r="AB95" s="291"/>
    </row>
    <row r="96" spans="2:28" ht="22.9" customHeight="1">
      <c r="B96" s="74"/>
      <c r="C96" s="133" t="s">
        <v>248</v>
      </c>
      <c r="D96" s="134"/>
      <c r="E96" s="135" t="s">
        <v>238</v>
      </c>
      <c r="F96" s="135">
        <f>ejercicio-1</f>
        <v>2017</v>
      </c>
      <c r="G96" s="135">
        <f>ejercicio</f>
        <v>2018</v>
      </c>
      <c r="H96" s="135" t="s">
        <v>240</v>
      </c>
      <c r="I96" s="135" t="s">
        <v>242</v>
      </c>
      <c r="J96" s="135" t="s">
        <v>241</v>
      </c>
      <c r="K96" s="54"/>
      <c r="L96" s="54"/>
      <c r="M96" s="63"/>
      <c r="O96" s="288"/>
      <c r="P96" s="290"/>
      <c r="Q96" s="290"/>
      <c r="R96" s="290"/>
      <c r="S96" s="290"/>
      <c r="T96" s="290"/>
      <c r="U96" s="290"/>
      <c r="V96" s="290"/>
      <c r="W96" s="290"/>
      <c r="X96" s="290"/>
      <c r="Y96" s="290"/>
      <c r="Z96" s="290"/>
      <c r="AA96" s="290"/>
      <c r="AB96" s="291"/>
    </row>
    <row r="97" spans="2:28" ht="22.9" customHeight="1">
      <c r="B97" s="74"/>
      <c r="C97" s="425"/>
      <c r="D97" s="426"/>
      <c r="E97" s="431"/>
      <c r="F97" s="339"/>
      <c r="G97" s="370"/>
      <c r="H97" s="787"/>
      <c r="I97" s="787"/>
      <c r="J97" s="788"/>
      <c r="K97" s="54"/>
      <c r="L97" s="54"/>
      <c r="M97" s="63"/>
      <c r="O97" s="288"/>
      <c r="P97" s="290"/>
      <c r="Q97" s="290"/>
      <c r="R97" s="290"/>
      <c r="S97" s="290"/>
      <c r="T97" s="290"/>
      <c r="U97" s="290"/>
      <c r="V97" s="290"/>
      <c r="W97" s="290"/>
      <c r="X97" s="290"/>
      <c r="Y97" s="290"/>
      <c r="Z97" s="290"/>
      <c r="AA97" s="290"/>
      <c r="AB97" s="291"/>
    </row>
    <row r="98" spans="2:28" ht="22.9" customHeight="1">
      <c r="B98" s="74"/>
      <c r="C98" s="427"/>
      <c r="D98" s="428"/>
      <c r="E98" s="421"/>
      <c r="F98" s="350"/>
      <c r="G98" s="372"/>
      <c r="H98" s="789"/>
      <c r="I98" s="789"/>
      <c r="J98" s="790"/>
      <c r="K98" s="54"/>
      <c r="L98" s="54"/>
      <c r="M98" s="63"/>
      <c r="O98" s="288"/>
      <c r="P98" s="290"/>
      <c r="Q98" s="290"/>
      <c r="R98" s="290"/>
      <c r="S98" s="290"/>
      <c r="T98" s="290"/>
      <c r="U98" s="290"/>
      <c r="V98" s="290"/>
      <c r="W98" s="290"/>
      <c r="X98" s="290"/>
      <c r="Y98" s="290"/>
      <c r="Z98" s="290"/>
      <c r="AA98" s="290"/>
      <c r="AB98" s="291"/>
    </row>
    <row r="99" spans="2:28" ht="22.9" customHeight="1">
      <c r="B99" s="74"/>
      <c r="C99" s="427"/>
      <c r="D99" s="428"/>
      <c r="E99" s="421"/>
      <c r="F99" s="350"/>
      <c r="G99" s="372"/>
      <c r="H99" s="789"/>
      <c r="I99" s="789"/>
      <c r="J99" s="790"/>
      <c r="K99" s="54"/>
      <c r="L99" s="54"/>
      <c r="M99" s="63"/>
      <c r="O99" s="288"/>
      <c r="P99" s="290"/>
      <c r="Q99" s="290"/>
      <c r="R99" s="290"/>
      <c r="S99" s="290"/>
      <c r="T99" s="290"/>
      <c r="U99" s="290"/>
      <c r="V99" s="290"/>
      <c r="W99" s="290"/>
      <c r="X99" s="290"/>
      <c r="Y99" s="290"/>
      <c r="Z99" s="290"/>
      <c r="AA99" s="290"/>
      <c r="AB99" s="291"/>
    </row>
    <row r="100" spans="2:28" ht="22.9" customHeight="1">
      <c r="B100" s="74"/>
      <c r="C100" s="427"/>
      <c r="D100" s="428"/>
      <c r="E100" s="421"/>
      <c r="F100" s="350"/>
      <c r="G100" s="372"/>
      <c r="H100" s="789"/>
      <c r="I100" s="789"/>
      <c r="J100" s="790"/>
      <c r="K100" s="54"/>
      <c r="L100" s="54"/>
      <c r="M100" s="63"/>
      <c r="O100" s="288"/>
      <c r="P100" s="290"/>
      <c r="Q100" s="290"/>
      <c r="R100" s="290"/>
      <c r="S100" s="290"/>
      <c r="T100" s="290"/>
      <c r="U100" s="290"/>
      <c r="V100" s="290"/>
      <c r="W100" s="290"/>
      <c r="X100" s="290"/>
      <c r="Y100" s="290"/>
      <c r="Z100" s="290"/>
      <c r="AA100" s="290"/>
      <c r="AB100" s="291"/>
    </row>
    <row r="101" spans="2:28" ht="22.9" customHeight="1">
      <c r="B101" s="74"/>
      <c r="C101" s="427"/>
      <c r="D101" s="428"/>
      <c r="E101" s="422"/>
      <c r="F101" s="343"/>
      <c r="G101" s="373"/>
      <c r="H101" s="791"/>
      <c r="I101" s="791"/>
      <c r="J101" s="792"/>
      <c r="K101" s="54"/>
      <c r="L101" s="54"/>
      <c r="M101" s="63"/>
      <c r="O101" s="288"/>
      <c r="P101" s="290"/>
      <c r="Q101" s="290"/>
      <c r="R101" s="290"/>
      <c r="S101" s="290"/>
      <c r="T101" s="290"/>
      <c r="U101" s="290"/>
      <c r="V101" s="290"/>
      <c r="W101" s="290"/>
      <c r="X101" s="290"/>
      <c r="Y101" s="290"/>
      <c r="Z101" s="290"/>
      <c r="AA101" s="290"/>
      <c r="AB101" s="291"/>
    </row>
    <row r="102" spans="2:28" ht="22.9" customHeight="1">
      <c r="B102" s="74"/>
      <c r="C102" s="427"/>
      <c r="D102" s="428"/>
      <c r="E102" s="422"/>
      <c r="F102" s="343"/>
      <c r="G102" s="373"/>
      <c r="H102" s="791"/>
      <c r="I102" s="791"/>
      <c r="J102" s="792"/>
      <c r="K102" s="54"/>
      <c r="L102" s="54"/>
      <c r="M102" s="63"/>
      <c r="O102" s="288"/>
      <c r="P102" s="290"/>
      <c r="Q102" s="290"/>
      <c r="R102" s="290"/>
      <c r="S102" s="290"/>
      <c r="T102" s="290"/>
      <c r="U102" s="290"/>
      <c r="V102" s="290"/>
      <c r="W102" s="290"/>
      <c r="X102" s="290"/>
      <c r="Y102" s="290"/>
      <c r="Z102" s="290"/>
      <c r="AA102" s="290"/>
      <c r="AB102" s="291"/>
    </row>
    <row r="103" spans="2:28" ht="22.9" customHeight="1">
      <c r="B103" s="74"/>
      <c r="C103" s="427"/>
      <c r="D103" s="428"/>
      <c r="E103" s="422"/>
      <c r="F103" s="343"/>
      <c r="G103" s="373"/>
      <c r="H103" s="791"/>
      <c r="I103" s="791"/>
      <c r="J103" s="792"/>
      <c r="K103" s="54"/>
      <c r="L103" s="54"/>
      <c r="M103" s="63"/>
      <c r="O103" s="288"/>
      <c r="P103" s="290"/>
      <c r="Q103" s="290"/>
      <c r="R103" s="290"/>
      <c r="S103" s="290"/>
      <c r="T103" s="290"/>
      <c r="U103" s="290"/>
      <c r="V103" s="290"/>
      <c r="W103" s="290"/>
      <c r="X103" s="290"/>
      <c r="Y103" s="290"/>
      <c r="Z103" s="290"/>
      <c r="AA103" s="290"/>
      <c r="AB103" s="291"/>
    </row>
    <row r="104" spans="2:28" ht="22.9" customHeight="1">
      <c r="B104" s="74"/>
      <c r="C104" s="427"/>
      <c r="D104" s="428"/>
      <c r="E104" s="423"/>
      <c r="F104" s="352"/>
      <c r="G104" s="374"/>
      <c r="H104" s="793"/>
      <c r="I104" s="793"/>
      <c r="J104" s="794"/>
      <c r="K104" s="54"/>
      <c r="L104" s="54"/>
      <c r="M104" s="63"/>
      <c r="O104" s="288"/>
      <c r="P104" s="290"/>
      <c r="Q104" s="290"/>
      <c r="R104" s="290"/>
      <c r="S104" s="290"/>
      <c r="T104" s="290"/>
      <c r="U104" s="290"/>
      <c r="V104" s="290"/>
      <c r="W104" s="290"/>
      <c r="X104" s="290"/>
      <c r="Y104" s="290"/>
      <c r="Z104" s="290"/>
      <c r="AA104" s="290"/>
      <c r="AB104" s="291"/>
    </row>
    <row r="105" spans="2:28" ht="22.9" customHeight="1">
      <c r="B105" s="74"/>
      <c r="C105" s="427"/>
      <c r="D105" s="428"/>
      <c r="E105" s="423"/>
      <c r="F105" s="352"/>
      <c r="G105" s="374"/>
      <c r="H105" s="793"/>
      <c r="I105" s="793"/>
      <c r="J105" s="794"/>
      <c r="K105" s="54"/>
      <c r="L105" s="54"/>
      <c r="M105" s="63"/>
      <c r="O105" s="288"/>
      <c r="P105" s="290"/>
      <c r="Q105" s="290"/>
      <c r="R105" s="290"/>
      <c r="S105" s="290"/>
      <c r="T105" s="290"/>
      <c r="U105" s="290"/>
      <c r="V105" s="290"/>
      <c r="W105" s="290"/>
      <c r="X105" s="290"/>
      <c r="Y105" s="290"/>
      <c r="Z105" s="290"/>
      <c r="AA105" s="290"/>
      <c r="AB105" s="291"/>
    </row>
    <row r="106" spans="2:28" ht="22.9" customHeight="1">
      <c r="B106" s="74"/>
      <c r="C106" s="429"/>
      <c r="D106" s="430"/>
      <c r="E106" s="424"/>
      <c r="F106" s="347"/>
      <c r="G106" s="375"/>
      <c r="H106" s="795"/>
      <c r="I106" s="795"/>
      <c r="J106" s="796"/>
      <c r="K106" s="54"/>
      <c r="L106" s="54"/>
      <c r="M106" s="63"/>
      <c r="O106" s="288"/>
      <c r="P106" s="290"/>
      <c r="Q106" s="290"/>
      <c r="R106" s="290"/>
      <c r="S106" s="290"/>
      <c r="T106" s="290"/>
      <c r="U106" s="290"/>
      <c r="V106" s="290"/>
      <c r="W106" s="290"/>
      <c r="X106" s="290"/>
      <c r="Y106" s="290"/>
      <c r="Z106" s="290"/>
      <c r="AA106" s="290"/>
      <c r="AB106" s="291"/>
    </row>
    <row r="107" spans="2:28" ht="22.9" customHeight="1" thickBot="1">
      <c r="B107" s="74"/>
      <c r="C107" s="1078" t="s">
        <v>243</v>
      </c>
      <c r="D107" s="1079"/>
      <c r="E107" s="1080"/>
      <c r="F107" s="112">
        <f>SUM(F97:F106)</f>
        <v>0</v>
      </c>
      <c r="G107" s="112">
        <f>SUM(G97:G106)</f>
        <v>0</v>
      </c>
      <c r="H107" s="149"/>
      <c r="I107" s="90"/>
      <c r="J107" s="90"/>
      <c r="K107" s="54"/>
      <c r="L107" s="54"/>
      <c r="M107" s="63"/>
      <c r="O107" s="288"/>
      <c r="P107" s="290"/>
      <c r="Q107" s="290"/>
      <c r="R107" s="290"/>
      <c r="S107" s="290"/>
      <c r="T107" s="290"/>
      <c r="U107" s="290"/>
      <c r="V107" s="290"/>
      <c r="W107" s="290"/>
      <c r="X107" s="290"/>
      <c r="Y107" s="290"/>
      <c r="Z107" s="290"/>
      <c r="AA107" s="290"/>
      <c r="AB107" s="291"/>
    </row>
    <row r="108" spans="2:28" ht="22.9" customHeight="1">
      <c r="B108" s="74"/>
      <c r="C108" s="150"/>
      <c r="D108" s="150"/>
      <c r="E108" s="151"/>
      <c r="F108" s="152"/>
      <c r="G108" s="152"/>
      <c r="H108" s="152"/>
      <c r="I108" s="152"/>
      <c r="J108" s="151"/>
      <c r="K108" s="151"/>
      <c r="L108" s="153"/>
      <c r="M108" s="63"/>
      <c r="O108" s="288"/>
      <c r="P108" s="290"/>
      <c r="Q108" s="290"/>
      <c r="R108" s="290"/>
      <c r="S108" s="290"/>
      <c r="T108" s="290"/>
      <c r="U108" s="290"/>
      <c r="V108" s="290"/>
      <c r="W108" s="290"/>
      <c r="X108" s="290"/>
      <c r="Y108" s="290"/>
      <c r="Z108" s="290"/>
      <c r="AA108" s="290"/>
      <c r="AB108" s="291"/>
    </row>
    <row r="109" spans="2:28" ht="22.9" customHeight="1">
      <c r="B109" s="74"/>
      <c r="C109" s="108" t="s">
        <v>207</v>
      </c>
      <c r="D109" s="106"/>
      <c r="E109" s="107"/>
      <c r="F109" s="107"/>
      <c r="G109" s="107"/>
      <c r="H109" s="107"/>
      <c r="I109" s="107"/>
      <c r="J109" s="107"/>
      <c r="K109" s="107"/>
      <c r="L109" s="53"/>
      <c r="M109" s="63"/>
      <c r="O109" s="288"/>
      <c r="P109" s="290"/>
      <c r="Q109" s="290"/>
      <c r="R109" s="290"/>
      <c r="S109" s="290"/>
      <c r="T109" s="290"/>
      <c r="U109" s="290"/>
      <c r="V109" s="290"/>
      <c r="W109" s="290"/>
      <c r="X109" s="290"/>
      <c r="Y109" s="290"/>
      <c r="Z109" s="290"/>
      <c r="AA109" s="290"/>
      <c r="AB109" s="291"/>
    </row>
    <row r="110" spans="2:28" ht="18">
      <c r="B110" s="74"/>
      <c r="C110" s="830"/>
      <c r="D110" s="830"/>
      <c r="E110" s="831"/>
      <c r="F110" s="831"/>
      <c r="G110" s="831"/>
      <c r="H110" s="831"/>
      <c r="I110" s="831"/>
      <c r="J110" s="831"/>
      <c r="K110" s="831"/>
      <c r="L110" s="832"/>
      <c r="M110" s="63"/>
      <c r="O110" s="288"/>
      <c r="P110" s="290"/>
      <c r="Q110" s="290"/>
      <c r="R110" s="290"/>
      <c r="S110" s="290"/>
      <c r="T110" s="290"/>
      <c r="U110" s="290"/>
      <c r="V110" s="290"/>
      <c r="W110" s="290"/>
      <c r="X110" s="290"/>
      <c r="Y110" s="290"/>
      <c r="Z110" s="290"/>
      <c r="AA110" s="290"/>
      <c r="AB110" s="291"/>
    </row>
    <row r="111" spans="2:28" ht="18">
      <c r="B111" s="74"/>
      <c r="C111" s="833"/>
      <c r="D111" s="833"/>
      <c r="E111" s="834"/>
      <c r="F111" s="834"/>
      <c r="G111" s="834"/>
      <c r="H111" s="834"/>
      <c r="I111" s="834"/>
      <c r="J111" s="834"/>
      <c r="K111" s="834"/>
      <c r="L111" s="835"/>
      <c r="M111" s="63"/>
      <c r="O111" s="288"/>
      <c r="P111" s="290"/>
      <c r="Q111" s="290"/>
      <c r="R111" s="290"/>
      <c r="S111" s="290"/>
      <c r="T111" s="290"/>
      <c r="U111" s="290"/>
      <c r="V111" s="290"/>
      <c r="W111" s="290"/>
      <c r="X111" s="290"/>
      <c r="Y111" s="290"/>
      <c r="Z111" s="290"/>
      <c r="AA111" s="290"/>
      <c r="AB111" s="291"/>
    </row>
    <row r="112" spans="2:28" ht="18">
      <c r="B112" s="74"/>
      <c r="C112" s="833"/>
      <c r="D112" s="833"/>
      <c r="E112" s="834"/>
      <c r="F112" s="834"/>
      <c r="G112" s="834"/>
      <c r="H112" s="834"/>
      <c r="I112" s="834"/>
      <c r="J112" s="834"/>
      <c r="K112" s="834"/>
      <c r="L112" s="835"/>
      <c r="M112" s="63"/>
      <c r="O112" s="288"/>
      <c r="P112" s="290"/>
      <c r="Q112" s="290"/>
      <c r="R112" s="290"/>
      <c r="S112" s="290"/>
      <c r="T112" s="290"/>
      <c r="U112" s="290"/>
      <c r="V112" s="290"/>
      <c r="W112" s="290"/>
      <c r="X112" s="290"/>
      <c r="Y112" s="290"/>
      <c r="Z112" s="290"/>
      <c r="AA112" s="290"/>
      <c r="AB112" s="291"/>
    </row>
    <row r="113" spans="2:28" ht="18">
      <c r="B113" s="74"/>
      <c r="C113" s="833"/>
      <c r="D113" s="833"/>
      <c r="E113" s="834"/>
      <c r="F113" s="834"/>
      <c r="G113" s="834"/>
      <c r="H113" s="834"/>
      <c r="I113" s="834"/>
      <c r="J113" s="834"/>
      <c r="K113" s="834"/>
      <c r="L113" s="835"/>
      <c r="M113" s="63"/>
      <c r="O113" s="288"/>
      <c r="P113" s="290"/>
      <c r="Q113" s="290"/>
      <c r="R113" s="290"/>
      <c r="S113" s="290"/>
      <c r="T113" s="290"/>
      <c r="U113" s="290"/>
      <c r="V113" s="290"/>
      <c r="W113" s="290"/>
      <c r="X113" s="290"/>
      <c r="Y113" s="290"/>
      <c r="Z113" s="290"/>
      <c r="AA113" s="290"/>
      <c r="AB113" s="291"/>
    </row>
    <row r="114" spans="2:28" ht="18">
      <c r="B114" s="74"/>
      <c r="C114" s="833"/>
      <c r="D114" s="833"/>
      <c r="E114" s="834"/>
      <c r="F114" s="834"/>
      <c r="G114" s="834"/>
      <c r="H114" s="834"/>
      <c r="I114" s="834"/>
      <c r="J114" s="834"/>
      <c r="K114" s="834"/>
      <c r="L114" s="835"/>
      <c r="M114" s="63"/>
      <c r="O114" s="288"/>
      <c r="P114" s="290"/>
      <c r="Q114" s="290"/>
      <c r="R114" s="290"/>
      <c r="S114" s="290"/>
      <c r="T114" s="290"/>
      <c r="U114" s="290"/>
      <c r="V114" s="290"/>
      <c r="W114" s="290"/>
      <c r="X114" s="290"/>
      <c r="Y114" s="290"/>
      <c r="Z114" s="290"/>
      <c r="AA114" s="290"/>
      <c r="AB114" s="291"/>
    </row>
    <row r="115" spans="2:28" ht="18">
      <c r="B115" s="74"/>
      <c r="C115" s="833"/>
      <c r="D115" s="833"/>
      <c r="E115" s="834"/>
      <c r="F115" s="834"/>
      <c r="G115" s="834"/>
      <c r="H115" s="834"/>
      <c r="I115" s="834"/>
      <c r="J115" s="834"/>
      <c r="K115" s="834"/>
      <c r="L115" s="835"/>
      <c r="M115" s="63"/>
      <c r="O115" s="288"/>
      <c r="P115" s="290"/>
      <c r="Q115" s="290"/>
      <c r="R115" s="290"/>
      <c r="S115" s="290"/>
      <c r="T115" s="290"/>
      <c r="U115" s="290"/>
      <c r="V115" s="290"/>
      <c r="W115" s="290"/>
      <c r="X115" s="290"/>
      <c r="Y115" s="290"/>
      <c r="Z115" s="290"/>
      <c r="AA115" s="290"/>
      <c r="AB115" s="291"/>
    </row>
    <row r="116" spans="2:28" ht="18">
      <c r="B116" s="74"/>
      <c r="C116" s="833"/>
      <c r="D116" s="833"/>
      <c r="E116" s="834"/>
      <c r="F116" s="834"/>
      <c r="G116" s="834"/>
      <c r="H116" s="834"/>
      <c r="I116" s="834"/>
      <c r="J116" s="834"/>
      <c r="K116" s="834"/>
      <c r="L116" s="835"/>
      <c r="M116" s="63"/>
      <c r="O116" s="288"/>
      <c r="P116" s="290"/>
      <c r="Q116" s="290"/>
      <c r="R116" s="290"/>
      <c r="S116" s="290"/>
      <c r="T116" s="290"/>
      <c r="U116" s="290"/>
      <c r="V116" s="290"/>
      <c r="W116" s="290"/>
      <c r="X116" s="290"/>
      <c r="Y116" s="290"/>
      <c r="Z116" s="290"/>
      <c r="AA116" s="290"/>
      <c r="AB116" s="291"/>
    </row>
    <row r="117" spans="2:28" ht="18">
      <c r="B117" s="74"/>
      <c r="C117" s="833"/>
      <c r="D117" s="833"/>
      <c r="E117" s="834"/>
      <c r="F117" s="834"/>
      <c r="G117" s="834"/>
      <c r="H117" s="834"/>
      <c r="I117" s="834"/>
      <c r="J117" s="834"/>
      <c r="K117" s="834"/>
      <c r="L117" s="835"/>
      <c r="M117" s="63"/>
      <c r="O117" s="288"/>
      <c r="P117" s="290"/>
      <c r="Q117" s="290"/>
      <c r="R117" s="290"/>
      <c r="S117" s="290"/>
      <c r="T117" s="290"/>
      <c r="U117" s="290"/>
      <c r="V117" s="290"/>
      <c r="W117" s="290"/>
      <c r="X117" s="290"/>
      <c r="Y117" s="290"/>
      <c r="Z117" s="290"/>
      <c r="AA117" s="290"/>
      <c r="AB117" s="291"/>
    </row>
    <row r="118" spans="2:28" ht="18">
      <c r="B118" s="74"/>
      <c r="C118" s="833"/>
      <c r="D118" s="833"/>
      <c r="E118" s="834"/>
      <c r="F118" s="834"/>
      <c r="G118" s="834"/>
      <c r="H118" s="834"/>
      <c r="I118" s="834"/>
      <c r="J118" s="834"/>
      <c r="K118" s="834"/>
      <c r="L118" s="835"/>
      <c r="M118" s="63"/>
      <c r="O118" s="288"/>
      <c r="P118" s="290"/>
      <c r="Q118" s="290"/>
      <c r="R118" s="290"/>
      <c r="S118" s="290"/>
      <c r="T118" s="290"/>
      <c r="U118" s="290"/>
      <c r="V118" s="290"/>
      <c r="W118" s="290"/>
      <c r="X118" s="290"/>
      <c r="Y118" s="290"/>
      <c r="Z118" s="290"/>
      <c r="AA118" s="290"/>
      <c r="AB118" s="291"/>
    </row>
    <row r="119" spans="2:28" ht="18">
      <c r="B119" s="74"/>
      <c r="C119" s="833"/>
      <c r="D119" s="833"/>
      <c r="E119" s="834"/>
      <c r="F119" s="834"/>
      <c r="G119" s="834"/>
      <c r="H119" s="834"/>
      <c r="I119" s="834"/>
      <c r="J119" s="834"/>
      <c r="K119" s="834"/>
      <c r="L119" s="835"/>
      <c r="M119" s="63"/>
      <c r="O119" s="288"/>
      <c r="P119" s="290"/>
      <c r="Q119" s="290"/>
      <c r="R119" s="290"/>
      <c r="S119" s="290"/>
      <c r="T119" s="290"/>
      <c r="U119" s="290"/>
      <c r="V119" s="290"/>
      <c r="W119" s="290"/>
      <c r="X119" s="290"/>
      <c r="Y119" s="290"/>
      <c r="Z119" s="290"/>
      <c r="AA119" s="290"/>
      <c r="AB119" s="291"/>
    </row>
    <row r="120" spans="2:28" ht="18">
      <c r="B120" s="74"/>
      <c r="C120" s="943"/>
      <c r="D120" s="943"/>
      <c r="E120" s="944"/>
      <c r="F120" s="944"/>
      <c r="G120" s="944"/>
      <c r="H120" s="944"/>
      <c r="I120" s="944"/>
      <c r="J120" s="944"/>
      <c r="K120" s="944"/>
      <c r="L120" s="945"/>
      <c r="M120" s="63"/>
      <c r="O120" s="288"/>
      <c r="P120" s="290"/>
      <c r="Q120" s="290"/>
      <c r="R120" s="290"/>
      <c r="S120" s="290"/>
      <c r="T120" s="290"/>
      <c r="U120" s="290"/>
      <c r="V120" s="290"/>
      <c r="W120" s="290"/>
      <c r="X120" s="290"/>
      <c r="Y120" s="290"/>
      <c r="Z120" s="290"/>
      <c r="AA120" s="290"/>
      <c r="AB120" s="291"/>
    </row>
    <row r="121" spans="2:28" ht="18">
      <c r="B121" s="74"/>
      <c r="C121" s="946" t="s">
        <v>563</v>
      </c>
      <c r="D121" s="943"/>
      <c r="E121" s="944"/>
      <c r="F121" s="944"/>
      <c r="G121" s="944"/>
      <c r="H121" s="944"/>
      <c r="I121" s="944"/>
      <c r="J121" s="944"/>
      <c r="K121" s="944"/>
      <c r="L121" s="945"/>
      <c r="M121" s="63"/>
      <c r="O121" s="288"/>
      <c r="P121" s="290"/>
      <c r="Q121" s="290"/>
      <c r="R121" s="290"/>
      <c r="S121" s="290"/>
      <c r="T121" s="290"/>
      <c r="U121" s="290"/>
      <c r="V121" s="290"/>
      <c r="W121" s="290"/>
      <c r="X121" s="290"/>
      <c r="Y121" s="290"/>
      <c r="Z121" s="290"/>
      <c r="AA121" s="290"/>
      <c r="AB121" s="291"/>
    </row>
    <row r="122" spans="2:28" ht="18">
      <c r="B122" s="74"/>
      <c r="C122" s="947" t="s">
        <v>675</v>
      </c>
      <c r="D122" s="943"/>
      <c r="E122" s="944"/>
      <c r="F122" s="944"/>
      <c r="G122" s="944"/>
      <c r="H122" s="944"/>
      <c r="I122" s="944"/>
      <c r="J122" s="944"/>
      <c r="K122" s="944"/>
      <c r="L122" s="945"/>
      <c r="M122" s="63"/>
      <c r="O122" s="288"/>
      <c r="P122" s="290"/>
      <c r="Q122" s="290"/>
      <c r="R122" s="290"/>
      <c r="S122" s="290"/>
      <c r="T122" s="290"/>
      <c r="U122" s="290"/>
      <c r="V122" s="290"/>
      <c r="W122" s="290"/>
      <c r="X122" s="290"/>
      <c r="Y122" s="290"/>
      <c r="Z122" s="290"/>
      <c r="AA122" s="290"/>
      <c r="AB122" s="291"/>
    </row>
    <row r="123" spans="2:28" ht="18">
      <c r="B123" s="74"/>
      <c r="C123" s="947" t="s">
        <v>676</v>
      </c>
      <c r="D123" s="943"/>
      <c r="E123" s="944"/>
      <c r="F123" s="949">
        <f>ejercicio-1</f>
        <v>2017</v>
      </c>
      <c r="G123" s="944" t="s">
        <v>683</v>
      </c>
      <c r="H123" s="944"/>
      <c r="I123" s="944"/>
      <c r="J123" s="948">
        <f>ejercicio</f>
        <v>2018</v>
      </c>
      <c r="K123" s="944"/>
      <c r="L123" s="945"/>
      <c r="M123" s="63"/>
      <c r="O123" s="288"/>
      <c r="P123" s="290"/>
      <c r="Q123" s="290"/>
      <c r="R123" s="290"/>
      <c r="S123" s="290"/>
      <c r="T123" s="290"/>
      <c r="U123" s="290"/>
      <c r="V123" s="290"/>
      <c r="W123" s="290"/>
      <c r="X123" s="290"/>
      <c r="Y123" s="290"/>
      <c r="Z123" s="290"/>
      <c r="AA123" s="290"/>
      <c r="AB123" s="291"/>
    </row>
    <row r="124" spans="2:28" ht="18">
      <c r="B124" s="74"/>
      <c r="C124" s="947" t="s">
        <v>677</v>
      </c>
      <c r="D124" s="943"/>
      <c r="E124" s="944"/>
      <c r="F124" s="944"/>
      <c r="G124" s="944"/>
      <c r="H124" s="944"/>
      <c r="I124" s="944"/>
      <c r="J124" s="944"/>
      <c r="K124" s="944"/>
      <c r="L124" s="945"/>
      <c r="M124" s="63"/>
      <c r="O124" s="288"/>
      <c r="P124" s="290"/>
      <c r="Q124" s="290"/>
      <c r="R124" s="290"/>
      <c r="S124" s="290"/>
      <c r="T124" s="290"/>
      <c r="U124" s="290"/>
      <c r="V124" s="290"/>
      <c r="W124" s="290"/>
      <c r="X124" s="290"/>
      <c r="Y124" s="290"/>
      <c r="Z124" s="290"/>
      <c r="AA124" s="290"/>
      <c r="AB124" s="291"/>
    </row>
    <row r="125" spans="2:28" ht="18">
      <c r="B125" s="74"/>
      <c r="C125" s="943" t="s">
        <v>678</v>
      </c>
      <c r="D125" s="943"/>
      <c r="E125" s="944"/>
      <c r="F125" s="944"/>
      <c r="G125" s="944"/>
      <c r="H125" s="944"/>
      <c r="I125" s="944"/>
      <c r="J125" s="944"/>
      <c r="K125" s="944"/>
      <c r="L125" s="945"/>
      <c r="M125" s="63"/>
      <c r="O125" s="288"/>
      <c r="P125" s="290"/>
      <c r="Q125" s="290"/>
      <c r="R125" s="290"/>
      <c r="S125" s="290"/>
      <c r="T125" s="290"/>
      <c r="U125" s="290"/>
      <c r="V125" s="290"/>
      <c r="W125" s="290"/>
      <c r="X125" s="290"/>
      <c r="Y125" s="290"/>
      <c r="Z125" s="290"/>
      <c r="AA125" s="290"/>
      <c r="AB125" s="291"/>
    </row>
    <row r="126" spans="2:28" ht="18">
      <c r="B126" s="74"/>
      <c r="C126" s="947" t="s">
        <v>679</v>
      </c>
      <c r="D126" s="943"/>
      <c r="E126" s="944"/>
      <c r="F126" s="944"/>
      <c r="G126" s="944"/>
      <c r="H126" s="944"/>
      <c r="I126" s="944"/>
      <c r="J126" s="944"/>
      <c r="K126" s="944"/>
      <c r="L126" s="945"/>
      <c r="M126" s="63"/>
      <c r="O126" s="288"/>
      <c r="P126" s="290"/>
      <c r="Q126" s="290"/>
      <c r="R126" s="290"/>
      <c r="S126" s="290"/>
      <c r="T126" s="290"/>
      <c r="U126" s="290"/>
      <c r="V126" s="290"/>
      <c r="W126" s="290"/>
      <c r="X126" s="290"/>
      <c r="Y126" s="290"/>
      <c r="Z126" s="290"/>
      <c r="AA126" s="290"/>
      <c r="AB126" s="291"/>
    </row>
    <row r="127" spans="2:28" ht="18">
      <c r="B127" s="74"/>
      <c r="C127" s="943" t="s">
        <v>680</v>
      </c>
      <c r="D127" s="943"/>
      <c r="E127" s="944"/>
      <c r="F127" s="944"/>
      <c r="G127" s="944"/>
      <c r="H127" s="944"/>
      <c r="I127" s="944"/>
      <c r="J127" s="944"/>
      <c r="K127" s="944"/>
      <c r="L127" s="945"/>
      <c r="M127" s="63"/>
      <c r="O127" s="288"/>
      <c r="P127" s="290"/>
      <c r="Q127" s="290"/>
      <c r="R127" s="290"/>
      <c r="S127" s="290"/>
      <c r="T127" s="290"/>
      <c r="U127" s="290"/>
      <c r="V127" s="290"/>
      <c r="W127" s="290"/>
      <c r="X127" s="290"/>
      <c r="Y127" s="290"/>
      <c r="Z127" s="290"/>
      <c r="AA127" s="290"/>
      <c r="AB127" s="291"/>
    </row>
    <row r="128" spans="2:28" ht="18">
      <c r="B128" s="74"/>
      <c r="C128" s="943" t="s">
        <v>681</v>
      </c>
      <c r="D128" s="943"/>
      <c r="E128" s="944"/>
      <c r="F128" s="944"/>
      <c r="G128" s="944"/>
      <c r="H128" s="944"/>
      <c r="I128" s="944"/>
      <c r="J128" s="944"/>
      <c r="K128" s="944"/>
      <c r="L128" s="945"/>
      <c r="M128" s="63"/>
      <c r="O128" s="288"/>
      <c r="P128" s="290"/>
      <c r="Q128" s="290"/>
      <c r="R128" s="290"/>
      <c r="S128" s="290"/>
      <c r="T128" s="290"/>
      <c r="U128" s="290"/>
      <c r="V128" s="290"/>
      <c r="W128" s="290"/>
      <c r="X128" s="290"/>
      <c r="Y128" s="290"/>
      <c r="Z128" s="290"/>
      <c r="AA128" s="290"/>
      <c r="AB128" s="291"/>
    </row>
    <row r="129" spans="2:28" ht="18">
      <c r="B129" s="74"/>
      <c r="C129" s="943" t="s">
        <v>682</v>
      </c>
      <c r="D129" s="943"/>
      <c r="E129" s="944"/>
      <c r="F129" s="944"/>
      <c r="G129" s="944"/>
      <c r="H129" s="944"/>
      <c r="I129" s="944"/>
      <c r="J129" s="944"/>
      <c r="K129" s="944"/>
      <c r="L129" s="945"/>
      <c r="M129" s="63"/>
      <c r="O129" s="288"/>
      <c r="P129" s="290"/>
      <c r="Q129" s="290"/>
      <c r="R129" s="290"/>
      <c r="S129" s="290"/>
      <c r="T129" s="290"/>
      <c r="U129" s="290"/>
      <c r="V129" s="290"/>
      <c r="W129" s="290"/>
      <c r="X129" s="290"/>
      <c r="Y129" s="290"/>
      <c r="Z129" s="290"/>
      <c r="AA129" s="290"/>
      <c r="AB129" s="291"/>
    </row>
    <row r="130" spans="2:28" ht="18">
      <c r="B130" s="74"/>
      <c r="C130" s="947" t="s">
        <v>691</v>
      </c>
      <c r="D130" s="943"/>
      <c r="E130" s="944"/>
      <c r="F130" s="944"/>
      <c r="G130" s="944"/>
      <c r="H130" s="944"/>
      <c r="I130" s="944"/>
      <c r="J130" s="944"/>
      <c r="K130" s="944"/>
      <c r="L130" s="945"/>
      <c r="M130" s="63"/>
      <c r="O130" s="288"/>
      <c r="P130" s="290"/>
      <c r="Q130" s="290"/>
      <c r="R130" s="290"/>
      <c r="S130" s="290"/>
      <c r="T130" s="290"/>
      <c r="U130" s="290"/>
      <c r="V130" s="290"/>
      <c r="W130" s="290"/>
      <c r="X130" s="290"/>
      <c r="Y130" s="290"/>
      <c r="Z130" s="290"/>
      <c r="AA130" s="290"/>
      <c r="AB130" s="291"/>
    </row>
    <row r="131" spans="2:28" ht="18">
      <c r="B131" s="74"/>
      <c r="C131" s="947" t="s">
        <v>696</v>
      </c>
      <c r="D131" s="943"/>
      <c r="E131" s="944"/>
      <c r="F131" s="944"/>
      <c r="G131" s="944"/>
      <c r="H131" s="944"/>
      <c r="I131" s="944"/>
      <c r="J131" s="944"/>
      <c r="K131" s="944"/>
      <c r="L131" s="945"/>
      <c r="M131" s="63"/>
      <c r="O131" s="950"/>
      <c r="P131" s="951"/>
      <c r="Q131" s="951"/>
      <c r="R131" s="951"/>
      <c r="S131" s="951"/>
      <c r="T131" s="951"/>
      <c r="U131" s="951"/>
      <c r="V131" s="951"/>
      <c r="W131" s="951"/>
      <c r="X131" s="951"/>
      <c r="Y131" s="951"/>
      <c r="Z131" s="951"/>
      <c r="AA131" s="951"/>
      <c r="AB131" s="952"/>
    </row>
    <row r="132" spans="2:28" ht="18">
      <c r="B132" s="74"/>
      <c r="C132" s="943" t="s">
        <v>692</v>
      </c>
      <c r="D132" s="943"/>
      <c r="E132" s="944"/>
      <c r="F132" s="944"/>
      <c r="G132" s="944"/>
      <c r="H132" s="944"/>
      <c r="I132" s="944"/>
      <c r="J132" s="944"/>
      <c r="K132" s="944"/>
      <c r="L132" s="945"/>
      <c r="M132" s="63"/>
      <c r="O132" s="950"/>
      <c r="P132" s="951"/>
      <c r="Q132" s="951"/>
      <c r="R132" s="951"/>
      <c r="S132" s="951"/>
      <c r="T132" s="951"/>
      <c r="U132" s="951"/>
      <c r="V132" s="951"/>
      <c r="W132" s="951"/>
      <c r="X132" s="951"/>
      <c r="Y132" s="951"/>
      <c r="Z132" s="951"/>
      <c r="AA132" s="951"/>
      <c r="AB132" s="952"/>
    </row>
    <row r="133" spans="2:28" ht="18">
      <c r="B133" s="74"/>
      <c r="C133" s="947" t="s">
        <v>694</v>
      </c>
      <c r="D133" s="943"/>
      <c r="E133" s="944"/>
      <c r="F133" s="944"/>
      <c r="G133" s="944"/>
      <c r="H133" s="944"/>
      <c r="I133" s="944"/>
      <c r="J133" s="944"/>
      <c r="K133" s="944"/>
      <c r="L133" s="945"/>
      <c r="M133" s="63"/>
      <c r="O133" s="950"/>
      <c r="P133" s="951"/>
      <c r="Q133" s="951"/>
      <c r="R133" s="951"/>
      <c r="S133" s="951"/>
      <c r="T133" s="951"/>
      <c r="U133" s="951"/>
      <c r="V133" s="951"/>
      <c r="W133" s="951"/>
      <c r="X133" s="951"/>
      <c r="Y133" s="951"/>
      <c r="Z133" s="951"/>
      <c r="AA133" s="951"/>
      <c r="AB133" s="952"/>
    </row>
    <row r="134" spans="2:28" ht="18">
      <c r="B134" s="74"/>
      <c r="C134" s="947" t="s">
        <v>695</v>
      </c>
      <c r="D134" s="943"/>
      <c r="E134" s="944"/>
      <c r="F134" s="944"/>
      <c r="G134" s="944"/>
      <c r="H134" s="944"/>
      <c r="I134" s="944"/>
      <c r="J134" s="944"/>
      <c r="K134" s="944"/>
      <c r="L134" s="945"/>
      <c r="M134" s="63"/>
      <c r="O134" s="950"/>
      <c r="P134" s="951"/>
      <c r="Q134" s="951"/>
      <c r="R134" s="951"/>
      <c r="S134" s="951"/>
      <c r="T134" s="951"/>
      <c r="U134" s="951"/>
      <c r="V134" s="951"/>
      <c r="W134" s="951"/>
      <c r="X134" s="951"/>
      <c r="Y134" s="951"/>
      <c r="Z134" s="951"/>
      <c r="AA134" s="951"/>
      <c r="AB134" s="952"/>
    </row>
    <row r="135" spans="2:28" ht="18">
      <c r="B135" s="74"/>
      <c r="C135" s="943" t="s">
        <v>684</v>
      </c>
      <c r="D135" s="943"/>
      <c r="E135" s="944"/>
      <c r="F135" s="944"/>
      <c r="G135" s="944"/>
      <c r="H135" s="944"/>
      <c r="I135" s="944"/>
      <c r="J135" s="944"/>
      <c r="K135" s="944"/>
      <c r="L135" s="945"/>
      <c r="M135" s="63"/>
      <c r="O135" s="950"/>
      <c r="P135" s="951"/>
      <c r="Q135" s="951"/>
      <c r="R135" s="951"/>
      <c r="S135" s="951"/>
      <c r="T135" s="951"/>
      <c r="U135" s="951"/>
      <c r="V135" s="951"/>
      <c r="W135" s="951"/>
      <c r="X135" s="951"/>
      <c r="Y135" s="951"/>
      <c r="Z135" s="951"/>
      <c r="AA135" s="951"/>
      <c r="AB135" s="952"/>
    </row>
    <row r="136" spans="2:28" ht="18">
      <c r="B136" s="74"/>
      <c r="C136" s="943" t="s">
        <v>685</v>
      </c>
      <c r="D136" s="943"/>
      <c r="E136" s="944"/>
      <c r="F136" s="944"/>
      <c r="G136" s="944"/>
      <c r="H136" s="944"/>
      <c r="I136" s="944"/>
      <c r="J136" s="944"/>
      <c r="K136" s="944"/>
      <c r="L136" s="945"/>
      <c r="M136" s="63"/>
      <c r="O136" s="950"/>
      <c r="P136" s="951"/>
      <c r="Q136" s="951"/>
      <c r="R136" s="951"/>
      <c r="S136" s="951"/>
      <c r="T136" s="951"/>
      <c r="U136" s="951"/>
      <c r="V136" s="951"/>
      <c r="W136" s="951"/>
      <c r="X136" s="951"/>
      <c r="Y136" s="951"/>
      <c r="Z136" s="951"/>
      <c r="AA136" s="951"/>
      <c r="AB136" s="952"/>
    </row>
    <row r="137" spans="2:28" ht="18">
      <c r="B137" s="74"/>
      <c r="C137" s="943" t="s">
        <v>686</v>
      </c>
      <c r="D137" s="943"/>
      <c r="E137" s="944"/>
      <c r="F137" s="944"/>
      <c r="G137" s="944"/>
      <c r="H137" s="944"/>
      <c r="I137" s="944"/>
      <c r="J137" s="944"/>
      <c r="K137" s="944"/>
      <c r="L137" s="945"/>
      <c r="M137" s="63"/>
      <c r="O137" s="950"/>
      <c r="P137" s="951"/>
      <c r="Q137" s="951"/>
      <c r="R137" s="951"/>
      <c r="S137" s="951"/>
      <c r="T137" s="951"/>
      <c r="U137" s="951"/>
      <c r="V137" s="951"/>
      <c r="W137" s="951"/>
      <c r="X137" s="951"/>
      <c r="Y137" s="951"/>
      <c r="Z137" s="951"/>
      <c r="AA137" s="951"/>
      <c r="AB137" s="952"/>
    </row>
    <row r="138" spans="2:28" ht="18">
      <c r="B138" s="74"/>
      <c r="C138" s="947" t="s">
        <v>693</v>
      </c>
      <c r="D138" s="943"/>
      <c r="E138" s="944"/>
      <c r="F138" s="944"/>
      <c r="G138" s="944"/>
      <c r="H138" s="944"/>
      <c r="I138" s="944"/>
      <c r="J138" s="944"/>
      <c r="K138" s="944"/>
      <c r="L138" s="945"/>
      <c r="M138" s="63"/>
      <c r="O138" s="288"/>
      <c r="P138" s="290"/>
      <c r="Q138" s="290"/>
      <c r="R138" s="290"/>
      <c r="S138" s="290"/>
      <c r="T138" s="290"/>
      <c r="U138" s="290"/>
      <c r="V138" s="290"/>
      <c r="W138" s="290"/>
      <c r="X138" s="290"/>
      <c r="Y138" s="290"/>
      <c r="Z138" s="290"/>
      <c r="AA138" s="290"/>
      <c r="AB138" s="291"/>
    </row>
    <row r="139" spans="2:28" ht="22.9" customHeight="1" thickBot="1">
      <c r="B139" s="78"/>
      <c r="C139" s="1042"/>
      <c r="D139" s="1042"/>
      <c r="E139" s="1042"/>
      <c r="F139" s="1042"/>
      <c r="G139" s="46"/>
      <c r="H139" s="930"/>
      <c r="I139" s="930"/>
      <c r="J139" s="46"/>
      <c r="K139" s="46"/>
      <c r="L139" s="79"/>
      <c r="M139" s="80"/>
      <c r="O139" s="304"/>
      <c r="P139" s="305"/>
      <c r="Q139" s="305"/>
      <c r="R139" s="305"/>
      <c r="S139" s="305"/>
      <c r="T139" s="305"/>
      <c r="U139" s="305"/>
      <c r="V139" s="305"/>
      <c r="W139" s="305"/>
      <c r="X139" s="305"/>
      <c r="Y139" s="305"/>
      <c r="Z139" s="305"/>
      <c r="AA139" s="305"/>
      <c r="AB139" s="306"/>
    </row>
    <row r="140" spans="2:28" ht="22.9" customHeight="1">
      <c r="C140" s="61"/>
      <c r="D140" s="61"/>
      <c r="E140" s="62"/>
      <c r="F140" s="62"/>
      <c r="G140" s="62"/>
      <c r="H140" s="62"/>
      <c r="I140" s="62"/>
      <c r="J140" s="62"/>
      <c r="K140" s="62"/>
      <c r="L140" s="62"/>
    </row>
    <row r="141" spans="2:28" ht="12.75">
      <c r="C141" s="81" t="s">
        <v>76</v>
      </c>
      <c r="D141" s="61"/>
      <c r="E141" s="62"/>
      <c r="F141" s="62"/>
      <c r="G141" s="62"/>
      <c r="H141" s="62"/>
      <c r="I141" s="62"/>
      <c r="J141" s="62"/>
      <c r="K141" s="62"/>
      <c r="L141" s="52" t="s">
        <v>53</v>
      </c>
    </row>
    <row r="142" spans="2:28" ht="12.75">
      <c r="C142" s="82" t="s">
        <v>77</v>
      </c>
      <c r="D142" s="61"/>
      <c r="E142" s="62"/>
      <c r="F142" s="62"/>
      <c r="G142" s="62"/>
      <c r="H142" s="62"/>
      <c r="I142" s="62"/>
      <c r="J142" s="62"/>
      <c r="K142" s="62"/>
      <c r="L142" s="62"/>
    </row>
    <row r="143" spans="2:28" ht="12.75">
      <c r="C143" s="82" t="s">
        <v>78</v>
      </c>
      <c r="D143" s="61"/>
      <c r="E143" s="62"/>
      <c r="F143" s="62"/>
      <c r="G143" s="62"/>
      <c r="H143" s="62"/>
      <c r="I143" s="62"/>
      <c r="J143" s="62"/>
      <c r="K143" s="62"/>
      <c r="L143" s="62"/>
    </row>
    <row r="144" spans="2:28" ht="12.75">
      <c r="C144" s="82" t="s">
        <v>79</v>
      </c>
      <c r="D144" s="61"/>
      <c r="E144" s="62"/>
      <c r="F144" s="62"/>
      <c r="G144" s="62"/>
      <c r="H144" s="62"/>
      <c r="I144" s="62"/>
      <c r="J144" s="62"/>
      <c r="K144" s="62"/>
      <c r="L144" s="62"/>
    </row>
    <row r="145" spans="3:12" ht="12.75">
      <c r="C145" s="82" t="s">
        <v>80</v>
      </c>
      <c r="D145" s="61"/>
      <c r="E145" s="62"/>
      <c r="F145" s="62"/>
      <c r="G145" s="62"/>
      <c r="H145" s="62"/>
      <c r="I145" s="62"/>
      <c r="J145" s="62"/>
      <c r="K145" s="62"/>
      <c r="L145" s="62"/>
    </row>
    <row r="146" spans="3:12" ht="22.9" customHeight="1">
      <c r="C146" s="61"/>
      <c r="D146" s="61"/>
      <c r="E146" s="62"/>
      <c r="F146" s="62"/>
      <c r="G146" s="62"/>
      <c r="H146" s="62"/>
      <c r="I146" s="62"/>
      <c r="J146" s="62"/>
      <c r="K146" s="62"/>
      <c r="L146" s="62"/>
    </row>
    <row r="147" spans="3:12" ht="22.9" customHeight="1">
      <c r="C147" s="61"/>
      <c r="D147" s="61"/>
      <c r="E147" s="62"/>
      <c r="F147" s="62"/>
      <c r="G147" s="62"/>
      <c r="H147" s="62"/>
      <c r="I147" s="62"/>
      <c r="J147" s="62"/>
      <c r="K147" s="62"/>
      <c r="L147" s="62"/>
    </row>
    <row r="148" spans="3:12" ht="22.9" customHeight="1">
      <c r="C148" s="61"/>
      <c r="D148" s="61"/>
      <c r="E148" s="62"/>
      <c r="F148" s="62"/>
      <c r="G148" s="62"/>
      <c r="H148" s="62"/>
      <c r="I148" s="62"/>
      <c r="J148" s="62"/>
      <c r="K148" s="62"/>
      <c r="L148" s="62"/>
    </row>
    <row r="149" spans="3:12" ht="22.9" customHeight="1">
      <c r="C149" s="61"/>
      <c r="D149" s="61"/>
      <c r="E149" s="62"/>
      <c r="F149" s="62"/>
      <c r="G149" s="62"/>
      <c r="H149" s="62"/>
      <c r="I149" s="62"/>
      <c r="J149" s="62"/>
      <c r="K149" s="62"/>
      <c r="L149" s="62"/>
    </row>
    <row r="150" spans="3:12" ht="22.9" customHeight="1">
      <c r="F150" s="62"/>
      <c r="G150" s="62"/>
      <c r="H150" s="62"/>
      <c r="I150" s="62"/>
      <c r="J150" s="62"/>
      <c r="K150" s="62"/>
      <c r="L150" s="62"/>
    </row>
  </sheetData>
  <sheetProtection password="E059" sheet="1" objects="1" scenarios="1" insertRows="0"/>
  <mergeCells count="23">
    <mergeCell ref="L6:L7"/>
    <mergeCell ref="D9:L9"/>
    <mergeCell ref="C12:D12"/>
    <mergeCell ref="C31:L31"/>
    <mergeCell ref="C139:F139"/>
    <mergeCell ref="C32:E32"/>
    <mergeCell ref="C33:E33"/>
    <mergeCell ref="C78:E78"/>
    <mergeCell ref="C93:E93"/>
    <mergeCell ref="C107:E107"/>
    <mergeCell ref="C18:E18"/>
    <mergeCell ref="C15:D15"/>
    <mergeCell ref="C16:D16"/>
    <mergeCell ref="H15:I15"/>
    <mergeCell ref="F15:G15"/>
    <mergeCell ref="C38:D38"/>
    <mergeCell ref="C82:D82"/>
    <mergeCell ref="F38:G38"/>
    <mergeCell ref="H38:I38"/>
    <mergeCell ref="C39:D39"/>
    <mergeCell ref="C81:D81"/>
    <mergeCell ref="F81:G81"/>
    <mergeCell ref="H81:I81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23" orientation="portrait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I95"/>
  <sheetViews>
    <sheetView topLeftCell="A63" zoomScale="55" zoomScaleNormal="55" zoomScalePageLayoutView="125" workbookViewId="0">
      <selection activeCell="M103" sqref="M103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26.5546875" style="54" customWidth="1"/>
    <col min="5" max="6" width="13.44140625" style="55" customWidth="1"/>
    <col min="7" max="7" width="20" style="55" customWidth="1"/>
    <col min="8" max="8" width="13.44140625" style="55" customWidth="1"/>
    <col min="9" max="9" width="11.21875" style="55" customWidth="1"/>
    <col min="10" max="10" width="16" style="55" customWidth="1"/>
    <col min="11" max="19" width="15.77734375" style="55" customWidth="1"/>
    <col min="20" max="20" width="3.21875" style="54" customWidth="1"/>
    <col min="21" max="16384" width="10.77734375" style="54"/>
  </cols>
  <sheetData>
    <row r="2" spans="2:35" ht="22.9" customHeight="1">
      <c r="D2" s="150" t="s">
        <v>174</v>
      </c>
    </row>
    <row r="3" spans="2:35" ht="22.9" customHeight="1">
      <c r="D3" s="150" t="s">
        <v>175</v>
      </c>
    </row>
    <row r="4" spans="2:35" ht="22.9" customHeight="1" thickBot="1"/>
    <row r="5" spans="2:35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9"/>
      <c r="V5" s="285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7"/>
    </row>
    <row r="6" spans="2:35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997">
        <f>ejercicio</f>
        <v>2018</v>
      </c>
      <c r="T6" s="63"/>
      <c r="V6" s="288"/>
      <c r="W6" s="289" t="s">
        <v>499</v>
      </c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1"/>
    </row>
    <row r="7" spans="2:35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997"/>
      <c r="T7" s="63"/>
      <c r="V7" s="288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1"/>
    </row>
    <row r="8" spans="2:35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3"/>
      <c r="V8" s="288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1"/>
    </row>
    <row r="9" spans="2:35" s="127" customFormat="1" ht="30" customHeight="1">
      <c r="B9" s="125"/>
      <c r="C9" s="45" t="s">
        <v>2</v>
      </c>
      <c r="D9" s="1041" t="str">
        <f>Entidad</f>
        <v>FIFEDE - FUNDACIÓN C.INS.PARA LA FORMACIÓN, EL EMPLEO Y EL DESARROLLO EMPRESARIAL</v>
      </c>
      <c r="E9" s="1041"/>
      <c r="F9" s="1041"/>
      <c r="G9" s="1041"/>
      <c r="H9" s="1041"/>
      <c r="I9" s="1041"/>
      <c r="J9" s="1041"/>
      <c r="K9" s="1041"/>
      <c r="L9" s="1041"/>
      <c r="M9" s="1041"/>
      <c r="N9" s="1041"/>
      <c r="O9" s="1041"/>
      <c r="P9" s="1041"/>
      <c r="Q9" s="1041"/>
      <c r="R9" s="1041"/>
      <c r="S9" s="1041"/>
      <c r="T9" s="126"/>
      <c r="V9" s="288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1"/>
    </row>
    <row r="10" spans="2:35" ht="7.1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3"/>
      <c r="V10" s="288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1"/>
    </row>
    <row r="11" spans="2:35" s="72" customFormat="1" ht="30" customHeight="1">
      <c r="B11" s="68"/>
      <c r="C11" s="69" t="s">
        <v>520</v>
      </c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1"/>
      <c r="V11" s="288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1"/>
    </row>
    <row r="12" spans="2:35" s="72" customFormat="1" ht="30" customHeight="1">
      <c r="B12" s="68"/>
      <c r="C12" s="1062"/>
      <c r="D12" s="1062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71"/>
      <c r="V12" s="288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1"/>
    </row>
    <row r="13" spans="2:35" ht="28.9" customHeight="1">
      <c r="B13" s="74"/>
      <c r="C13" s="50" t="s">
        <v>586</v>
      </c>
      <c r="D13" s="92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63"/>
      <c r="V13" s="288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1"/>
    </row>
    <row r="14" spans="2:35" ht="9" customHeight="1">
      <c r="B14" s="74"/>
      <c r="C14" s="92"/>
      <c r="D14" s="92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63"/>
      <c r="V14" s="288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1"/>
    </row>
    <row r="15" spans="2:35" s="176" customFormat="1" ht="42" customHeight="1">
      <c r="B15" s="177"/>
      <c r="C15" s="138" t="s">
        <v>271</v>
      </c>
      <c r="D15" s="178" t="s">
        <v>273</v>
      </c>
      <c r="E15" s="138" t="s">
        <v>485</v>
      </c>
      <c r="F15" s="138" t="s">
        <v>485</v>
      </c>
      <c r="G15" s="138" t="s">
        <v>275</v>
      </c>
      <c r="H15" s="138" t="s">
        <v>280</v>
      </c>
      <c r="I15" s="138" t="s">
        <v>282</v>
      </c>
      <c r="J15" s="138" t="s">
        <v>530</v>
      </c>
      <c r="K15" s="138" t="s">
        <v>277</v>
      </c>
      <c r="L15" s="138" t="s">
        <v>487</v>
      </c>
      <c r="M15" s="385" t="s">
        <v>500</v>
      </c>
      <c r="N15" s="138" t="s">
        <v>489</v>
      </c>
      <c r="O15" s="138" t="s">
        <v>488</v>
      </c>
      <c r="P15" s="731" t="s">
        <v>531</v>
      </c>
      <c r="Q15" s="138" t="s">
        <v>487</v>
      </c>
      <c r="R15" s="53"/>
      <c r="S15" s="53"/>
      <c r="T15" s="179"/>
      <c r="V15" s="288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1"/>
    </row>
    <row r="16" spans="2:35" s="176" customFormat="1" ht="24" customHeight="1">
      <c r="B16" s="177"/>
      <c r="C16" s="182" t="s">
        <v>272</v>
      </c>
      <c r="D16" s="183" t="s">
        <v>272</v>
      </c>
      <c r="E16" s="182" t="s">
        <v>274</v>
      </c>
      <c r="F16" s="182" t="s">
        <v>486</v>
      </c>
      <c r="G16" s="182" t="s">
        <v>276</v>
      </c>
      <c r="H16" s="182" t="s">
        <v>281</v>
      </c>
      <c r="I16" s="182" t="s">
        <v>516</v>
      </c>
      <c r="J16" s="182" t="s">
        <v>580</v>
      </c>
      <c r="K16" s="182" t="s">
        <v>278</v>
      </c>
      <c r="L16" s="182">
        <f>ejercicio-1</f>
        <v>2017</v>
      </c>
      <c r="M16" s="182">
        <f>ejercicio</f>
        <v>2018</v>
      </c>
      <c r="N16" s="182">
        <f>ejercicio</f>
        <v>2018</v>
      </c>
      <c r="O16" s="182">
        <f>ejercicio</f>
        <v>2018</v>
      </c>
      <c r="P16" s="182">
        <f>ejercicio</f>
        <v>2018</v>
      </c>
      <c r="Q16" s="182">
        <f>ejercicio</f>
        <v>2018</v>
      </c>
      <c r="R16" s="53"/>
      <c r="S16" s="53"/>
      <c r="T16" s="179"/>
      <c r="V16" s="288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1"/>
    </row>
    <row r="17" spans="2:35" ht="22.9" customHeight="1">
      <c r="B17" s="74"/>
      <c r="C17" s="382"/>
      <c r="D17" s="376"/>
      <c r="E17" s="444"/>
      <c r="F17" s="444"/>
      <c r="G17" s="382"/>
      <c r="H17" s="444"/>
      <c r="I17" s="444"/>
      <c r="J17" s="444"/>
      <c r="K17" s="456"/>
      <c r="L17" s="456"/>
      <c r="M17" s="740"/>
      <c r="N17" s="740"/>
      <c r="O17" s="740"/>
      <c r="P17" s="591"/>
      <c r="Q17" s="452">
        <f>L17+M17-N17</f>
        <v>0</v>
      </c>
      <c r="R17" s="53"/>
      <c r="S17" s="53"/>
      <c r="T17" s="63"/>
      <c r="V17" s="288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1"/>
    </row>
    <row r="18" spans="2:35" ht="22.9" customHeight="1">
      <c r="B18" s="74"/>
      <c r="C18" s="382"/>
      <c r="D18" s="376"/>
      <c r="E18" s="444"/>
      <c r="F18" s="444"/>
      <c r="G18" s="382"/>
      <c r="H18" s="444"/>
      <c r="I18" s="444"/>
      <c r="J18" s="444"/>
      <c r="K18" s="456"/>
      <c r="L18" s="456"/>
      <c r="M18" s="456"/>
      <c r="N18" s="456"/>
      <c r="O18" s="456"/>
      <c r="P18" s="591"/>
      <c r="Q18" s="453">
        <f t="shared" ref="Q18:Q41" si="0">L18+M18-N18</f>
        <v>0</v>
      </c>
      <c r="R18" s="53"/>
      <c r="S18" s="53"/>
      <c r="T18" s="63"/>
      <c r="V18" s="288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1"/>
    </row>
    <row r="19" spans="2:35" ht="22.9" customHeight="1">
      <c r="B19" s="74"/>
      <c r="C19" s="382"/>
      <c r="D19" s="376"/>
      <c r="E19" s="444" t="s">
        <v>474</v>
      </c>
      <c r="F19" s="444"/>
      <c r="G19" s="382"/>
      <c r="H19" s="444"/>
      <c r="I19" s="444"/>
      <c r="J19" s="444"/>
      <c r="K19" s="456"/>
      <c r="L19" s="456"/>
      <c r="M19" s="456"/>
      <c r="N19" s="456"/>
      <c r="O19" s="456"/>
      <c r="P19" s="591"/>
      <c r="Q19" s="453">
        <f t="shared" si="0"/>
        <v>0</v>
      </c>
      <c r="R19" s="53"/>
      <c r="S19" s="53"/>
      <c r="T19" s="63"/>
      <c r="V19" s="288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1"/>
    </row>
    <row r="20" spans="2:35" ht="22.9" customHeight="1">
      <c r="B20" s="74"/>
      <c r="C20" s="382"/>
      <c r="D20" s="376"/>
      <c r="E20" s="444"/>
      <c r="F20" s="444"/>
      <c r="G20" s="382"/>
      <c r="H20" s="444"/>
      <c r="I20" s="444"/>
      <c r="J20" s="444"/>
      <c r="K20" s="456"/>
      <c r="L20" s="456"/>
      <c r="M20" s="456"/>
      <c r="N20" s="456"/>
      <c r="O20" s="456"/>
      <c r="P20" s="591"/>
      <c r="Q20" s="453">
        <f t="shared" si="0"/>
        <v>0</v>
      </c>
      <c r="R20" s="53"/>
      <c r="S20" s="53"/>
      <c r="T20" s="63"/>
      <c r="V20" s="288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1"/>
    </row>
    <row r="21" spans="2:35" ht="22.9" customHeight="1">
      <c r="B21" s="74"/>
      <c r="C21" s="382"/>
      <c r="D21" s="376"/>
      <c r="E21" s="444"/>
      <c r="F21" s="444"/>
      <c r="G21" s="382"/>
      <c r="H21" s="444"/>
      <c r="I21" s="444"/>
      <c r="J21" s="444"/>
      <c r="K21" s="456"/>
      <c r="L21" s="456"/>
      <c r="M21" s="456"/>
      <c r="N21" s="456"/>
      <c r="O21" s="456"/>
      <c r="P21" s="591"/>
      <c r="Q21" s="453">
        <f t="shared" si="0"/>
        <v>0</v>
      </c>
      <c r="R21" s="53"/>
      <c r="S21" s="53"/>
      <c r="T21" s="63"/>
      <c r="V21" s="288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1"/>
    </row>
    <row r="22" spans="2:35" ht="22.9" customHeight="1">
      <c r="B22" s="74"/>
      <c r="C22" s="382"/>
      <c r="D22" s="376"/>
      <c r="E22" s="444"/>
      <c r="F22" s="444"/>
      <c r="G22" s="382"/>
      <c r="H22" s="444"/>
      <c r="I22" s="444"/>
      <c r="J22" s="444"/>
      <c r="K22" s="456"/>
      <c r="L22" s="456"/>
      <c r="M22" s="456"/>
      <c r="N22" s="456"/>
      <c r="O22" s="456"/>
      <c r="P22" s="591"/>
      <c r="Q22" s="453">
        <f t="shared" si="0"/>
        <v>0</v>
      </c>
      <c r="R22" s="53"/>
      <c r="S22" s="53"/>
      <c r="T22" s="63"/>
      <c r="V22" s="288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1"/>
    </row>
    <row r="23" spans="2:35" ht="22.9" customHeight="1">
      <c r="B23" s="74"/>
      <c r="C23" s="382"/>
      <c r="D23" s="376"/>
      <c r="E23" s="444"/>
      <c r="F23" s="444"/>
      <c r="G23" s="382"/>
      <c r="H23" s="444"/>
      <c r="I23" s="444"/>
      <c r="J23" s="444"/>
      <c r="K23" s="456"/>
      <c r="L23" s="456"/>
      <c r="M23" s="456"/>
      <c r="N23" s="456"/>
      <c r="O23" s="456"/>
      <c r="P23" s="591"/>
      <c r="Q23" s="453">
        <f t="shared" si="0"/>
        <v>0</v>
      </c>
      <c r="R23" s="53"/>
      <c r="S23" s="53"/>
      <c r="T23" s="63"/>
      <c r="V23" s="288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1"/>
    </row>
    <row r="24" spans="2:35" ht="22.9" customHeight="1">
      <c r="B24" s="74"/>
      <c r="C24" s="382"/>
      <c r="D24" s="376"/>
      <c r="E24" s="444"/>
      <c r="F24" s="444"/>
      <c r="G24" s="382"/>
      <c r="H24" s="444"/>
      <c r="I24" s="444"/>
      <c r="J24" s="444"/>
      <c r="K24" s="456"/>
      <c r="L24" s="456"/>
      <c r="M24" s="456"/>
      <c r="N24" s="456"/>
      <c r="O24" s="456"/>
      <c r="P24" s="591"/>
      <c r="Q24" s="453">
        <f t="shared" si="0"/>
        <v>0</v>
      </c>
      <c r="R24" s="53"/>
      <c r="S24" s="53"/>
      <c r="T24" s="63"/>
      <c r="V24" s="288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1"/>
    </row>
    <row r="25" spans="2:35" ht="22.9" customHeight="1">
      <c r="B25" s="74"/>
      <c r="C25" s="382"/>
      <c r="D25" s="376"/>
      <c r="E25" s="444"/>
      <c r="F25" s="444"/>
      <c r="G25" s="382"/>
      <c r="H25" s="444"/>
      <c r="I25" s="444"/>
      <c r="J25" s="444"/>
      <c r="K25" s="456"/>
      <c r="L25" s="456"/>
      <c r="M25" s="456"/>
      <c r="N25" s="456"/>
      <c r="O25" s="456"/>
      <c r="P25" s="591"/>
      <c r="Q25" s="453">
        <f t="shared" si="0"/>
        <v>0</v>
      </c>
      <c r="R25" s="53"/>
      <c r="S25" s="53"/>
      <c r="T25" s="63"/>
      <c r="V25" s="288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1"/>
    </row>
    <row r="26" spans="2:35" ht="22.9" customHeight="1">
      <c r="B26" s="74"/>
      <c r="C26" s="382"/>
      <c r="D26" s="376"/>
      <c r="E26" s="444"/>
      <c r="F26" s="444"/>
      <c r="G26" s="382"/>
      <c r="H26" s="444"/>
      <c r="I26" s="444"/>
      <c r="J26" s="444"/>
      <c r="K26" s="456"/>
      <c r="L26" s="456"/>
      <c r="M26" s="456"/>
      <c r="N26" s="456"/>
      <c r="O26" s="456"/>
      <c r="P26" s="591"/>
      <c r="Q26" s="453">
        <f t="shared" si="0"/>
        <v>0</v>
      </c>
      <c r="R26" s="53"/>
      <c r="S26" s="53"/>
      <c r="T26" s="63"/>
      <c r="V26" s="288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1"/>
    </row>
    <row r="27" spans="2:35" ht="22.9" customHeight="1">
      <c r="B27" s="74"/>
      <c r="C27" s="382"/>
      <c r="D27" s="376"/>
      <c r="E27" s="444"/>
      <c r="F27" s="444"/>
      <c r="G27" s="382"/>
      <c r="H27" s="444"/>
      <c r="I27" s="444"/>
      <c r="J27" s="444"/>
      <c r="K27" s="456"/>
      <c r="L27" s="456"/>
      <c r="M27" s="456"/>
      <c r="N27" s="456"/>
      <c r="O27" s="456"/>
      <c r="P27" s="591"/>
      <c r="Q27" s="453">
        <f t="shared" si="0"/>
        <v>0</v>
      </c>
      <c r="R27" s="53"/>
      <c r="S27" s="53"/>
      <c r="T27" s="63"/>
      <c r="V27" s="288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1"/>
    </row>
    <row r="28" spans="2:35" ht="22.9" customHeight="1">
      <c r="B28" s="74"/>
      <c r="C28" s="382"/>
      <c r="D28" s="376"/>
      <c r="E28" s="444"/>
      <c r="F28" s="444"/>
      <c r="G28" s="382"/>
      <c r="H28" s="444"/>
      <c r="I28" s="444"/>
      <c r="J28" s="444"/>
      <c r="K28" s="456"/>
      <c r="L28" s="456"/>
      <c r="M28" s="456"/>
      <c r="N28" s="456"/>
      <c r="O28" s="456"/>
      <c r="P28" s="591"/>
      <c r="Q28" s="453">
        <f t="shared" si="0"/>
        <v>0</v>
      </c>
      <c r="R28" s="53"/>
      <c r="S28" s="53"/>
      <c r="T28" s="63"/>
      <c r="V28" s="288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1"/>
    </row>
    <row r="29" spans="2:35" ht="22.9" customHeight="1">
      <c r="B29" s="74"/>
      <c r="C29" s="382"/>
      <c r="D29" s="376"/>
      <c r="E29" s="444"/>
      <c r="F29" s="444"/>
      <c r="G29" s="382"/>
      <c r="H29" s="444"/>
      <c r="I29" s="444"/>
      <c r="J29" s="444"/>
      <c r="K29" s="456"/>
      <c r="L29" s="456"/>
      <c r="M29" s="456"/>
      <c r="N29" s="456"/>
      <c r="O29" s="456"/>
      <c r="P29" s="591"/>
      <c r="Q29" s="453">
        <f t="shared" si="0"/>
        <v>0</v>
      </c>
      <c r="R29" s="53"/>
      <c r="S29" s="53"/>
      <c r="T29" s="63"/>
      <c r="V29" s="288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1"/>
    </row>
    <row r="30" spans="2:35" ht="22.9" customHeight="1">
      <c r="B30" s="74"/>
      <c r="C30" s="382"/>
      <c r="D30" s="376"/>
      <c r="E30" s="444"/>
      <c r="F30" s="444"/>
      <c r="G30" s="382"/>
      <c r="H30" s="444"/>
      <c r="I30" s="444"/>
      <c r="J30" s="444"/>
      <c r="K30" s="456"/>
      <c r="L30" s="456"/>
      <c r="M30" s="456"/>
      <c r="N30" s="456"/>
      <c r="O30" s="456"/>
      <c r="P30" s="591"/>
      <c r="Q30" s="453">
        <f t="shared" si="0"/>
        <v>0</v>
      </c>
      <c r="R30" s="53"/>
      <c r="S30" s="53"/>
      <c r="T30" s="63"/>
      <c r="V30" s="288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1"/>
    </row>
    <row r="31" spans="2:35" ht="22.9" customHeight="1">
      <c r="B31" s="74"/>
      <c r="C31" s="382"/>
      <c r="D31" s="376"/>
      <c r="E31" s="444"/>
      <c r="F31" s="444"/>
      <c r="G31" s="382"/>
      <c r="H31" s="444"/>
      <c r="I31" s="444"/>
      <c r="J31" s="444"/>
      <c r="K31" s="456"/>
      <c r="L31" s="456"/>
      <c r="M31" s="456"/>
      <c r="N31" s="456"/>
      <c r="O31" s="456"/>
      <c r="P31" s="591"/>
      <c r="Q31" s="453">
        <f t="shared" si="0"/>
        <v>0</v>
      </c>
      <c r="R31" s="53"/>
      <c r="S31" s="53"/>
      <c r="T31" s="63"/>
      <c r="V31" s="288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1"/>
    </row>
    <row r="32" spans="2:35" ht="22.9" customHeight="1">
      <c r="B32" s="74"/>
      <c r="C32" s="382"/>
      <c r="D32" s="376"/>
      <c r="E32" s="444"/>
      <c r="F32" s="444"/>
      <c r="G32" s="382"/>
      <c r="H32" s="444"/>
      <c r="I32" s="444"/>
      <c r="J32" s="444"/>
      <c r="K32" s="456"/>
      <c r="L32" s="456"/>
      <c r="M32" s="456"/>
      <c r="N32" s="456"/>
      <c r="O32" s="456"/>
      <c r="P32" s="591"/>
      <c r="Q32" s="453">
        <f t="shared" si="0"/>
        <v>0</v>
      </c>
      <c r="R32" s="53"/>
      <c r="S32" s="53"/>
      <c r="T32" s="63"/>
      <c r="V32" s="288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1"/>
    </row>
    <row r="33" spans="2:35" ht="22.9" customHeight="1">
      <c r="B33" s="74"/>
      <c r="C33" s="382"/>
      <c r="D33" s="376"/>
      <c r="E33" s="444"/>
      <c r="F33" s="444"/>
      <c r="G33" s="382"/>
      <c r="H33" s="444"/>
      <c r="I33" s="444"/>
      <c r="J33" s="444"/>
      <c r="K33" s="456"/>
      <c r="L33" s="456"/>
      <c r="M33" s="456"/>
      <c r="N33" s="456"/>
      <c r="O33" s="456"/>
      <c r="P33" s="591"/>
      <c r="Q33" s="453">
        <f t="shared" si="0"/>
        <v>0</v>
      </c>
      <c r="R33" s="53"/>
      <c r="S33" s="53"/>
      <c r="T33" s="63"/>
      <c r="V33" s="288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1"/>
    </row>
    <row r="34" spans="2:35" ht="22.9" customHeight="1">
      <c r="B34" s="74"/>
      <c r="C34" s="382"/>
      <c r="D34" s="376"/>
      <c r="E34" s="444"/>
      <c r="F34" s="444"/>
      <c r="G34" s="382"/>
      <c r="H34" s="444"/>
      <c r="I34" s="444"/>
      <c r="J34" s="444"/>
      <c r="K34" s="456"/>
      <c r="L34" s="456"/>
      <c r="M34" s="456"/>
      <c r="N34" s="456"/>
      <c r="O34" s="456"/>
      <c r="P34" s="591"/>
      <c r="Q34" s="453">
        <f t="shared" si="0"/>
        <v>0</v>
      </c>
      <c r="R34" s="53"/>
      <c r="S34" s="53"/>
      <c r="T34" s="63"/>
      <c r="V34" s="288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1"/>
    </row>
    <row r="35" spans="2:35" ht="22.9" customHeight="1">
      <c r="B35" s="74"/>
      <c r="C35" s="382"/>
      <c r="D35" s="376"/>
      <c r="E35" s="444"/>
      <c r="F35" s="444"/>
      <c r="G35" s="382"/>
      <c r="H35" s="444"/>
      <c r="I35" s="444"/>
      <c r="J35" s="444"/>
      <c r="K35" s="456"/>
      <c r="L35" s="456"/>
      <c r="M35" s="456"/>
      <c r="N35" s="456"/>
      <c r="O35" s="456"/>
      <c r="P35" s="591"/>
      <c r="Q35" s="453">
        <f t="shared" si="0"/>
        <v>0</v>
      </c>
      <c r="R35" s="53"/>
      <c r="S35" s="53"/>
      <c r="T35" s="63"/>
      <c r="V35" s="288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1"/>
    </row>
    <row r="36" spans="2:35" ht="22.9" customHeight="1">
      <c r="B36" s="74"/>
      <c r="C36" s="382"/>
      <c r="D36" s="376"/>
      <c r="E36" s="444"/>
      <c r="F36" s="444"/>
      <c r="G36" s="382"/>
      <c r="H36" s="444"/>
      <c r="I36" s="444"/>
      <c r="J36" s="444"/>
      <c r="K36" s="456"/>
      <c r="L36" s="456"/>
      <c r="M36" s="456"/>
      <c r="N36" s="456"/>
      <c r="O36" s="456"/>
      <c r="P36" s="591"/>
      <c r="Q36" s="453">
        <f t="shared" si="0"/>
        <v>0</v>
      </c>
      <c r="R36" s="53"/>
      <c r="S36" s="53"/>
      <c r="T36" s="63"/>
      <c r="V36" s="288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1"/>
    </row>
    <row r="37" spans="2:35" ht="22.9" customHeight="1">
      <c r="B37" s="74"/>
      <c r="C37" s="382"/>
      <c r="D37" s="376"/>
      <c r="E37" s="444"/>
      <c r="F37" s="444"/>
      <c r="G37" s="382"/>
      <c r="H37" s="444"/>
      <c r="I37" s="444"/>
      <c r="J37" s="444"/>
      <c r="K37" s="456"/>
      <c r="L37" s="456"/>
      <c r="M37" s="456"/>
      <c r="N37" s="456"/>
      <c r="O37" s="456"/>
      <c r="P37" s="591"/>
      <c r="Q37" s="453">
        <f t="shared" si="0"/>
        <v>0</v>
      </c>
      <c r="R37" s="53"/>
      <c r="S37" s="53"/>
      <c r="T37" s="63"/>
      <c r="V37" s="288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1"/>
    </row>
    <row r="38" spans="2:35" ht="22.9" customHeight="1">
      <c r="B38" s="74"/>
      <c r="C38" s="382"/>
      <c r="D38" s="376"/>
      <c r="E38" s="444"/>
      <c r="F38" s="444"/>
      <c r="G38" s="382"/>
      <c r="H38" s="444"/>
      <c r="I38" s="444"/>
      <c r="J38" s="444"/>
      <c r="K38" s="456"/>
      <c r="L38" s="456"/>
      <c r="M38" s="456"/>
      <c r="N38" s="456"/>
      <c r="O38" s="456"/>
      <c r="P38" s="591"/>
      <c r="Q38" s="453">
        <f t="shared" si="0"/>
        <v>0</v>
      </c>
      <c r="R38" s="53"/>
      <c r="S38" s="53"/>
      <c r="T38" s="63"/>
      <c r="V38" s="288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1"/>
    </row>
    <row r="39" spans="2:35" ht="22.9" customHeight="1">
      <c r="B39" s="74"/>
      <c r="C39" s="382"/>
      <c r="D39" s="376"/>
      <c r="E39" s="444"/>
      <c r="F39" s="444"/>
      <c r="G39" s="382"/>
      <c r="H39" s="444"/>
      <c r="I39" s="444"/>
      <c r="J39" s="444"/>
      <c r="K39" s="456"/>
      <c r="L39" s="456"/>
      <c r="M39" s="456"/>
      <c r="N39" s="456"/>
      <c r="O39" s="456"/>
      <c r="P39" s="591"/>
      <c r="Q39" s="453">
        <f t="shared" si="0"/>
        <v>0</v>
      </c>
      <c r="R39" s="53"/>
      <c r="S39" s="53"/>
      <c r="T39" s="63"/>
      <c r="V39" s="288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1"/>
    </row>
    <row r="40" spans="2:35" ht="22.9" customHeight="1">
      <c r="B40" s="74"/>
      <c r="C40" s="382"/>
      <c r="D40" s="377"/>
      <c r="E40" s="445"/>
      <c r="F40" s="445"/>
      <c r="G40" s="383"/>
      <c r="H40" s="445"/>
      <c r="I40" s="445"/>
      <c r="J40" s="445"/>
      <c r="K40" s="457"/>
      <c r="L40" s="457"/>
      <c r="M40" s="457"/>
      <c r="N40" s="457"/>
      <c r="O40" s="457"/>
      <c r="P40" s="592"/>
      <c r="Q40" s="454">
        <f t="shared" si="0"/>
        <v>0</v>
      </c>
      <c r="R40" s="53"/>
      <c r="S40" s="53"/>
      <c r="T40" s="63"/>
      <c r="V40" s="288"/>
      <c r="W40" s="290"/>
      <c r="X40" s="290"/>
      <c r="Y40" s="290"/>
      <c r="Z40" s="290"/>
      <c r="AA40" s="290"/>
      <c r="AB40" s="290"/>
      <c r="AC40" s="290"/>
      <c r="AD40" s="290"/>
      <c r="AE40" s="290"/>
      <c r="AF40" s="290"/>
      <c r="AG40" s="290"/>
      <c r="AH40" s="290"/>
      <c r="AI40" s="291"/>
    </row>
    <row r="41" spans="2:35" ht="22.9" customHeight="1">
      <c r="B41" s="74"/>
      <c r="C41" s="384"/>
      <c r="D41" s="378"/>
      <c r="E41" s="446"/>
      <c r="F41" s="446"/>
      <c r="G41" s="384"/>
      <c r="H41" s="446"/>
      <c r="I41" s="446"/>
      <c r="J41" s="446"/>
      <c r="K41" s="458"/>
      <c r="L41" s="458"/>
      <c r="M41" s="458"/>
      <c r="N41" s="458"/>
      <c r="O41" s="458"/>
      <c r="P41" s="593"/>
      <c r="Q41" s="455">
        <f t="shared" si="0"/>
        <v>0</v>
      </c>
      <c r="R41" s="53"/>
      <c r="S41" s="53"/>
      <c r="T41" s="63"/>
      <c r="V41" s="288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1"/>
    </row>
    <row r="42" spans="2:35" ht="22.9" customHeight="1" thickBot="1">
      <c r="B42" s="74"/>
      <c r="C42" s="150"/>
      <c r="D42" s="150"/>
      <c r="E42" s="151"/>
      <c r="F42" s="151"/>
      <c r="G42" s="151"/>
      <c r="H42" s="1090" t="s">
        <v>279</v>
      </c>
      <c r="I42" s="1091"/>
      <c r="J42" s="1092"/>
      <c r="K42" s="172">
        <f t="shared" ref="K42:N42" si="1">SUM(K17:K41)</f>
        <v>0</v>
      </c>
      <c r="L42" s="163">
        <f t="shared" si="1"/>
        <v>0</v>
      </c>
      <c r="M42" s="171">
        <f>SUM(M17:M41)</f>
        <v>0</v>
      </c>
      <c r="N42" s="171">
        <f t="shared" si="1"/>
        <v>0</v>
      </c>
      <c r="O42" s="172">
        <f>SUM(O17:O41)</f>
        <v>0</v>
      </c>
      <c r="P42" s="172">
        <f>SUM(P17:P41)</f>
        <v>0</v>
      </c>
      <c r="Q42" s="284">
        <f>SUM(Q17:Q41)</f>
        <v>0</v>
      </c>
      <c r="R42" s="53"/>
      <c r="S42" s="53"/>
      <c r="T42" s="63"/>
      <c r="V42" s="288"/>
      <c r="W42" s="290"/>
      <c r="X42" s="290"/>
      <c r="Y42" s="290"/>
      <c r="Z42" s="290"/>
      <c r="AA42" s="290"/>
      <c r="AB42" s="290"/>
      <c r="AC42" s="290"/>
      <c r="AD42" s="290"/>
      <c r="AE42" s="290"/>
      <c r="AF42" s="290"/>
      <c r="AG42" s="290"/>
      <c r="AH42" s="290"/>
      <c r="AI42" s="291"/>
    </row>
    <row r="43" spans="2:35" ht="22.9" customHeight="1">
      <c r="B43" s="74"/>
      <c r="C43" s="150"/>
      <c r="D43" s="150"/>
      <c r="E43" s="151"/>
      <c r="F43" s="151"/>
      <c r="G43" s="151"/>
      <c r="H43" s="723"/>
      <c r="I43" s="723"/>
      <c r="J43" s="723"/>
      <c r="K43" s="151"/>
      <c r="L43" s="151"/>
      <c r="M43" s="151"/>
      <c r="N43" s="151"/>
      <c r="O43" s="151"/>
      <c r="P43" s="151"/>
      <c r="Q43" s="151"/>
      <c r="R43" s="151"/>
      <c r="S43" s="53"/>
      <c r="T43" s="63"/>
      <c r="V43" s="288"/>
      <c r="W43" s="290"/>
      <c r="X43" s="290"/>
      <c r="Y43" s="290"/>
      <c r="Z43" s="290"/>
      <c r="AA43" s="290"/>
      <c r="AB43" s="290"/>
      <c r="AC43" s="290"/>
      <c r="AD43" s="290"/>
      <c r="AE43" s="290"/>
      <c r="AF43" s="290"/>
      <c r="AG43" s="290"/>
      <c r="AH43" s="290"/>
      <c r="AI43" s="291"/>
    </row>
    <row r="44" spans="2:35" ht="22.9" customHeight="1">
      <c r="B44" s="74"/>
      <c r="C44" s="150"/>
      <c r="D44" s="150"/>
      <c r="E44" s="151"/>
      <c r="F44" s="151"/>
      <c r="G44" s="151"/>
      <c r="H44" s="723"/>
      <c r="I44" s="723"/>
      <c r="J44" s="723"/>
      <c r="K44" s="151"/>
      <c r="L44" s="151"/>
      <c r="M44" s="151"/>
      <c r="N44" s="151"/>
      <c r="O44" s="151"/>
      <c r="P44" s="151"/>
      <c r="Q44" s="151"/>
      <c r="R44" s="151"/>
      <c r="S44" s="151"/>
      <c r="T44" s="63"/>
      <c r="V44" s="288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1"/>
    </row>
    <row r="45" spans="2:35" ht="22.9" customHeight="1">
      <c r="B45" s="74"/>
      <c r="C45" s="50" t="s">
        <v>585</v>
      </c>
      <c r="D45" s="594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63"/>
      <c r="V45" s="288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1"/>
    </row>
    <row r="46" spans="2:35" ht="22.9" customHeight="1">
      <c r="B46" s="74"/>
      <c r="C46" s="594"/>
      <c r="D46" s="594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63"/>
      <c r="V46" s="288"/>
      <c r="W46" s="290"/>
      <c r="X46" s="290"/>
      <c r="Y46" s="290"/>
      <c r="Z46" s="290"/>
      <c r="AA46" s="290"/>
      <c r="AB46" s="290"/>
      <c r="AC46" s="290"/>
      <c r="AD46" s="290"/>
      <c r="AE46" s="290"/>
      <c r="AF46" s="290"/>
      <c r="AG46" s="290"/>
      <c r="AH46" s="290"/>
      <c r="AI46" s="291"/>
    </row>
    <row r="47" spans="2:35" ht="39" customHeight="1">
      <c r="B47" s="74"/>
      <c r="C47" s="138" t="s">
        <v>271</v>
      </c>
      <c r="D47" s="178" t="s">
        <v>273</v>
      </c>
      <c r="E47" s="138" t="s">
        <v>485</v>
      </c>
      <c r="F47" s="138" t="s">
        <v>485</v>
      </c>
      <c r="G47" s="138" t="s">
        <v>275</v>
      </c>
      <c r="H47" s="138" t="s">
        <v>280</v>
      </c>
      <c r="I47" s="138" t="s">
        <v>282</v>
      </c>
      <c r="J47" s="138" t="s">
        <v>530</v>
      </c>
      <c r="K47" s="138" t="s">
        <v>277</v>
      </c>
      <c r="L47" s="138" t="s">
        <v>487</v>
      </c>
      <c r="M47" s="385" t="s">
        <v>500</v>
      </c>
      <c r="N47" s="138" t="s">
        <v>489</v>
      </c>
      <c r="O47" s="138" t="s">
        <v>488</v>
      </c>
      <c r="P47" s="731" t="s">
        <v>531</v>
      </c>
      <c r="Q47" s="138" t="s">
        <v>487</v>
      </c>
      <c r="R47" s="1069" t="s">
        <v>584</v>
      </c>
      <c r="S47" s="1070"/>
      <c r="T47" s="63"/>
      <c r="V47" s="288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1"/>
    </row>
    <row r="48" spans="2:35" ht="22.9" customHeight="1">
      <c r="B48" s="74"/>
      <c r="C48" s="182" t="s">
        <v>272</v>
      </c>
      <c r="D48" s="183" t="s">
        <v>272</v>
      </c>
      <c r="E48" s="182" t="s">
        <v>274</v>
      </c>
      <c r="F48" s="182" t="s">
        <v>486</v>
      </c>
      <c r="G48" s="182" t="s">
        <v>276</v>
      </c>
      <c r="H48" s="182" t="s">
        <v>281</v>
      </c>
      <c r="I48" s="182" t="s">
        <v>516</v>
      </c>
      <c r="J48" s="182" t="s">
        <v>580</v>
      </c>
      <c r="K48" s="182" t="s">
        <v>278</v>
      </c>
      <c r="L48" s="182">
        <f>ejercicio-1</f>
        <v>2017</v>
      </c>
      <c r="M48" s="182">
        <f>ejercicio</f>
        <v>2018</v>
      </c>
      <c r="N48" s="182">
        <f>ejercicio</f>
        <v>2018</v>
      </c>
      <c r="O48" s="182">
        <f>ejercicio</f>
        <v>2018</v>
      </c>
      <c r="P48" s="182">
        <f>ejercicio</f>
        <v>2018</v>
      </c>
      <c r="Q48" s="182">
        <f>ejercicio</f>
        <v>2018</v>
      </c>
      <c r="R48" s="281" t="s">
        <v>490</v>
      </c>
      <c r="S48" s="280" t="s">
        <v>491</v>
      </c>
      <c r="T48" s="63"/>
      <c r="V48" s="288"/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1"/>
    </row>
    <row r="49" spans="2:35" ht="22.9" customHeight="1">
      <c r="B49" s="74"/>
      <c r="C49" s="382"/>
      <c r="D49" s="376"/>
      <c r="E49" s="444"/>
      <c r="F49" s="444"/>
      <c r="G49" s="382"/>
      <c r="H49" s="444"/>
      <c r="I49" s="444"/>
      <c r="J49" s="732"/>
      <c r="K49" s="456"/>
      <c r="L49" s="456"/>
      <c r="M49" s="740"/>
      <c r="N49" s="740"/>
      <c r="O49" s="740"/>
      <c r="P49" s="591"/>
      <c r="Q49" s="452">
        <f>L49+M49-N49</f>
        <v>0</v>
      </c>
      <c r="R49" s="801"/>
      <c r="S49" s="802"/>
      <c r="T49" s="63"/>
      <c r="V49" s="288"/>
      <c r="W49" s="290"/>
      <c r="X49" s="290"/>
      <c r="Y49" s="290"/>
      <c r="Z49" s="290"/>
      <c r="AA49" s="290"/>
      <c r="AB49" s="290"/>
      <c r="AC49" s="290"/>
      <c r="AD49" s="290"/>
      <c r="AE49" s="290"/>
      <c r="AF49" s="290"/>
      <c r="AG49" s="290"/>
      <c r="AH49" s="290"/>
      <c r="AI49" s="291"/>
    </row>
    <row r="50" spans="2:35" ht="22.9" customHeight="1">
      <c r="B50" s="74"/>
      <c r="C50" s="382"/>
      <c r="D50" s="376"/>
      <c r="E50" s="444"/>
      <c r="F50" s="444"/>
      <c r="G50" s="382"/>
      <c r="H50" s="444"/>
      <c r="I50" s="444"/>
      <c r="J50" s="444"/>
      <c r="K50" s="456"/>
      <c r="L50" s="456"/>
      <c r="M50" s="456"/>
      <c r="N50" s="456"/>
      <c r="O50" s="456"/>
      <c r="P50" s="591"/>
      <c r="Q50" s="453">
        <f t="shared" ref="Q50:Q73" si="2">L50+M50-N50</f>
        <v>0</v>
      </c>
      <c r="R50" s="803"/>
      <c r="S50" s="804"/>
      <c r="T50" s="63"/>
      <c r="V50" s="288"/>
      <c r="W50" s="290"/>
      <c r="X50" s="290"/>
      <c r="Y50" s="290"/>
      <c r="Z50" s="290"/>
      <c r="AA50" s="290"/>
      <c r="AB50" s="290"/>
      <c r="AC50" s="290"/>
      <c r="AD50" s="290"/>
      <c r="AE50" s="290"/>
      <c r="AF50" s="290"/>
      <c r="AG50" s="290"/>
      <c r="AH50" s="290"/>
      <c r="AI50" s="291"/>
    </row>
    <row r="51" spans="2:35" ht="22.9" customHeight="1">
      <c r="B51" s="74"/>
      <c r="C51" s="382"/>
      <c r="D51" s="376"/>
      <c r="E51" s="444" t="s">
        <v>474</v>
      </c>
      <c r="F51" s="444"/>
      <c r="G51" s="382"/>
      <c r="H51" s="444"/>
      <c r="I51" s="444"/>
      <c r="J51" s="444"/>
      <c r="K51" s="456"/>
      <c r="L51" s="456"/>
      <c r="M51" s="456"/>
      <c r="N51" s="456"/>
      <c r="O51" s="456"/>
      <c r="P51" s="591"/>
      <c r="Q51" s="453">
        <f t="shared" si="2"/>
        <v>0</v>
      </c>
      <c r="R51" s="803"/>
      <c r="S51" s="804"/>
      <c r="T51" s="63"/>
      <c r="V51" s="288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91"/>
    </row>
    <row r="52" spans="2:35" ht="22.9" customHeight="1">
      <c r="B52" s="74"/>
      <c r="C52" s="382"/>
      <c r="D52" s="376"/>
      <c r="E52" s="444"/>
      <c r="F52" s="444"/>
      <c r="G52" s="382"/>
      <c r="H52" s="444"/>
      <c r="I52" s="444"/>
      <c r="J52" s="444"/>
      <c r="K52" s="456"/>
      <c r="L52" s="456"/>
      <c r="M52" s="456"/>
      <c r="N52" s="456"/>
      <c r="O52" s="456"/>
      <c r="P52" s="591"/>
      <c r="Q52" s="453">
        <f t="shared" si="2"/>
        <v>0</v>
      </c>
      <c r="R52" s="803"/>
      <c r="S52" s="804"/>
      <c r="T52" s="63"/>
      <c r="V52" s="288"/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291"/>
    </row>
    <row r="53" spans="2:35" ht="22.9" customHeight="1">
      <c r="B53" s="74"/>
      <c r="C53" s="382"/>
      <c r="D53" s="376"/>
      <c r="E53" s="444"/>
      <c r="F53" s="444"/>
      <c r="G53" s="382"/>
      <c r="H53" s="444"/>
      <c r="I53" s="444"/>
      <c r="J53" s="444"/>
      <c r="K53" s="456"/>
      <c r="L53" s="456"/>
      <c r="M53" s="456"/>
      <c r="N53" s="456"/>
      <c r="O53" s="456"/>
      <c r="P53" s="591"/>
      <c r="Q53" s="453">
        <f t="shared" si="2"/>
        <v>0</v>
      </c>
      <c r="R53" s="803"/>
      <c r="S53" s="804"/>
      <c r="T53" s="63"/>
      <c r="V53" s="288"/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1"/>
    </row>
    <row r="54" spans="2:35" ht="22.9" customHeight="1">
      <c r="B54" s="74"/>
      <c r="C54" s="382"/>
      <c r="D54" s="376"/>
      <c r="E54" s="444"/>
      <c r="F54" s="444"/>
      <c r="G54" s="382"/>
      <c r="H54" s="444"/>
      <c r="I54" s="444"/>
      <c r="J54" s="444"/>
      <c r="K54" s="456"/>
      <c r="L54" s="456"/>
      <c r="M54" s="456"/>
      <c r="N54" s="456"/>
      <c r="O54" s="456"/>
      <c r="P54" s="591"/>
      <c r="Q54" s="453">
        <f t="shared" si="2"/>
        <v>0</v>
      </c>
      <c r="R54" s="803"/>
      <c r="S54" s="804"/>
      <c r="T54" s="63"/>
      <c r="V54" s="288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1"/>
    </row>
    <row r="55" spans="2:35" ht="22.9" customHeight="1">
      <c r="B55" s="74"/>
      <c r="C55" s="382"/>
      <c r="D55" s="376"/>
      <c r="E55" s="444"/>
      <c r="F55" s="444"/>
      <c r="G55" s="382"/>
      <c r="H55" s="444"/>
      <c r="I55" s="444"/>
      <c r="J55" s="444"/>
      <c r="K55" s="456"/>
      <c r="L55" s="456"/>
      <c r="M55" s="456"/>
      <c r="N55" s="456"/>
      <c r="O55" s="456"/>
      <c r="P55" s="591"/>
      <c r="Q55" s="453">
        <f t="shared" si="2"/>
        <v>0</v>
      </c>
      <c r="R55" s="803"/>
      <c r="S55" s="804"/>
      <c r="T55" s="63"/>
      <c r="V55" s="288"/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291"/>
    </row>
    <row r="56" spans="2:35" ht="22.9" customHeight="1">
      <c r="B56" s="74"/>
      <c r="C56" s="382"/>
      <c r="D56" s="376"/>
      <c r="E56" s="444"/>
      <c r="F56" s="444"/>
      <c r="G56" s="382"/>
      <c r="H56" s="444"/>
      <c r="I56" s="444"/>
      <c r="J56" s="444"/>
      <c r="K56" s="456"/>
      <c r="L56" s="456"/>
      <c r="M56" s="456"/>
      <c r="N56" s="456"/>
      <c r="O56" s="456"/>
      <c r="P56" s="591"/>
      <c r="Q56" s="453">
        <f t="shared" si="2"/>
        <v>0</v>
      </c>
      <c r="R56" s="803"/>
      <c r="S56" s="804"/>
      <c r="T56" s="63"/>
      <c r="V56" s="288"/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1"/>
    </row>
    <row r="57" spans="2:35" ht="22.9" customHeight="1">
      <c r="B57" s="74"/>
      <c r="C57" s="382"/>
      <c r="D57" s="376"/>
      <c r="E57" s="444"/>
      <c r="F57" s="444"/>
      <c r="G57" s="382"/>
      <c r="H57" s="444"/>
      <c r="I57" s="444"/>
      <c r="J57" s="444"/>
      <c r="K57" s="456"/>
      <c r="L57" s="456"/>
      <c r="M57" s="456"/>
      <c r="N57" s="456"/>
      <c r="O57" s="456"/>
      <c r="P57" s="591"/>
      <c r="Q57" s="453">
        <f t="shared" si="2"/>
        <v>0</v>
      </c>
      <c r="R57" s="803"/>
      <c r="S57" s="804"/>
      <c r="T57" s="63"/>
      <c r="V57" s="288"/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1"/>
    </row>
    <row r="58" spans="2:35" ht="22.9" customHeight="1">
      <c r="B58" s="74"/>
      <c r="C58" s="382"/>
      <c r="D58" s="376"/>
      <c r="E58" s="444"/>
      <c r="F58" s="444"/>
      <c r="G58" s="382"/>
      <c r="H58" s="444"/>
      <c r="I58" s="444"/>
      <c r="J58" s="444"/>
      <c r="K58" s="456"/>
      <c r="L58" s="456"/>
      <c r="M58" s="456"/>
      <c r="N58" s="456"/>
      <c r="O58" s="456"/>
      <c r="P58" s="591"/>
      <c r="Q58" s="453">
        <f t="shared" si="2"/>
        <v>0</v>
      </c>
      <c r="R58" s="803"/>
      <c r="S58" s="804"/>
      <c r="T58" s="63"/>
      <c r="V58" s="288"/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1"/>
    </row>
    <row r="59" spans="2:35" ht="22.9" customHeight="1">
      <c r="B59" s="74"/>
      <c r="C59" s="382"/>
      <c r="D59" s="376"/>
      <c r="E59" s="444"/>
      <c r="F59" s="444"/>
      <c r="G59" s="382"/>
      <c r="H59" s="444"/>
      <c r="I59" s="444"/>
      <c r="J59" s="444"/>
      <c r="K59" s="456"/>
      <c r="L59" s="456"/>
      <c r="M59" s="456"/>
      <c r="N59" s="456"/>
      <c r="O59" s="456"/>
      <c r="P59" s="591"/>
      <c r="Q59" s="453">
        <f t="shared" si="2"/>
        <v>0</v>
      </c>
      <c r="R59" s="803"/>
      <c r="S59" s="804"/>
      <c r="T59" s="63"/>
      <c r="V59" s="288"/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  <c r="AH59" s="290"/>
      <c r="AI59" s="291"/>
    </row>
    <row r="60" spans="2:35" ht="22.9" customHeight="1">
      <c r="B60" s="74"/>
      <c r="C60" s="382"/>
      <c r="D60" s="376"/>
      <c r="E60" s="444"/>
      <c r="F60" s="444"/>
      <c r="G60" s="382"/>
      <c r="H60" s="444"/>
      <c r="I60" s="444"/>
      <c r="J60" s="444"/>
      <c r="K60" s="456"/>
      <c r="L60" s="456"/>
      <c r="M60" s="456"/>
      <c r="N60" s="456"/>
      <c r="O60" s="456"/>
      <c r="P60" s="591"/>
      <c r="Q60" s="453">
        <f t="shared" si="2"/>
        <v>0</v>
      </c>
      <c r="R60" s="803"/>
      <c r="S60" s="804"/>
      <c r="T60" s="63"/>
      <c r="V60" s="288"/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1"/>
    </row>
    <row r="61" spans="2:35" ht="22.9" customHeight="1">
      <c r="B61" s="74"/>
      <c r="C61" s="382"/>
      <c r="D61" s="376"/>
      <c r="E61" s="444"/>
      <c r="F61" s="444"/>
      <c r="G61" s="382"/>
      <c r="H61" s="444"/>
      <c r="I61" s="444"/>
      <c r="J61" s="444"/>
      <c r="K61" s="456"/>
      <c r="L61" s="456"/>
      <c r="M61" s="456"/>
      <c r="N61" s="456"/>
      <c r="O61" s="456"/>
      <c r="P61" s="591"/>
      <c r="Q61" s="453">
        <f t="shared" si="2"/>
        <v>0</v>
      </c>
      <c r="R61" s="803"/>
      <c r="S61" s="804"/>
      <c r="T61" s="63"/>
      <c r="V61" s="288"/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1"/>
    </row>
    <row r="62" spans="2:35" ht="22.9" customHeight="1">
      <c r="B62" s="74"/>
      <c r="C62" s="382"/>
      <c r="D62" s="376"/>
      <c r="E62" s="444"/>
      <c r="F62" s="444"/>
      <c r="G62" s="382"/>
      <c r="H62" s="444"/>
      <c r="I62" s="444"/>
      <c r="J62" s="444"/>
      <c r="K62" s="456"/>
      <c r="L62" s="456"/>
      <c r="M62" s="456"/>
      <c r="N62" s="456"/>
      <c r="O62" s="456"/>
      <c r="P62" s="591"/>
      <c r="Q62" s="453">
        <f t="shared" si="2"/>
        <v>0</v>
      </c>
      <c r="R62" s="803"/>
      <c r="S62" s="804"/>
      <c r="T62" s="63"/>
      <c r="V62" s="288"/>
      <c r="W62" s="290"/>
      <c r="X62" s="290"/>
      <c r="Y62" s="290"/>
      <c r="Z62" s="290"/>
      <c r="AA62" s="290"/>
      <c r="AB62" s="290"/>
      <c r="AC62" s="290"/>
      <c r="AD62" s="290"/>
      <c r="AE62" s="290"/>
      <c r="AF62" s="290"/>
      <c r="AG62" s="290"/>
      <c r="AH62" s="290"/>
      <c r="AI62" s="291"/>
    </row>
    <row r="63" spans="2:35" ht="22.9" customHeight="1">
      <c r="B63" s="74"/>
      <c r="C63" s="382"/>
      <c r="D63" s="376"/>
      <c r="E63" s="444"/>
      <c r="F63" s="444"/>
      <c r="G63" s="382"/>
      <c r="H63" s="444"/>
      <c r="I63" s="444"/>
      <c r="J63" s="444"/>
      <c r="K63" s="456"/>
      <c r="L63" s="456"/>
      <c r="M63" s="456"/>
      <c r="N63" s="456"/>
      <c r="O63" s="456"/>
      <c r="P63" s="591"/>
      <c r="Q63" s="453">
        <f t="shared" si="2"/>
        <v>0</v>
      </c>
      <c r="R63" s="803"/>
      <c r="S63" s="804"/>
      <c r="T63" s="63"/>
      <c r="V63" s="288"/>
      <c r="W63" s="290"/>
      <c r="X63" s="290"/>
      <c r="Y63" s="290"/>
      <c r="Z63" s="290"/>
      <c r="AA63" s="290"/>
      <c r="AB63" s="290"/>
      <c r="AC63" s="290"/>
      <c r="AD63" s="290"/>
      <c r="AE63" s="290"/>
      <c r="AF63" s="290"/>
      <c r="AG63" s="290"/>
      <c r="AH63" s="290"/>
      <c r="AI63" s="291"/>
    </row>
    <row r="64" spans="2:35" ht="22.9" customHeight="1">
      <c r="B64" s="74"/>
      <c r="C64" s="382"/>
      <c r="D64" s="376"/>
      <c r="E64" s="444"/>
      <c r="F64" s="444"/>
      <c r="G64" s="382"/>
      <c r="H64" s="444"/>
      <c r="I64" s="444"/>
      <c r="J64" s="444"/>
      <c r="K64" s="456"/>
      <c r="L64" s="456"/>
      <c r="M64" s="456"/>
      <c r="N64" s="456"/>
      <c r="O64" s="456"/>
      <c r="P64" s="591"/>
      <c r="Q64" s="453">
        <f t="shared" si="2"/>
        <v>0</v>
      </c>
      <c r="R64" s="803"/>
      <c r="S64" s="804"/>
      <c r="T64" s="63"/>
      <c r="V64" s="288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1"/>
    </row>
    <row r="65" spans="2:35" ht="22.9" customHeight="1">
      <c r="B65" s="74"/>
      <c r="C65" s="382"/>
      <c r="D65" s="376"/>
      <c r="E65" s="444"/>
      <c r="F65" s="444"/>
      <c r="G65" s="382"/>
      <c r="H65" s="444"/>
      <c r="I65" s="444"/>
      <c r="J65" s="444"/>
      <c r="K65" s="456"/>
      <c r="L65" s="456"/>
      <c r="M65" s="456"/>
      <c r="N65" s="456"/>
      <c r="O65" s="456"/>
      <c r="P65" s="591"/>
      <c r="Q65" s="453">
        <f t="shared" si="2"/>
        <v>0</v>
      </c>
      <c r="R65" s="803"/>
      <c r="S65" s="804"/>
      <c r="T65" s="63"/>
      <c r="V65" s="288"/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1"/>
    </row>
    <row r="66" spans="2:35" ht="22.9" customHeight="1">
      <c r="B66" s="74"/>
      <c r="C66" s="382"/>
      <c r="D66" s="376"/>
      <c r="E66" s="444"/>
      <c r="F66" s="444"/>
      <c r="G66" s="382"/>
      <c r="H66" s="444"/>
      <c r="I66" s="444"/>
      <c r="J66" s="444"/>
      <c r="K66" s="456"/>
      <c r="L66" s="456"/>
      <c r="M66" s="456"/>
      <c r="N66" s="456"/>
      <c r="O66" s="456"/>
      <c r="P66" s="591"/>
      <c r="Q66" s="453">
        <f t="shared" si="2"/>
        <v>0</v>
      </c>
      <c r="R66" s="803"/>
      <c r="S66" s="804"/>
      <c r="T66" s="63"/>
      <c r="V66" s="288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1"/>
    </row>
    <row r="67" spans="2:35" ht="22.9" customHeight="1">
      <c r="B67" s="74"/>
      <c r="C67" s="382"/>
      <c r="D67" s="376"/>
      <c r="E67" s="444"/>
      <c r="F67" s="444"/>
      <c r="G67" s="382"/>
      <c r="H67" s="444"/>
      <c r="I67" s="444"/>
      <c r="J67" s="444"/>
      <c r="K67" s="456"/>
      <c r="L67" s="456"/>
      <c r="M67" s="456"/>
      <c r="N67" s="456"/>
      <c r="O67" s="456"/>
      <c r="P67" s="591"/>
      <c r="Q67" s="453">
        <f t="shared" si="2"/>
        <v>0</v>
      </c>
      <c r="R67" s="803"/>
      <c r="S67" s="804"/>
      <c r="T67" s="63"/>
      <c r="V67" s="288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1"/>
    </row>
    <row r="68" spans="2:35" ht="22.9" customHeight="1">
      <c r="B68" s="74"/>
      <c r="C68" s="382"/>
      <c r="D68" s="376"/>
      <c r="E68" s="444"/>
      <c r="F68" s="444"/>
      <c r="G68" s="382"/>
      <c r="H68" s="444"/>
      <c r="I68" s="444"/>
      <c r="J68" s="444"/>
      <c r="K68" s="456"/>
      <c r="L68" s="456"/>
      <c r="M68" s="456"/>
      <c r="N68" s="456"/>
      <c r="O68" s="456"/>
      <c r="P68" s="591"/>
      <c r="Q68" s="453">
        <f t="shared" si="2"/>
        <v>0</v>
      </c>
      <c r="R68" s="803"/>
      <c r="S68" s="804"/>
      <c r="T68" s="63"/>
      <c r="V68" s="288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1"/>
    </row>
    <row r="69" spans="2:35" ht="22.9" customHeight="1">
      <c r="B69" s="74"/>
      <c r="C69" s="382"/>
      <c r="D69" s="376"/>
      <c r="E69" s="444"/>
      <c r="F69" s="444"/>
      <c r="G69" s="382"/>
      <c r="H69" s="444"/>
      <c r="I69" s="444"/>
      <c r="J69" s="444"/>
      <c r="K69" s="456"/>
      <c r="L69" s="456"/>
      <c r="M69" s="456"/>
      <c r="N69" s="456"/>
      <c r="O69" s="456"/>
      <c r="P69" s="591"/>
      <c r="Q69" s="453">
        <f t="shared" si="2"/>
        <v>0</v>
      </c>
      <c r="R69" s="803"/>
      <c r="S69" s="804"/>
      <c r="T69" s="63"/>
      <c r="V69" s="288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1"/>
    </row>
    <row r="70" spans="2:35" ht="22.9" customHeight="1">
      <c r="B70" s="74"/>
      <c r="C70" s="382"/>
      <c r="D70" s="376"/>
      <c r="E70" s="444"/>
      <c r="F70" s="444"/>
      <c r="G70" s="382"/>
      <c r="H70" s="444"/>
      <c r="I70" s="444"/>
      <c r="J70" s="444"/>
      <c r="K70" s="456"/>
      <c r="L70" s="456"/>
      <c r="M70" s="456"/>
      <c r="N70" s="456"/>
      <c r="O70" s="456"/>
      <c r="P70" s="591"/>
      <c r="Q70" s="453">
        <f t="shared" si="2"/>
        <v>0</v>
      </c>
      <c r="R70" s="803"/>
      <c r="S70" s="804"/>
      <c r="T70" s="63"/>
      <c r="V70" s="288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1"/>
    </row>
    <row r="71" spans="2:35" ht="22.9" customHeight="1">
      <c r="B71" s="74"/>
      <c r="C71" s="382"/>
      <c r="D71" s="376"/>
      <c r="E71" s="444"/>
      <c r="F71" s="444"/>
      <c r="G71" s="382"/>
      <c r="H71" s="444"/>
      <c r="I71" s="444"/>
      <c r="J71" s="444"/>
      <c r="K71" s="456"/>
      <c r="L71" s="456"/>
      <c r="M71" s="456"/>
      <c r="N71" s="456"/>
      <c r="O71" s="456"/>
      <c r="P71" s="591"/>
      <c r="Q71" s="453">
        <f t="shared" si="2"/>
        <v>0</v>
      </c>
      <c r="R71" s="803"/>
      <c r="S71" s="804"/>
      <c r="T71" s="63"/>
      <c r="V71" s="288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1"/>
    </row>
    <row r="72" spans="2:35" ht="22.9" customHeight="1">
      <c r="B72" s="74"/>
      <c r="C72" s="382"/>
      <c r="D72" s="377"/>
      <c r="E72" s="445"/>
      <c r="F72" s="445"/>
      <c r="G72" s="383"/>
      <c r="H72" s="445"/>
      <c r="I72" s="445"/>
      <c r="J72" s="445"/>
      <c r="K72" s="457"/>
      <c r="L72" s="457"/>
      <c r="M72" s="457"/>
      <c r="N72" s="457"/>
      <c r="O72" s="457"/>
      <c r="P72" s="592"/>
      <c r="Q72" s="454">
        <f t="shared" si="2"/>
        <v>0</v>
      </c>
      <c r="R72" s="803"/>
      <c r="S72" s="804"/>
      <c r="T72" s="63"/>
      <c r="V72" s="288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1"/>
    </row>
    <row r="73" spans="2:35" ht="22.9" customHeight="1">
      <c r="B73" s="74"/>
      <c r="C73" s="384"/>
      <c r="D73" s="378"/>
      <c r="E73" s="446"/>
      <c r="F73" s="446"/>
      <c r="G73" s="384"/>
      <c r="H73" s="446"/>
      <c r="I73" s="446"/>
      <c r="J73" s="446"/>
      <c r="K73" s="458"/>
      <c r="L73" s="458"/>
      <c r="M73" s="458"/>
      <c r="N73" s="458"/>
      <c r="O73" s="458"/>
      <c r="P73" s="593"/>
      <c r="Q73" s="455">
        <f t="shared" si="2"/>
        <v>0</v>
      </c>
      <c r="R73" s="805"/>
      <c r="S73" s="806"/>
      <c r="T73" s="63"/>
      <c r="V73" s="288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1"/>
    </row>
    <row r="74" spans="2:35" ht="22.9" customHeight="1" thickBot="1">
      <c r="B74" s="74"/>
      <c r="C74" s="150"/>
      <c r="D74" s="150"/>
      <c r="E74" s="151"/>
      <c r="F74" s="151"/>
      <c r="G74" s="151"/>
      <c r="H74" s="1090" t="s">
        <v>279</v>
      </c>
      <c r="I74" s="1091"/>
      <c r="J74" s="1092"/>
      <c r="K74" s="172">
        <f t="shared" ref="K74:L74" si="3">SUM(K49:K73)</f>
        <v>0</v>
      </c>
      <c r="L74" s="163">
        <f t="shared" si="3"/>
        <v>0</v>
      </c>
      <c r="M74" s="171">
        <f>SUM(M49:M73)</f>
        <v>0</v>
      </c>
      <c r="N74" s="171">
        <f t="shared" ref="N74" si="4">SUM(N49:N73)</f>
        <v>0</v>
      </c>
      <c r="O74" s="172">
        <f>SUM(O49:O73)</f>
        <v>0</v>
      </c>
      <c r="P74" s="172">
        <f>SUM(P49:P73)</f>
        <v>0</v>
      </c>
      <c r="Q74" s="284">
        <f>SUM(Q49:Q73)</f>
        <v>0</v>
      </c>
      <c r="R74" s="171">
        <f>SUM(R49:R73)</f>
        <v>0</v>
      </c>
      <c r="S74" s="112">
        <f>SUM(S49:S73)</f>
        <v>0</v>
      </c>
      <c r="T74" s="63"/>
      <c r="V74" s="288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1"/>
    </row>
    <row r="75" spans="2:35" ht="22.9" customHeight="1">
      <c r="B75" s="74"/>
      <c r="C75" s="150"/>
      <c r="D75" s="150"/>
      <c r="E75" s="151"/>
      <c r="F75" s="151"/>
      <c r="G75" s="151"/>
      <c r="H75" s="723"/>
      <c r="I75" s="723"/>
      <c r="J75" s="723"/>
      <c r="K75" s="151"/>
      <c r="L75" s="151"/>
      <c r="M75" s="151"/>
      <c r="N75" s="151"/>
      <c r="O75" s="151"/>
      <c r="P75" s="151"/>
      <c r="Q75" s="151"/>
      <c r="R75" s="151"/>
      <c r="S75" s="151"/>
      <c r="T75" s="63"/>
      <c r="V75" s="288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1"/>
    </row>
    <row r="76" spans="2:35" s="176" customFormat="1" ht="18" customHeight="1">
      <c r="B76" s="733"/>
      <c r="C76" s="734" t="s">
        <v>207</v>
      </c>
      <c r="D76" s="735"/>
      <c r="E76" s="736"/>
      <c r="F76" s="736"/>
      <c r="G76" s="736"/>
      <c r="H76" s="736"/>
      <c r="I76" s="736"/>
      <c r="J76" s="736"/>
      <c r="K76" s="736"/>
      <c r="L76" s="736"/>
      <c r="M76" s="736"/>
      <c r="N76" s="65"/>
      <c r="O76" s="65"/>
      <c r="P76" s="65"/>
      <c r="Q76" s="65"/>
      <c r="R76" s="65"/>
      <c r="S76" s="65"/>
      <c r="T76" s="179"/>
      <c r="V76" s="301"/>
      <c r="W76" s="302"/>
      <c r="X76" s="302"/>
      <c r="Y76" s="302"/>
      <c r="Z76" s="302"/>
      <c r="AA76" s="302"/>
      <c r="AB76" s="302"/>
      <c r="AC76" s="302"/>
      <c r="AD76" s="302"/>
      <c r="AE76" s="302"/>
      <c r="AF76" s="302"/>
      <c r="AG76" s="302"/>
      <c r="AH76" s="302"/>
      <c r="AI76" s="303"/>
    </row>
    <row r="77" spans="2:35" s="176" customFormat="1" ht="18" customHeight="1">
      <c r="B77" s="733"/>
      <c r="C77" s="735" t="s">
        <v>602</v>
      </c>
      <c r="D77" s="735"/>
      <c r="E77" s="736"/>
      <c r="F77" s="736"/>
      <c r="G77" s="736"/>
      <c r="H77" s="736"/>
      <c r="I77" s="736"/>
      <c r="J77" s="736"/>
      <c r="K77" s="736"/>
      <c r="L77" s="736"/>
      <c r="M77" s="736"/>
      <c r="N77" s="65"/>
      <c r="O77" s="65"/>
      <c r="P77" s="65"/>
      <c r="Q77" s="65"/>
      <c r="R77" s="65"/>
      <c r="S77" s="65"/>
      <c r="T77" s="179"/>
      <c r="V77" s="301"/>
      <c r="W77" s="302"/>
      <c r="X77" s="302"/>
      <c r="Y77" s="302"/>
      <c r="Z77" s="302"/>
      <c r="AA77" s="302"/>
      <c r="AB77" s="302"/>
      <c r="AC77" s="302"/>
      <c r="AD77" s="302"/>
      <c r="AE77" s="302"/>
      <c r="AF77" s="302"/>
      <c r="AG77" s="302"/>
      <c r="AH77" s="302"/>
      <c r="AI77" s="303"/>
    </row>
    <row r="78" spans="2:35" s="176" customFormat="1" ht="18" customHeight="1">
      <c r="B78" s="733"/>
      <c r="C78" s="735" t="s">
        <v>603</v>
      </c>
      <c r="D78" s="735"/>
      <c r="E78" s="736"/>
      <c r="F78" s="736"/>
      <c r="G78" s="736"/>
      <c r="H78" s="736"/>
      <c r="I78" s="736"/>
      <c r="J78" s="736"/>
      <c r="K78" s="736"/>
      <c r="L78" s="736"/>
      <c r="M78" s="736"/>
      <c r="N78" s="65"/>
      <c r="O78" s="65"/>
      <c r="P78" s="65"/>
      <c r="Q78" s="65"/>
      <c r="R78" s="65"/>
      <c r="S78" s="65"/>
      <c r="T78" s="179"/>
      <c r="V78" s="301"/>
      <c r="W78" s="302"/>
      <c r="X78" s="302"/>
      <c r="Y78" s="302"/>
      <c r="Z78" s="302"/>
      <c r="AA78" s="302"/>
      <c r="AB78" s="302"/>
      <c r="AC78" s="302"/>
      <c r="AD78" s="302"/>
      <c r="AE78" s="302"/>
      <c r="AF78" s="302"/>
      <c r="AG78" s="302"/>
      <c r="AH78" s="302"/>
      <c r="AI78" s="303"/>
    </row>
    <row r="79" spans="2:35" s="176" customFormat="1" ht="18" customHeight="1">
      <c r="B79" s="733"/>
      <c r="C79" s="737" t="s">
        <v>581</v>
      </c>
      <c r="D79" s="735"/>
      <c r="E79" s="736"/>
      <c r="F79" s="736"/>
      <c r="G79" s="736"/>
      <c r="H79" s="736"/>
      <c r="I79" s="736"/>
      <c r="J79" s="736"/>
      <c r="K79" s="736"/>
      <c r="L79" s="736"/>
      <c r="M79" s="736"/>
      <c r="N79" s="65"/>
      <c r="O79" s="65"/>
      <c r="P79" s="65"/>
      <c r="Q79" s="65"/>
      <c r="R79" s="65"/>
      <c r="S79" s="65"/>
      <c r="T79" s="179"/>
      <c r="V79" s="301"/>
      <c r="W79" s="302"/>
      <c r="X79" s="302"/>
      <c r="Y79" s="302"/>
      <c r="Z79" s="302"/>
      <c r="AA79" s="302"/>
      <c r="AB79" s="302"/>
      <c r="AC79" s="302"/>
      <c r="AD79" s="302"/>
      <c r="AE79" s="302"/>
      <c r="AF79" s="302"/>
      <c r="AG79" s="302"/>
      <c r="AH79" s="302"/>
      <c r="AI79" s="303"/>
    </row>
    <row r="80" spans="2:35" s="176" customFormat="1" ht="18" customHeight="1">
      <c r="B80" s="733"/>
      <c r="C80" s="176" t="s">
        <v>604</v>
      </c>
      <c r="D80" s="735"/>
      <c r="E80" s="736"/>
      <c r="F80" s="736"/>
      <c r="G80" s="736"/>
      <c r="H80" s="736"/>
      <c r="I80" s="736"/>
      <c r="J80" s="736"/>
      <c r="K80" s="736"/>
      <c r="L80" s="736"/>
      <c r="M80" s="736"/>
      <c r="N80" s="65"/>
      <c r="O80" s="65"/>
      <c r="P80" s="65"/>
      <c r="Q80" s="65"/>
      <c r="R80" s="65"/>
      <c r="S80" s="65"/>
      <c r="T80" s="179"/>
      <c r="V80" s="301"/>
      <c r="W80" s="302"/>
      <c r="X80" s="302"/>
      <c r="Y80" s="302"/>
      <c r="Z80" s="302"/>
      <c r="AA80" s="302"/>
      <c r="AB80" s="302"/>
      <c r="AC80" s="302"/>
      <c r="AD80" s="302"/>
      <c r="AE80" s="302"/>
      <c r="AF80" s="302"/>
      <c r="AG80" s="302"/>
      <c r="AH80" s="302"/>
      <c r="AI80" s="303"/>
    </row>
    <row r="81" spans="2:35" s="176" customFormat="1" ht="18" customHeight="1">
      <c r="B81" s="733"/>
      <c r="C81" s="738" t="s">
        <v>582</v>
      </c>
      <c r="D81" s="735"/>
      <c r="E81" s="739"/>
      <c r="F81" s="739"/>
      <c r="G81" s="739"/>
      <c r="H81" s="739"/>
      <c r="I81" s="739"/>
      <c r="J81" s="739"/>
      <c r="K81" s="739"/>
      <c r="L81" s="739"/>
      <c r="M81" s="739"/>
      <c r="N81" s="65"/>
      <c r="O81" s="65"/>
      <c r="P81" s="65"/>
      <c r="Q81" s="65"/>
      <c r="R81" s="65"/>
      <c r="S81" s="65"/>
      <c r="T81" s="179"/>
      <c r="V81" s="301"/>
      <c r="W81" s="302"/>
      <c r="X81" s="302"/>
      <c r="Y81" s="302"/>
      <c r="Z81" s="302"/>
      <c r="AA81" s="302"/>
      <c r="AB81" s="302"/>
      <c r="AC81" s="302"/>
      <c r="AD81" s="302"/>
      <c r="AE81" s="302"/>
      <c r="AF81" s="302"/>
      <c r="AG81" s="302"/>
      <c r="AH81" s="302"/>
      <c r="AI81" s="303"/>
    </row>
    <row r="82" spans="2:35" s="176" customFormat="1" ht="18" customHeight="1">
      <c r="B82" s="733"/>
      <c r="C82" s="738" t="s">
        <v>583</v>
      </c>
      <c r="D82" s="735"/>
      <c r="E82" s="739"/>
      <c r="F82" s="739"/>
      <c r="G82" s="739"/>
      <c r="H82" s="739"/>
      <c r="I82" s="739"/>
      <c r="J82" s="739"/>
      <c r="K82" s="739"/>
      <c r="L82" s="739"/>
      <c r="M82" s="739"/>
      <c r="N82" s="65"/>
      <c r="O82" s="65"/>
      <c r="P82" s="65"/>
      <c r="Q82" s="65"/>
      <c r="R82" s="65"/>
      <c r="S82" s="65"/>
      <c r="T82" s="179"/>
      <c r="V82" s="301"/>
      <c r="W82" s="302"/>
      <c r="X82" s="302"/>
      <c r="Y82" s="302"/>
      <c r="Z82" s="302"/>
      <c r="AA82" s="302"/>
      <c r="AB82" s="302"/>
      <c r="AC82" s="302"/>
      <c r="AD82" s="302"/>
      <c r="AE82" s="302"/>
      <c r="AF82" s="302"/>
      <c r="AG82" s="302"/>
      <c r="AH82" s="302"/>
      <c r="AI82" s="303"/>
    </row>
    <row r="83" spans="2:35" s="176" customFormat="1" ht="18" customHeight="1">
      <c r="B83" s="733"/>
      <c r="C83" s="738" t="s">
        <v>605</v>
      </c>
      <c r="D83" s="735"/>
      <c r="E83" s="739"/>
      <c r="F83" s="739"/>
      <c r="G83" s="739"/>
      <c r="H83" s="739"/>
      <c r="I83" s="739"/>
      <c r="J83" s="739"/>
      <c r="K83" s="739"/>
      <c r="L83" s="739"/>
      <c r="M83" s="739"/>
      <c r="N83" s="65"/>
      <c r="O83" s="65"/>
      <c r="P83" s="65"/>
      <c r="Q83" s="65"/>
      <c r="R83" s="65"/>
      <c r="S83" s="65"/>
      <c r="T83" s="179"/>
      <c r="V83" s="301"/>
      <c r="W83" s="302"/>
      <c r="X83" s="302"/>
      <c r="Y83" s="302"/>
      <c r="Z83" s="302"/>
      <c r="AA83" s="302"/>
      <c r="AB83" s="302"/>
      <c r="AC83" s="302"/>
      <c r="AD83" s="302"/>
      <c r="AE83" s="302"/>
      <c r="AF83" s="302"/>
      <c r="AG83" s="302"/>
      <c r="AH83" s="302"/>
      <c r="AI83" s="303"/>
    </row>
    <row r="84" spans="2:35" ht="22.9" customHeight="1" thickBot="1">
      <c r="B84" s="78"/>
      <c r="C84" s="1042"/>
      <c r="D84" s="1042"/>
      <c r="E84" s="46"/>
      <c r="F84" s="279"/>
      <c r="G84" s="46"/>
      <c r="H84" s="46"/>
      <c r="I84" s="46"/>
      <c r="J84" s="585"/>
      <c r="K84" s="46"/>
      <c r="L84" s="46"/>
      <c r="M84" s="282"/>
      <c r="N84" s="46"/>
      <c r="O84" s="46"/>
      <c r="P84" s="585"/>
      <c r="Q84" s="46"/>
      <c r="R84" s="46"/>
      <c r="S84" s="46"/>
      <c r="T84" s="80"/>
      <c r="V84" s="304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6"/>
    </row>
    <row r="85" spans="2:35" ht="22.9" customHeight="1">
      <c r="C85" s="61"/>
      <c r="D85" s="61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</row>
    <row r="86" spans="2:35" ht="12.75">
      <c r="C86" s="81" t="s">
        <v>76</v>
      </c>
      <c r="D86" s="61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52" t="s">
        <v>55</v>
      </c>
    </row>
    <row r="87" spans="2:35" ht="12.75">
      <c r="C87" s="82" t="s">
        <v>77</v>
      </c>
      <c r="D87" s="61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</row>
    <row r="88" spans="2:35" ht="12.75">
      <c r="C88" s="82" t="s">
        <v>78</v>
      </c>
      <c r="D88" s="61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</row>
    <row r="89" spans="2:35" ht="12.75">
      <c r="C89" s="82" t="s">
        <v>79</v>
      </c>
      <c r="D89" s="61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</row>
    <row r="90" spans="2:35" ht="12.75">
      <c r="C90" s="82" t="s">
        <v>80</v>
      </c>
      <c r="D90" s="61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</row>
    <row r="91" spans="2:35" ht="22.9" customHeight="1">
      <c r="C91" s="61"/>
      <c r="D91" s="61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</row>
    <row r="92" spans="2:35" ht="22.9" customHeight="1">
      <c r="C92" s="61"/>
      <c r="D92" s="61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</row>
    <row r="93" spans="2:35" ht="22.9" customHeight="1">
      <c r="C93" s="61"/>
      <c r="D93" s="61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</row>
    <row r="94" spans="2:35" ht="22.9" customHeight="1">
      <c r="C94" s="61"/>
      <c r="D94" s="61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</row>
    <row r="95" spans="2:35" ht="22.9" customHeight="1"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47"/>
  <sheetViews>
    <sheetView topLeftCell="A26" zoomScaleNormal="100" zoomScalePageLayoutView="125" workbookViewId="0">
      <selection activeCell="F46" sqref="F46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14.44140625" style="54" customWidth="1"/>
    <col min="5" max="5" width="26.77734375" style="55" customWidth="1"/>
    <col min="6" max="9" width="13.44140625" style="55" customWidth="1"/>
    <col min="10" max="10" width="3.21875" style="54" customWidth="1"/>
    <col min="11" max="16384" width="10.77734375" style="54"/>
  </cols>
  <sheetData>
    <row r="2" spans="2:25" ht="22.9" customHeight="1">
      <c r="D2" s="150" t="s">
        <v>174</v>
      </c>
    </row>
    <row r="3" spans="2:25" ht="22.9" customHeight="1">
      <c r="D3" s="150" t="s">
        <v>175</v>
      </c>
    </row>
    <row r="4" spans="2:25" ht="22.9" customHeight="1" thickBot="1"/>
    <row r="5" spans="2:25" ht="9" customHeight="1">
      <c r="B5" s="56"/>
      <c r="C5" s="57"/>
      <c r="D5" s="57"/>
      <c r="E5" s="58"/>
      <c r="F5" s="58"/>
      <c r="G5" s="58"/>
      <c r="H5" s="58"/>
      <c r="I5" s="58"/>
      <c r="J5" s="59"/>
      <c r="L5" s="285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7"/>
    </row>
    <row r="6" spans="2:25" ht="30" customHeight="1">
      <c r="B6" s="60"/>
      <c r="C6" s="51" t="s">
        <v>0</v>
      </c>
      <c r="D6" s="61"/>
      <c r="E6" s="62"/>
      <c r="F6" s="62"/>
      <c r="G6" s="62"/>
      <c r="H6" s="62"/>
      <c r="I6" s="997">
        <f>ejercicio</f>
        <v>2018</v>
      </c>
      <c r="J6" s="63"/>
      <c r="L6" s="288"/>
      <c r="M6" s="289" t="s">
        <v>499</v>
      </c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1"/>
    </row>
    <row r="7" spans="2:25" ht="30" customHeight="1">
      <c r="B7" s="60"/>
      <c r="C7" s="51" t="s">
        <v>1</v>
      </c>
      <c r="D7" s="61"/>
      <c r="E7" s="62"/>
      <c r="F7" s="62"/>
      <c r="G7" s="62"/>
      <c r="H7" s="62"/>
      <c r="I7" s="997"/>
      <c r="J7" s="63"/>
      <c r="L7" s="288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1"/>
    </row>
    <row r="8" spans="2:25" ht="30" customHeight="1">
      <c r="B8" s="60"/>
      <c r="C8" s="64"/>
      <c r="D8" s="61"/>
      <c r="E8" s="62"/>
      <c r="F8" s="62"/>
      <c r="G8" s="62"/>
      <c r="H8" s="62"/>
      <c r="I8" s="65"/>
      <c r="J8" s="63"/>
      <c r="L8" s="288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0"/>
      <c r="Y8" s="291"/>
    </row>
    <row r="9" spans="2:25" s="127" customFormat="1" ht="30" customHeight="1">
      <c r="B9" s="125"/>
      <c r="C9" s="45" t="s">
        <v>2</v>
      </c>
      <c r="D9" s="1041" t="str">
        <f>Entidad</f>
        <v>FIFEDE - FUNDACIÓN C.INS.PARA LA FORMACIÓN, EL EMPLEO Y EL DESARROLLO EMPRESARIAL</v>
      </c>
      <c r="E9" s="1041"/>
      <c r="F9" s="1041"/>
      <c r="G9" s="1041"/>
      <c r="H9" s="1041"/>
      <c r="I9" s="1041"/>
      <c r="J9" s="126"/>
      <c r="L9" s="288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1"/>
    </row>
    <row r="10" spans="2:25" ht="7.15" customHeight="1">
      <c r="B10" s="60"/>
      <c r="C10" s="61"/>
      <c r="D10" s="61"/>
      <c r="E10" s="62"/>
      <c r="F10" s="62"/>
      <c r="G10" s="62"/>
      <c r="H10" s="62"/>
      <c r="I10" s="62"/>
      <c r="J10" s="63"/>
      <c r="L10" s="288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1"/>
    </row>
    <row r="11" spans="2:25" s="72" customFormat="1" ht="30" customHeight="1">
      <c r="B11" s="68"/>
      <c r="C11" s="69" t="s">
        <v>249</v>
      </c>
      <c r="D11" s="69"/>
      <c r="E11" s="70"/>
      <c r="F11" s="70"/>
      <c r="G11" s="70"/>
      <c r="H11" s="70"/>
      <c r="I11" s="70"/>
      <c r="J11" s="71"/>
      <c r="L11" s="288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1"/>
    </row>
    <row r="12" spans="2:25" s="72" customFormat="1" ht="30" customHeight="1">
      <c r="B12" s="68"/>
      <c r="C12" s="1062"/>
      <c r="D12" s="1062"/>
      <c r="E12" s="53"/>
      <c r="F12" s="53"/>
      <c r="G12" s="53"/>
      <c r="H12" s="53"/>
      <c r="I12" s="53"/>
      <c r="J12" s="71"/>
      <c r="L12" s="288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1"/>
    </row>
    <row r="13" spans="2:25" s="72" customFormat="1" ht="16.149999999999999" customHeight="1">
      <c r="B13" s="68"/>
      <c r="C13" s="155"/>
      <c r="D13" s="158"/>
      <c r="E13" s="159"/>
      <c r="F13" s="156" t="s">
        <v>251</v>
      </c>
      <c r="G13" s="1093" t="s">
        <v>256</v>
      </c>
      <c r="H13" s="1094"/>
      <c r="I13" s="1095"/>
      <c r="J13" s="71"/>
      <c r="L13" s="288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1"/>
    </row>
    <row r="14" spans="2:25" s="72" customFormat="1" ht="16.149999999999999" customHeight="1">
      <c r="B14" s="68"/>
      <c r="C14" s="157"/>
      <c r="D14" s="160"/>
      <c r="E14" s="161"/>
      <c r="F14" s="146" t="s">
        <v>252</v>
      </c>
      <c r="G14" s="156" t="s">
        <v>253</v>
      </c>
      <c r="H14" s="156" t="s">
        <v>254</v>
      </c>
      <c r="I14" s="156" t="s">
        <v>255</v>
      </c>
      <c r="J14" s="71"/>
      <c r="L14" s="288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1"/>
    </row>
    <row r="15" spans="2:25" s="127" customFormat="1" ht="16.149999999999999" customHeight="1">
      <c r="B15" s="125"/>
      <c r="C15" s="1096" t="s">
        <v>250</v>
      </c>
      <c r="D15" s="1097"/>
      <c r="E15" s="1098"/>
      <c r="F15" s="141">
        <f>ejercicio</f>
        <v>2018</v>
      </c>
      <c r="G15" s="141">
        <f>ejercicio+1</f>
        <v>2019</v>
      </c>
      <c r="H15" s="141">
        <f>ejercicio+1</f>
        <v>2019</v>
      </c>
      <c r="I15" s="141">
        <f>ejercicio+1</f>
        <v>2019</v>
      </c>
      <c r="J15" s="126"/>
      <c r="L15" s="288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1"/>
    </row>
    <row r="16" spans="2:25" s="127" customFormat="1" ht="7.9" customHeight="1">
      <c r="B16" s="125"/>
      <c r="C16" s="51"/>
      <c r="D16" s="51"/>
      <c r="E16" s="124"/>
      <c r="F16" s="124"/>
      <c r="G16" s="124"/>
      <c r="H16" s="124"/>
      <c r="I16" s="124"/>
      <c r="J16" s="126"/>
      <c r="L16" s="288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1"/>
    </row>
    <row r="17" spans="1:25" s="77" customFormat="1" ht="22.9" customHeight="1" thickBot="1">
      <c r="A17" s="127"/>
      <c r="B17" s="125"/>
      <c r="C17" s="99" t="s">
        <v>257</v>
      </c>
      <c r="D17" s="100"/>
      <c r="E17" s="164"/>
      <c r="F17" s="386"/>
      <c r="G17" s="387"/>
      <c r="H17" s="388"/>
      <c r="I17" s="432"/>
      <c r="J17" s="75"/>
      <c r="L17" s="288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1"/>
    </row>
    <row r="18" spans="1:25" s="77" customFormat="1" ht="9" customHeight="1">
      <c r="A18" s="127"/>
      <c r="B18" s="125"/>
      <c r="C18" s="32"/>
      <c r="D18" s="32"/>
      <c r="E18" s="32"/>
      <c r="F18" s="167"/>
      <c r="G18" s="168"/>
      <c r="H18" s="169"/>
      <c r="I18" s="170"/>
      <c r="J18" s="75"/>
      <c r="L18" s="288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1"/>
    </row>
    <row r="19" spans="1:25" s="77" customFormat="1" ht="22.9" customHeight="1" thickBot="1">
      <c r="A19" s="127"/>
      <c r="B19" s="125"/>
      <c r="C19" s="99" t="s">
        <v>162</v>
      </c>
      <c r="D19" s="100"/>
      <c r="E19" s="164"/>
      <c r="F19" s="112">
        <f>SUM(F20:F24)</f>
        <v>0</v>
      </c>
      <c r="G19" s="162">
        <f t="shared" ref="G19:I19" si="0">SUM(G20:G24)</f>
        <v>0</v>
      </c>
      <c r="H19" s="163">
        <f t="shared" si="0"/>
        <v>0</v>
      </c>
      <c r="I19" s="171">
        <f t="shared" si="0"/>
        <v>0</v>
      </c>
      <c r="J19" s="75"/>
      <c r="L19" s="288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1"/>
    </row>
    <row r="20" spans="1:25" s="77" customFormat="1" ht="22.9" customHeight="1">
      <c r="B20" s="74"/>
      <c r="C20" s="120" t="s">
        <v>258</v>
      </c>
      <c r="D20" s="121"/>
      <c r="E20" s="123"/>
      <c r="F20" s="372"/>
      <c r="G20" s="389"/>
      <c r="H20" s="351"/>
      <c r="I20" s="433"/>
      <c r="J20" s="75"/>
      <c r="L20" s="288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1"/>
    </row>
    <row r="21" spans="1:25" s="77" customFormat="1" ht="22.9" customHeight="1">
      <c r="B21" s="74"/>
      <c r="C21" s="120" t="s">
        <v>259</v>
      </c>
      <c r="D21" s="121"/>
      <c r="E21" s="123"/>
      <c r="F21" s="372"/>
      <c r="G21" s="389"/>
      <c r="H21" s="351"/>
      <c r="I21" s="433"/>
      <c r="J21" s="75"/>
      <c r="L21" s="288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1"/>
    </row>
    <row r="22" spans="1:25" s="77" customFormat="1" ht="22.9" customHeight="1">
      <c r="B22" s="74"/>
      <c r="C22" s="120" t="s">
        <v>260</v>
      </c>
      <c r="D22" s="121"/>
      <c r="E22" s="123"/>
      <c r="F22" s="372"/>
      <c r="G22" s="389"/>
      <c r="H22" s="351"/>
      <c r="I22" s="433"/>
      <c r="J22" s="75"/>
      <c r="L22" s="288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1"/>
    </row>
    <row r="23" spans="1:25" ht="22.9" customHeight="1">
      <c r="B23" s="74"/>
      <c r="C23" s="95" t="s">
        <v>261</v>
      </c>
      <c r="D23" s="96"/>
      <c r="E23" s="115"/>
      <c r="F23" s="373"/>
      <c r="G23" s="390"/>
      <c r="H23" s="344"/>
      <c r="I23" s="434"/>
      <c r="J23" s="63"/>
      <c r="L23" s="288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1"/>
    </row>
    <row r="24" spans="1:25" ht="22.9" customHeight="1">
      <c r="B24" s="74"/>
      <c r="C24" s="97" t="s">
        <v>262</v>
      </c>
      <c r="D24" s="98"/>
      <c r="E24" s="116"/>
      <c r="F24" s="375"/>
      <c r="G24" s="391"/>
      <c r="H24" s="348"/>
      <c r="I24" s="435"/>
      <c r="J24" s="63"/>
      <c r="L24" s="288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1"/>
    </row>
    <row r="25" spans="1:25" ht="7.9" customHeight="1">
      <c r="B25" s="60"/>
      <c r="C25" s="1071"/>
      <c r="D25" s="1071"/>
      <c r="E25" s="1071"/>
      <c r="F25" s="1071"/>
      <c r="G25" s="1071"/>
      <c r="H25" s="1071"/>
      <c r="I25" s="1071"/>
      <c r="J25" s="63"/>
      <c r="L25" s="288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1"/>
    </row>
    <row r="26" spans="1:25" s="77" customFormat="1" ht="22.9" customHeight="1" thickBot="1">
      <c r="A26" s="127"/>
      <c r="B26" s="125"/>
      <c r="C26" s="99" t="s">
        <v>263</v>
      </c>
      <c r="D26" s="100"/>
      <c r="E26" s="164"/>
      <c r="F26" s="112">
        <f>+SUM(F27:F28)</f>
        <v>0</v>
      </c>
      <c r="G26" s="162">
        <f>SUM(G27:G28)</f>
        <v>0</v>
      </c>
      <c r="H26" s="163">
        <f>SUM(H27:H28)</f>
        <v>0</v>
      </c>
      <c r="I26" s="171">
        <f>SUM(I27:I28)</f>
        <v>0</v>
      </c>
      <c r="J26" s="75"/>
      <c r="L26" s="288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1"/>
    </row>
    <row r="27" spans="1:25" s="77" customFormat="1" ht="22.9" customHeight="1">
      <c r="B27" s="74"/>
      <c r="C27" s="120" t="s">
        <v>264</v>
      </c>
      <c r="D27" s="121"/>
      <c r="E27" s="123"/>
      <c r="F27" s="372"/>
      <c r="G27" s="436"/>
      <c r="H27" s="437"/>
      <c r="I27" s="433"/>
      <c r="J27" s="75"/>
      <c r="L27" s="288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1"/>
    </row>
    <row r="28" spans="1:25" ht="22.9" customHeight="1">
      <c r="B28" s="74"/>
      <c r="C28" s="97" t="s">
        <v>265</v>
      </c>
      <c r="D28" s="98"/>
      <c r="E28" s="116"/>
      <c r="F28" s="375"/>
      <c r="G28" s="438"/>
      <c r="H28" s="439"/>
      <c r="I28" s="440"/>
      <c r="J28" s="63"/>
      <c r="L28" s="288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1"/>
    </row>
    <row r="29" spans="1:25" ht="7.9" customHeight="1">
      <c r="B29" s="60"/>
      <c r="C29" s="1071"/>
      <c r="D29" s="1071"/>
      <c r="E29" s="1071"/>
      <c r="F29" s="1071"/>
      <c r="G29" s="1071"/>
      <c r="H29" s="1071"/>
      <c r="I29" s="1071"/>
      <c r="J29" s="63"/>
      <c r="L29" s="288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1"/>
    </row>
    <row r="30" spans="1:25" ht="22.9" customHeight="1" thickBot="1">
      <c r="B30" s="74"/>
      <c r="C30" s="99" t="s">
        <v>266</v>
      </c>
      <c r="D30" s="100"/>
      <c r="E30" s="164"/>
      <c r="F30" s="112">
        <f>SUM(F31:F32)</f>
        <v>0</v>
      </c>
      <c r="G30" s="162">
        <f>SUM(G31:G32)</f>
        <v>0</v>
      </c>
      <c r="H30" s="163">
        <f>SUM(H31:H32)</f>
        <v>0</v>
      </c>
      <c r="I30" s="171">
        <f>SUM(I31:I32)</f>
        <v>0</v>
      </c>
      <c r="J30" s="63"/>
      <c r="L30" s="288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1"/>
    </row>
    <row r="31" spans="1:25" ht="22.9" customHeight="1">
      <c r="B31" s="74"/>
      <c r="C31" s="120" t="s">
        <v>264</v>
      </c>
      <c r="D31" s="121"/>
      <c r="E31" s="123"/>
      <c r="F31" s="372"/>
      <c r="G31" s="441"/>
      <c r="H31" s="442"/>
      <c r="I31" s="443"/>
      <c r="J31" s="63"/>
      <c r="L31" s="288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1"/>
    </row>
    <row r="32" spans="1:25" ht="22.9" customHeight="1">
      <c r="B32" s="74"/>
      <c r="C32" s="97" t="s">
        <v>265</v>
      </c>
      <c r="D32" s="98"/>
      <c r="E32" s="116"/>
      <c r="F32" s="375"/>
      <c r="G32" s="438"/>
      <c r="H32" s="439"/>
      <c r="I32" s="440"/>
      <c r="J32" s="63"/>
      <c r="L32" s="288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1"/>
    </row>
    <row r="33" spans="2:25" ht="22.9" customHeight="1">
      <c r="B33" s="74"/>
      <c r="C33" s="150"/>
      <c r="D33" s="150"/>
      <c r="E33" s="151"/>
      <c r="F33" s="152"/>
      <c r="G33" s="151"/>
      <c r="H33" s="151"/>
      <c r="I33" s="153"/>
      <c r="J33" s="63"/>
      <c r="L33" s="288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0"/>
      <c r="X33" s="290"/>
      <c r="Y33" s="291"/>
    </row>
    <row r="34" spans="2:25" ht="22.9" customHeight="1">
      <c r="B34" s="74"/>
      <c r="C34" s="108" t="s">
        <v>207</v>
      </c>
      <c r="D34" s="106"/>
      <c r="E34" s="107"/>
      <c r="F34" s="107"/>
      <c r="G34" s="107"/>
      <c r="H34" s="107"/>
      <c r="I34" s="53"/>
      <c r="J34" s="63"/>
      <c r="L34" s="288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1"/>
    </row>
    <row r="35" spans="2:25" ht="18">
      <c r="B35" s="74"/>
      <c r="C35" s="166" t="s">
        <v>267</v>
      </c>
      <c r="D35" s="106"/>
      <c r="E35" s="107"/>
      <c r="F35" s="107"/>
      <c r="G35" s="107"/>
      <c r="H35" s="107"/>
      <c r="I35" s="53"/>
      <c r="J35" s="63"/>
      <c r="L35" s="288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0"/>
      <c r="Y35" s="291"/>
    </row>
    <row r="36" spans="2:25" ht="22.9" customHeight="1" thickBot="1">
      <c r="B36" s="78"/>
      <c r="C36" s="1042"/>
      <c r="D36" s="1042"/>
      <c r="E36" s="1042"/>
      <c r="F36" s="1042"/>
      <c r="G36" s="46"/>
      <c r="H36" s="46"/>
      <c r="I36" s="79"/>
      <c r="J36" s="80"/>
      <c r="L36" s="304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6"/>
    </row>
    <row r="37" spans="2:25" ht="22.9" customHeight="1">
      <c r="C37" s="61"/>
      <c r="D37" s="61"/>
      <c r="E37" s="62"/>
      <c r="F37" s="62"/>
      <c r="G37" s="62"/>
      <c r="H37" s="62"/>
      <c r="I37" s="62"/>
    </row>
    <row r="38" spans="2:25" ht="12.75">
      <c r="C38" s="81" t="s">
        <v>76</v>
      </c>
      <c r="D38" s="61"/>
      <c r="E38" s="62"/>
      <c r="F38" s="62"/>
      <c r="G38" s="62"/>
      <c r="H38" s="62"/>
      <c r="I38" s="52" t="s">
        <v>57</v>
      </c>
    </row>
    <row r="39" spans="2:25" ht="12.75">
      <c r="C39" s="82" t="s">
        <v>77</v>
      </c>
      <c r="D39" s="61"/>
      <c r="E39" s="62"/>
      <c r="F39" s="62"/>
      <c r="G39" s="62"/>
      <c r="H39" s="62"/>
      <c r="I39" s="62"/>
    </row>
    <row r="40" spans="2:25" ht="12.75">
      <c r="C40" s="82" t="s">
        <v>78</v>
      </c>
      <c r="D40" s="61"/>
      <c r="E40" s="62"/>
      <c r="F40" s="62"/>
      <c r="G40" s="62"/>
      <c r="H40" s="62"/>
      <c r="I40" s="62"/>
    </row>
    <row r="41" spans="2:25" ht="12.75">
      <c r="C41" s="82" t="s">
        <v>79</v>
      </c>
      <c r="D41" s="61"/>
      <c r="E41" s="62"/>
      <c r="F41" s="62"/>
      <c r="G41" s="62"/>
      <c r="H41" s="62"/>
      <c r="I41" s="62"/>
    </row>
    <row r="42" spans="2:25" ht="12.75">
      <c r="C42" s="82" t="s">
        <v>80</v>
      </c>
      <c r="D42" s="61"/>
      <c r="E42" s="62"/>
      <c r="F42" s="62"/>
      <c r="G42" s="62"/>
      <c r="H42" s="62"/>
      <c r="I42" s="62"/>
    </row>
    <row r="43" spans="2:25" ht="22.9" customHeight="1">
      <c r="C43" s="61"/>
      <c r="D43" s="61"/>
      <c r="E43" s="62"/>
      <c r="F43" s="62"/>
      <c r="G43" s="62"/>
      <c r="H43" s="62"/>
      <c r="I43" s="62"/>
    </row>
    <row r="44" spans="2:25" ht="22.9" customHeight="1">
      <c r="C44" s="61"/>
      <c r="D44" s="61"/>
      <c r="E44" s="62"/>
      <c r="F44" s="62"/>
      <c r="G44" s="62"/>
      <c r="H44" s="62"/>
      <c r="I44" s="62"/>
    </row>
    <row r="45" spans="2:25" ht="22.9" customHeight="1">
      <c r="C45" s="61"/>
      <c r="D45" s="61"/>
      <c r="E45" s="62"/>
      <c r="F45" s="62"/>
      <c r="G45" s="62"/>
      <c r="H45" s="62"/>
      <c r="I45" s="62"/>
    </row>
    <row r="46" spans="2:25" ht="22.9" customHeight="1">
      <c r="C46" s="61"/>
      <c r="D46" s="61"/>
      <c r="E46" s="62"/>
      <c r="F46" s="62"/>
      <c r="G46" s="62"/>
      <c r="H46" s="62"/>
      <c r="I46" s="62"/>
    </row>
    <row r="47" spans="2:25" ht="22.9" customHeight="1">
      <c r="F47" s="62"/>
      <c r="G47" s="62"/>
      <c r="H47" s="62"/>
      <c r="I47" s="62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5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35"/>
  <sheetViews>
    <sheetView zoomScale="70" zoomScaleNormal="70" zoomScalePageLayoutView="125" workbookViewId="0">
      <selection activeCell="P37" sqref="P37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33.44140625" style="54" customWidth="1"/>
    <col min="5" max="14" width="13.44140625" style="55" customWidth="1"/>
    <col min="15" max="15" width="3.21875" style="54" customWidth="1"/>
    <col min="16" max="16384" width="10.77734375" style="54"/>
  </cols>
  <sheetData>
    <row r="2" spans="2:30" ht="22.9" customHeight="1">
      <c r="D2" s="150" t="s">
        <v>174</v>
      </c>
    </row>
    <row r="3" spans="2:30" ht="22.9" customHeight="1">
      <c r="D3" s="150" t="s">
        <v>175</v>
      </c>
    </row>
    <row r="4" spans="2:30" ht="22.9" customHeight="1" thickBot="1"/>
    <row r="5" spans="2:30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  <c r="Q5" s="310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2"/>
    </row>
    <row r="6" spans="2:30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62"/>
      <c r="M6" s="62"/>
      <c r="N6" s="997">
        <f>ejercicio</f>
        <v>2018</v>
      </c>
      <c r="O6" s="63"/>
      <c r="Q6" s="313"/>
      <c r="R6" s="314" t="s">
        <v>499</v>
      </c>
      <c r="S6" s="314"/>
      <c r="T6" s="314"/>
      <c r="U6" s="314"/>
      <c r="V6" s="315"/>
      <c r="W6" s="315"/>
      <c r="X6" s="315"/>
      <c r="Y6" s="315"/>
      <c r="Z6" s="315"/>
      <c r="AA6" s="315"/>
      <c r="AB6" s="315"/>
      <c r="AC6" s="315"/>
      <c r="AD6" s="316"/>
    </row>
    <row r="7" spans="2:30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62"/>
      <c r="M7" s="62"/>
      <c r="N7" s="997"/>
      <c r="O7" s="63"/>
      <c r="Q7" s="313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6"/>
    </row>
    <row r="8" spans="2:30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2"/>
      <c r="M8" s="62"/>
      <c r="N8" s="65"/>
      <c r="O8" s="63"/>
      <c r="Q8" s="313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6"/>
    </row>
    <row r="9" spans="2:30" s="127" customFormat="1" ht="30" customHeight="1">
      <c r="B9" s="125"/>
      <c r="C9" s="45" t="s">
        <v>2</v>
      </c>
      <c r="D9" s="1041" t="str">
        <f>Entidad</f>
        <v>FIFEDE - FUNDACIÓN C.INS.PARA LA FORMACIÓN, EL EMPLEO Y EL DESARROLLO EMPRESARIAL</v>
      </c>
      <c r="E9" s="1041"/>
      <c r="F9" s="1041"/>
      <c r="G9" s="1041"/>
      <c r="H9" s="1041"/>
      <c r="I9" s="1041"/>
      <c r="J9" s="1041"/>
      <c r="K9" s="1041"/>
      <c r="L9" s="1041"/>
      <c r="M9" s="1041"/>
      <c r="N9" s="1041"/>
      <c r="O9" s="126"/>
      <c r="Q9" s="313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6"/>
    </row>
    <row r="10" spans="2:30" ht="7.1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  <c r="Q10" s="313"/>
      <c r="R10" s="315"/>
      <c r="S10" s="315"/>
      <c r="T10" s="315"/>
      <c r="U10" s="315"/>
      <c r="V10" s="315"/>
      <c r="W10" s="315"/>
      <c r="X10" s="315"/>
      <c r="Y10" s="315"/>
      <c r="Z10" s="315"/>
      <c r="AA10" s="315"/>
      <c r="AB10" s="315"/>
      <c r="AC10" s="315"/>
      <c r="AD10" s="316"/>
    </row>
    <row r="11" spans="2:30" s="72" customFormat="1" ht="30" customHeight="1">
      <c r="B11" s="68"/>
      <c r="C11" s="69" t="s">
        <v>269</v>
      </c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1"/>
      <c r="Q11" s="313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6"/>
    </row>
    <row r="12" spans="2:30" s="72" customFormat="1" ht="30" customHeight="1">
      <c r="B12" s="68"/>
      <c r="C12" s="1062"/>
      <c r="D12" s="1062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71"/>
      <c r="Q12" s="313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6"/>
    </row>
    <row r="13" spans="2:30" s="72" customFormat="1" ht="19.149999999999999" customHeight="1">
      <c r="B13" s="68"/>
      <c r="C13" s="155"/>
      <c r="D13" s="158"/>
      <c r="E13" s="1099" t="s">
        <v>268</v>
      </c>
      <c r="F13" s="1100"/>
      <c r="G13" s="1100"/>
      <c r="H13" s="1100"/>
      <c r="I13" s="1100"/>
      <c r="J13" s="1100"/>
      <c r="K13" s="1100"/>
      <c r="L13" s="1100"/>
      <c r="M13" s="1100"/>
      <c r="N13" s="1101"/>
      <c r="O13" s="71"/>
      <c r="Q13" s="313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6"/>
    </row>
    <row r="14" spans="2:30" s="127" customFormat="1" ht="19.149999999999999" customHeight="1">
      <c r="B14" s="125"/>
      <c r="C14" s="1096" t="s">
        <v>250</v>
      </c>
      <c r="D14" s="1097"/>
      <c r="E14" s="173">
        <f>ejercicio</f>
        <v>2018</v>
      </c>
      <c r="F14" s="174">
        <f>ejercicio+1</f>
        <v>2019</v>
      </c>
      <c r="G14" s="174">
        <f>ejercicio+2</f>
        <v>2020</v>
      </c>
      <c r="H14" s="174">
        <f>ejercicio+3</f>
        <v>2021</v>
      </c>
      <c r="I14" s="174">
        <f>ejercicio+4</f>
        <v>2022</v>
      </c>
      <c r="J14" s="174">
        <f>ejercicio+5</f>
        <v>2023</v>
      </c>
      <c r="K14" s="174">
        <f>ejercicio+6</f>
        <v>2024</v>
      </c>
      <c r="L14" s="174">
        <f>ejercicio+7</f>
        <v>2025</v>
      </c>
      <c r="M14" s="174">
        <f>ejercicio+8</f>
        <v>2026</v>
      </c>
      <c r="N14" s="175">
        <f>ejercicio+9</f>
        <v>2027</v>
      </c>
      <c r="O14" s="126"/>
      <c r="Q14" s="313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6"/>
    </row>
    <row r="15" spans="2:30" s="77" customFormat="1" ht="22.9" customHeight="1">
      <c r="B15" s="74"/>
      <c r="C15" s="120" t="s">
        <v>258</v>
      </c>
      <c r="D15" s="121"/>
      <c r="E15" s="339"/>
      <c r="F15" s="340"/>
      <c r="G15" s="340"/>
      <c r="H15" s="340"/>
      <c r="I15" s="340"/>
      <c r="J15" s="340"/>
      <c r="K15" s="340"/>
      <c r="L15" s="340"/>
      <c r="M15" s="340"/>
      <c r="N15" s="800"/>
      <c r="O15" s="75"/>
      <c r="Q15" s="313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6"/>
    </row>
    <row r="16" spans="2:30" s="77" customFormat="1" ht="22.9" customHeight="1">
      <c r="B16" s="74"/>
      <c r="C16" s="120" t="s">
        <v>259</v>
      </c>
      <c r="D16" s="121"/>
      <c r="E16" s="350"/>
      <c r="F16" s="351"/>
      <c r="G16" s="351"/>
      <c r="H16" s="351"/>
      <c r="I16" s="351"/>
      <c r="J16" s="351"/>
      <c r="K16" s="351"/>
      <c r="L16" s="351"/>
      <c r="M16" s="351"/>
      <c r="N16" s="433"/>
      <c r="O16" s="75"/>
      <c r="Q16" s="313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6"/>
    </row>
    <row r="17" spans="1:30" s="77" customFormat="1" ht="22.9" customHeight="1">
      <c r="B17" s="74"/>
      <c r="C17" s="120" t="s">
        <v>260</v>
      </c>
      <c r="D17" s="121"/>
      <c r="E17" s="350"/>
      <c r="F17" s="351"/>
      <c r="G17" s="351"/>
      <c r="H17" s="351"/>
      <c r="I17" s="351"/>
      <c r="J17" s="351"/>
      <c r="K17" s="351"/>
      <c r="L17" s="351"/>
      <c r="M17" s="351"/>
      <c r="N17" s="433"/>
      <c r="O17" s="75"/>
      <c r="Q17" s="313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6"/>
    </row>
    <row r="18" spans="1:30" ht="22.9" customHeight="1">
      <c r="B18" s="74"/>
      <c r="C18" s="95" t="s">
        <v>261</v>
      </c>
      <c r="D18" s="96"/>
      <c r="E18" s="343"/>
      <c r="F18" s="344"/>
      <c r="G18" s="344"/>
      <c r="H18" s="344"/>
      <c r="I18" s="344"/>
      <c r="J18" s="344"/>
      <c r="K18" s="344"/>
      <c r="L18" s="344"/>
      <c r="M18" s="344"/>
      <c r="N18" s="434"/>
      <c r="O18" s="63"/>
      <c r="Q18" s="313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6"/>
    </row>
    <row r="19" spans="1:30" ht="22.9" customHeight="1">
      <c r="B19" s="74"/>
      <c r="C19" s="97" t="s">
        <v>262</v>
      </c>
      <c r="D19" s="98"/>
      <c r="E19" s="347"/>
      <c r="F19" s="348"/>
      <c r="G19" s="348"/>
      <c r="H19" s="348"/>
      <c r="I19" s="348"/>
      <c r="J19" s="348"/>
      <c r="K19" s="348"/>
      <c r="L19" s="348"/>
      <c r="M19" s="348"/>
      <c r="N19" s="435"/>
      <c r="O19" s="63"/>
      <c r="Q19" s="313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6"/>
    </row>
    <row r="20" spans="1:30" s="77" customFormat="1" ht="22.9" customHeight="1" thickBot="1">
      <c r="A20" s="127"/>
      <c r="B20" s="125"/>
      <c r="C20" s="99" t="s">
        <v>270</v>
      </c>
      <c r="D20" s="100"/>
      <c r="E20" s="172">
        <f>SUM(E15:E19)</f>
        <v>0</v>
      </c>
      <c r="F20" s="163">
        <f t="shared" ref="F20:N20" si="0">SUM(F15:F19)</f>
        <v>0</v>
      </c>
      <c r="G20" s="163">
        <f t="shared" si="0"/>
        <v>0</v>
      </c>
      <c r="H20" s="163">
        <f t="shared" si="0"/>
        <v>0</v>
      </c>
      <c r="I20" s="163">
        <f t="shared" si="0"/>
        <v>0</v>
      </c>
      <c r="J20" s="163">
        <f t="shared" si="0"/>
        <v>0</v>
      </c>
      <c r="K20" s="163">
        <f t="shared" si="0"/>
        <v>0</v>
      </c>
      <c r="L20" s="163">
        <f t="shared" si="0"/>
        <v>0</v>
      </c>
      <c r="M20" s="163">
        <f t="shared" si="0"/>
        <v>0</v>
      </c>
      <c r="N20" s="171">
        <f t="shared" si="0"/>
        <v>0</v>
      </c>
      <c r="O20" s="75"/>
      <c r="Q20" s="313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6"/>
    </row>
    <row r="21" spans="1:30" ht="22.9" customHeight="1">
      <c r="B21" s="74"/>
      <c r="C21" s="150"/>
      <c r="D21" s="150"/>
      <c r="E21" s="151"/>
      <c r="F21" s="151"/>
      <c r="G21" s="151"/>
      <c r="H21" s="151"/>
      <c r="I21" s="151"/>
      <c r="J21" s="151"/>
      <c r="K21" s="151"/>
      <c r="L21" s="151"/>
      <c r="M21" s="151"/>
      <c r="N21" s="153"/>
      <c r="O21" s="63"/>
      <c r="Q21" s="313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6"/>
    </row>
    <row r="22" spans="1:30" ht="22.9" customHeight="1">
      <c r="B22" s="74"/>
      <c r="C22" s="108" t="s">
        <v>207</v>
      </c>
      <c r="D22" s="106"/>
      <c r="E22" s="107"/>
      <c r="F22" s="107"/>
      <c r="G22" s="107"/>
      <c r="H22" s="107"/>
      <c r="I22" s="107"/>
      <c r="J22" s="107"/>
      <c r="K22" s="107"/>
      <c r="L22" s="107"/>
      <c r="M22" s="107"/>
      <c r="N22" s="53"/>
      <c r="O22" s="63"/>
      <c r="Q22" s="313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6"/>
    </row>
    <row r="23" spans="1:30" ht="18">
      <c r="B23" s="74"/>
      <c r="C23" s="166" t="s">
        <v>267</v>
      </c>
      <c r="D23" s="106"/>
      <c r="E23" s="107"/>
      <c r="F23" s="107"/>
      <c r="G23" s="107"/>
      <c r="H23" s="107"/>
      <c r="I23" s="107"/>
      <c r="J23" s="107"/>
      <c r="K23" s="107"/>
      <c r="L23" s="107"/>
      <c r="M23" s="107"/>
      <c r="N23" s="53"/>
      <c r="O23" s="63"/>
      <c r="Q23" s="313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6"/>
    </row>
    <row r="24" spans="1:30" ht="22.9" customHeight="1" thickBot="1">
      <c r="B24" s="78"/>
      <c r="C24" s="1042"/>
      <c r="D24" s="1042"/>
      <c r="E24" s="46"/>
      <c r="F24" s="46"/>
      <c r="G24" s="46"/>
      <c r="H24" s="46"/>
      <c r="I24" s="46"/>
      <c r="J24" s="46"/>
      <c r="K24" s="46"/>
      <c r="L24" s="46"/>
      <c r="M24" s="46"/>
      <c r="N24" s="79"/>
      <c r="O24" s="80"/>
      <c r="Q24" s="307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9"/>
    </row>
    <row r="25" spans="1:30" ht="22.9" customHeight="1">
      <c r="C25" s="61"/>
      <c r="D25" s="61"/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30" ht="12.75">
      <c r="C26" s="81" t="s">
        <v>76</v>
      </c>
      <c r="D26" s="61"/>
      <c r="E26" s="62"/>
      <c r="F26" s="62"/>
      <c r="G26" s="62"/>
      <c r="H26" s="62"/>
      <c r="I26" s="62"/>
      <c r="J26" s="62"/>
      <c r="K26" s="62"/>
      <c r="L26" s="62"/>
      <c r="M26" s="62"/>
      <c r="N26" s="52" t="s">
        <v>59</v>
      </c>
    </row>
    <row r="27" spans="1:30" ht="12.75">
      <c r="C27" s="82" t="s">
        <v>77</v>
      </c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30" ht="12.75">
      <c r="C28" s="82" t="s">
        <v>78</v>
      </c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30" ht="12.75">
      <c r="C29" s="82" t="s">
        <v>79</v>
      </c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30" ht="12.75">
      <c r="C30" s="82" t="s">
        <v>80</v>
      </c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30" ht="22.9" customHeight="1">
      <c r="C31" s="61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30" ht="22.9" customHeight="1">
      <c r="C32" s="61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3:14" ht="22.9" customHeight="1">
      <c r="C33" s="61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3:14" ht="22.9" customHeight="1">
      <c r="C34" s="61"/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3:14" ht="22.9" customHeight="1">
      <c r="E35" s="62"/>
      <c r="F35" s="62"/>
      <c r="G35" s="62"/>
      <c r="H35" s="62"/>
      <c r="I35" s="62"/>
      <c r="J35" s="62"/>
      <c r="K35" s="62"/>
      <c r="L35" s="62"/>
      <c r="M35" s="62"/>
      <c r="N35" s="62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75"/>
  <sheetViews>
    <sheetView topLeftCell="A43" zoomScale="85" zoomScaleNormal="85" workbookViewId="0">
      <selection activeCell="O74" sqref="O74"/>
    </sheetView>
  </sheetViews>
  <sheetFormatPr baseColWidth="10" defaultColWidth="10.77734375" defaultRowHeight="22.9" customHeight="1"/>
  <cols>
    <col min="1" max="2" width="3.21875" style="54" customWidth="1"/>
    <col min="3" max="3" width="5.21875" style="54" customWidth="1"/>
    <col min="4" max="4" width="18.77734375" style="54" customWidth="1"/>
    <col min="5" max="5" width="13.21875" style="54" customWidth="1"/>
    <col min="6" max="10" width="18.77734375" style="55" customWidth="1"/>
    <col min="11" max="11" width="3.21875" style="54" customWidth="1"/>
    <col min="12" max="16384" width="10.77734375" style="54"/>
  </cols>
  <sheetData>
    <row r="2" spans="2:26" ht="22.9" customHeight="1">
      <c r="E2" s="150" t="s">
        <v>174</v>
      </c>
    </row>
    <row r="3" spans="2:26" ht="22.9" customHeight="1">
      <c r="E3" s="150" t="s">
        <v>175</v>
      </c>
    </row>
    <row r="4" spans="2:26" ht="22.9" customHeight="1" thickBot="1"/>
    <row r="5" spans="2:26" ht="9" customHeight="1">
      <c r="B5" s="56"/>
      <c r="C5" s="57"/>
      <c r="D5" s="57"/>
      <c r="E5" s="57"/>
      <c r="F5" s="58"/>
      <c r="G5" s="58"/>
      <c r="H5" s="58"/>
      <c r="I5" s="58"/>
      <c r="J5" s="58"/>
      <c r="K5" s="59"/>
      <c r="M5" s="310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2"/>
    </row>
    <row r="6" spans="2:26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997">
        <f>ejercicio</f>
        <v>2018</v>
      </c>
      <c r="K6" s="63"/>
      <c r="M6" s="313"/>
      <c r="N6" s="314" t="s">
        <v>499</v>
      </c>
      <c r="O6" s="314"/>
      <c r="P6" s="314"/>
      <c r="Q6" s="314"/>
      <c r="R6" s="315"/>
      <c r="S6" s="315"/>
      <c r="T6" s="315"/>
      <c r="U6" s="315"/>
      <c r="V6" s="315"/>
      <c r="W6" s="315"/>
      <c r="X6" s="315"/>
      <c r="Y6" s="315"/>
      <c r="Z6" s="316"/>
    </row>
    <row r="7" spans="2:26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997"/>
      <c r="K7" s="63"/>
      <c r="M7" s="313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6"/>
    </row>
    <row r="8" spans="2:26" ht="30" customHeight="1">
      <c r="B8" s="60"/>
      <c r="C8" s="64"/>
      <c r="D8" s="61"/>
      <c r="E8" s="62"/>
      <c r="F8" s="62"/>
      <c r="G8" s="62"/>
      <c r="H8" s="62"/>
      <c r="I8" s="62"/>
      <c r="J8" s="65"/>
      <c r="K8" s="63"/>
      <c r="M8" s="313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6"/>
    </row>
    <row r="9" spans="2:26" s="127" customFormat="1" ht="30" customHeight="1">
      <c r="B9" s="125"/>
      <c r="C9" s="45" t="s">
        <v>2</v>
      </c>
      <c r="D9" s="193"/>
      <c r="E9" s="1041" t="str">
        <f>Entidad</f>
        <v>FIFEDE - FUNDACIÓN C.INS.PARA LA FORMACIÓN, EL EMPLEO Y EL DESARROLLO EMPRESARIAL</v>
      </c>
      <c r="F9" s="1041"/>
      <c r="G9" s="1041"/>
      <c r="H9" s="1041"/>
      <c r="I9" s="1041"/>
      <c r="J9" s="1041"/>
      <c r="K9" s="63"/>
      <c r="M9" s="313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6"/>
    </row>
    <row r="10" spans="2:26" ht="7.15" customHeight="1">
      <c r="B10" s="60"/>
      <c r="C10" s="61"/>
      <c r="D10" s="61"/>
      <c r="E10" s="62"/>
      <c r="F10" s="62"/>
      <c r="G10" s="62"/>
      <c r="H10" s="62"/>
      <c r="I10" s="62"/>
      <c r="J10" s="61"/>
      <c r="K10" s="63"/>
      <c r="M10" s="313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6"/>
    </row>
    <row r="11" spans="2:26" s="72" customFormat="1" ht="30" customHeight="1">
      <c r="B11" s="68"/>
      <c r="C11" s="69" t="s">
        <v>283</v>
      </c>
      <c r="D11" s="69"/>
      <c r="E11" s="70"/>
      <c r="F11" s="70"/>
      <c r="G11" s="70"/>
      <c r="H11" s="70"/>
      <c r="I11" s="70"/>
      <c r="J11" s="70"/>
      <c r="K11" s="63"/>
      <c r="M11" s="313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6"/>
    </row>
    <row r="12" spans="2:26" s="72" customFormat="1" ht="30" customHeight="1">
      <c r="B12" s="68"/>
      <c r="C12" s="1062"/>
      <c r="D12" s="1062"/>
      <c r="E12" s="53"/>
      <c r="F12" s="53"/>
      <c r="G12" s="53"/>
      <c r="H12" s="53"/>
      <c r="I12" s="53"/>
      <c r="J12" s="192"/>
      <c r="K12" s="63"/>
      <c r="M12" s="313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6"/>
    </row>
    <row r="13" spans="2:26" ht="28.9" customHeight="1">
      <c r="B13" s="74"/>
      <c r="C13" s="50" t="s">
        <v>308</v>
      </c>
      <c r="D13" s="92"/>
      <c r="E13" s="53"/>
      <c r="F13" s="53"/>
      <c r="G13" s="53"/>
      <c r="H13" s="53"/>
      <c r="I13" s="53"/>
      <c r="J13" s="61"/>
      <c r="K13" s="63"/>
      <c r="M13" s="313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6"/>
    </row>
    <row r="14" spans="2:26" ht="25.15" customHeight="1">
      <c r="B14" s="74"/>
      <c r="C14" s="459" t="s">
        <v>317</v>
      </c>
      <c r="D14" s="460"/>
      <c r="E14" s="92"/>
      <c r="F14" s="53"/>
      <c r="G14" s="53"/>
      <c r="H14" s="53"/>
      <c r="I14" s="53"/>
      <c r="J14" s="53"/>
      <c r="K14" s="63"/>
      <c r="M14" s="313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6"/>
    </row>
    <row r="15" spans="2:26" ht="22.9" customHeight="1">
      <c r="B15" s="74"/>
      <c r="C15" s="392" t="s">
        <v>475</v>
      </c>
      <c r="D15" s="150" t="s">
        <v>284</v>
      </c>
      <c r="F15" s="53"/>
      <c r="G15" s="53"/>
      <c r="H15" s="53"/>
      <c r="I15" s="53"/>
      <c r="J15" s="53"/>
      <c r="K15" s="63"/>
      <c r="M15" s="313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6"/>
    </row>
    <row r="16" spans="2:26" ht="9" customHeight="1">
      <c r="B16" s="74"/>
      <c r="C16" s="91"/>
      <c r="D16" s="150"/>
      <c r="F16" s="53"/>
      <c r="G16" s="53"/>
      <c r="H16" s="53"/>
      <c r="I16" s="53"/>
      <c r="J16" s="53"/>
      <c r="K16" s="63"/>
      <c r="M16" s="313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6"/>
    </row>
    <row r="17" spans="2:26" ht="22.9" customHeight="1">
      <c r="B17" s="74"/>
      <c r="C17" s="392"/>
      <c r="D17" s="150" t="s">
        <v>285</v>
      </c>
      <c r="F17" s="53"/>
      <c r="G17" s="53"/>
      <c r="H17" s="53"/>
      <c r="I17" s="53"/>
      <c r="J17" s="53"/>
      <c r="K17" s="63"/>
      <c r="M17" s="313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6"/>
    </row>
    <row r="18" spans="2:26" ht="10.15" customHeight="1">
      <c r="B18" s="74"/>
      <c r="C18" s="91"/>
      <c r="D18" s="150"/>
      <c r="F18" s="53"/>
      <c r="G18" s="53"/>
      <c r="H18" s="53"/>
      <c r="I18" s="53"/>
      <c r="J18" s="53"/>
      <c r="K18" s="63"/>
      <c r="M18" s="313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6"/>
    </row>
    <row r="19" spans="2:26" ht="22.9" customHeight="1">
      <c r="B19" s="74"/>
      <c r="C19" s="392"/>
      <c r="D19" s="150" t="s">
        <v>286</v>
      </c>
      <c r="F19" s="53"/>
      <c r="G19" s="53"/>
      <c r="H19" s="53"/>
      <c r="I19" s="53"/>
      <c r="J19" s="53"/>
      <c r="K19" s="63"/>
      <c r="M19" s="313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6"/>
    </row>
    <row r="20" spans="2:26" ht="9" customHeight="1">
      <c r="B20" s="74"/>
      <c r="C20" s="91"/>
      <c r="D20" s="150"/>
      <c r="F20" s="53"/>
      <c r="G20" s="53"/>
      <c r="H20" s="53"/>
      <c r="I20" s="53"/>
      <c r="J20" s="53"/>
      <c r="K20" s="63"/>
      <c r="M20" s="313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6"/>
    </row>
    <row r="21" spans="2:26" ht="22.9" customHeight="1">
      <c r="B21" s="74"/>
      <c r="C21" s="392"/>
      <c r="D21" s="150" t="s">
        <v>287</v>
      </c>
      <c r="F21" s="53"/>
      <c r="G21" s="53"/>
      <c r="H21" s="53"/>
      <c r="I21" s="53"/>
      <c r="J21" s="53"/>
      <c r="K21" s="63"/>
      <c r="M21" s="313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6"/>
    </row>
    <row r="22" spans="2:26" ht="9" customHeight="1">
      <c r="B22" s="74"/>
      <c r="C22" s="91"/>
      <c r="D22" s="150"/>
      <c r="F22" s="53"/>
      <c r="G22" s="53"/>
      <c r="H22" s="53"/>
      <c r="I22" s="53"/>
      <c r="J22" s="53"/>
      <c r="K22" s="63"/>
      <c r="M22" s="313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6"/>
    </row>
    <row r="23" spans="2:26" ht="22.9" customHeight="1">
      <c r="B23" s="74"/>
      <c r="C23" s="392"/>
      <c r="D23" s="150" t="s">
        <v>288</v>
      </c>
      <c r="F23" s="53"/>
      <c r="G23" s="53"/>
      <c r="H23" s="53"/>
      <c r="I23" s="53"/>
      <c r="J23" s="53"/>
      <c r="K23" s="63"/>
      <c r="M23" s="313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6"/>
    </row>
    <row r="24" spans="2:26" ht="22.9" customHeight="1">
      <c r="B24" s="74"/>
      <c r="C24" s="91"/>
      <c r="D24" s="150"/>
      <c r="F24" s="53"/>
      <c r="G24" s="53"/>
      <c r="H24" s="53"/>
      <c r="I24" s="53"/>
      <c r="J24" s="53"/>
      <c r="K24" s="63"/>
      <c r="M24" s="313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6"/>
    </row>
    <row r="25" spans="2:26" ht="22.9" customHeight="1">
      <c r="B25" s="74"/>
      <c r="C25" s="32"/>
      <c r="D25" s="92"/>
      <c r="E25" s="92"/>
      <c r="F25" s="53"/>
      <c r="G25" s="53"/>
      <c r="H25" s="53"/>
      <c r="I25" s="53"/>
      <c r="J25" s="53"/>
      <c r="K25" s="63"/>
      <c r="M25" s="313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6"/>
    </row>
    <row r="26" spans="2:26" ht="22.9" customHeight="1">
      <c r="B26" s="74"/>
      <c r="C26" s="50" t="s">
        <v>291</v>
      </c>
      <c r="E26" s="92"/>
      <c r="F26" s="53"/>
      <c r="G26" s="53"/>
      <c r="H26" s="53"/>
      <c r="I26" s="53"/>
      <c r="J26" s="53"/>
      <c r="K26" s="63"/>
      <c r="M26" s="313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6"/>
    </row>
    <row r="27" spans="2:26" ht="9" customHeight="1">
      <c r="B27" s="74"/>
      <c r="C27" s="50"/>
      <c r="E27" s="92"/>
      <c r="F27" s="53"/>
      <c r="G27" s="53"/>
      <c r="H27" s="53"/>
      <c r="I27" s="53"/>
      <c r="J27" s="53"/>
      <c r="K27" s="63"/>
      <c r="M27" s="313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6"/>
    </row>
    <row r="28" spans="2:26" ht="22.9" customHeight="1">
      <c r="B28" s="74"/>
      <c r="C28" s="128" t="str">
        <f>IF(VLOOKUP("X",C15:D23,2,FALSE)="#N/A",VLOOKUP("x",C15:D23,2,FALSE),VLOOKUP("X",C15:D23,2,FALSE))</f>
        <v xml:space="preserve">  Administracion General y Resto de sectores</v>
      </c>
      <c r="D28" s="129"/>
      <c r="E28" s="129"/>
      <c r="F28" s="129"/>
      <c r="G28" s="129"/>
      <c r="H28" s="203"/>
      <c r="I28" s="53"/>
      <c r="J28" s="53"/>
      <c r="K28" s="63"/>
      <c r="M28" s="313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6"/>
    </row>
    <row r="29" spans="2:26" ht="22.9" customHeight="1">
      <c r="B29" s="74"/>
      <c r="C29" s="32"/>
      <c r="D29" s="92"/>
      <c r="E29" s="92"/>
      <c r="F29" s="53"/>
      <c r="G29" s="53"/>
      <c r="H29" s="53"/>
      <c r="I29" s="53"/>
      <c r="J29" s="53"/>
      <c r="K29" s="63"/>
      <c r="M29" s="313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6"/>
    </row>
    <row r="30" spans="2:26" s="86" customFormat="1" ht="22.9" customHeight="1">
      <c r="B30" s="102"/>
      <c r="C30" s="128" t="s">
        <v>289</v>
      </c>
      <c r="D30" s="119"/>
      <c r="E30" s="148"/>
      <c r="F30" s="130">
        <f>E45</f>
        <v>13</v>
      </c>
      <c r="G30" s="53"/>
      <c r="H30" s="53"/>
      <c r="I30" s="53"/>
      <c r="J30" s="53"/>
      <c r="K30" s="85"/>
      <c r="M30" s="313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6"/>
    </row>
    <row r="31" spans="2:26" s="86" customFormat="1" ht="22.9" customHeight="1">
      <c r="B31" s="102"/>
      <c r="C31" s="209" t="s">
        <v>290</v>
      </c>
      <c r="D31" s="210"/>
      <c r="E31" s="211"/>
      <c r="F31" s="130">
        <f>J45+F53</f>
        <v>440862.83</v>
      </c>
      <c r="G31" s="53"/>
      <c r="H31" s="53"/>
      <c r="I31" s="53"/>
      <c r="J31" s="53"/>
      <c r="K31" s="85"/>
      <c r="M31" s="313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6"/>
    </row>
    <row r="32" spans="2:26" ht="22.9" customHeight="1">
      <c r="B32" s="74"/>
      <c r="D32" s="150"/>
      <c r="E32" s="92"/>
      <c r="F32" s="151"/>
      <c r="G32" s="53"/>
      <c r="H32" s="53"/>
      <c r="I32" s="53"/>
      <c r="J32" s="53"/>
      <c r="K32" s="63"/>
      <c r="M32" s="313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6"/>
    </row>
    <row r="33" spans="2:26" ht="22.9" customHeight="1">
      <c r="B33" s="74"/>
      <c r="C33" s="32"/>
      <c r="D33" s="92"/>
      <c r="E33" s="92"/>
      <c r="F33" s="53"/>
      <c r="G33" s="53"/>
      <c r="H33" s="53"/>
      <c r="I33" s="53"/>
      <c r="J33" s="53"/>
      <c r="K33" s="63"/>
      <c r="M33" s="313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6"/>
    </row>
    <row r="34" spans="2:26" ht="22.9" customHeight="1">
      <c r="B34" s="74"/>
      <c r="C34" s="50" t="s">
        <v>292</v>
      </c>
      <c r="E34" s="92"/>
      <c r="F34" s="53"/>
      <c r="G34" s="53"/>
      <c r="H34" s="53"/>
      <c r="I34" s="53"/>
      <c r="J34" s="53"/>
      <c r="K34" s="63"/>
      <c r="M34" s="313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6"/>
    </row>
    <row r="35" spans="2:26" ht="22.9" customHeight="1">
      <c r="B35" s="74"/>
      <c r="C35" s="32"/>
      <c r="D35" s="92"/>
      <c r="E35" s="92"/>
      <c r="F35" s="53"/>
      <c r="G35" s="53"/>
      <c r="H35" s="53"/>
      <c r="I35" s="53"/>
      <c r="J35" s="53"/>
      <c r="K35" s="63"/>
      <c r="M35" s="313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6"/>
    </row>
    <row r="36" spans="2:26" s="176" customFormat="1" ht="22.9" customHeight="1">
      <c r="B36" s="177"/>
      <c r="C36" s="194"/>
      <c r="D36" s="197"/>
      <c r="E36" s="178"/>
      <c r="F36" s="1052" t="s">
        <v>311</v>
      </c>
      <c r="G36" s="1053"/>
      <c r="H36" s="1053"/>
      <c r="I36" s="1053"/>
      <c r="J36" s="1054"/>
      <c r="K36" s="179"/>
      <c r="M36" s="313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6"/>
    </row>
    <row r="37" spans="2:26" s="176" customFormat="1" ht="24" customHeight="1">
      <c r="B37" s="177"/>
      <c r="C37" s="1104" t="s">
        <v>293</v>
      </c>
      <c r="D37" s="1105"/>
      <c r="E37" s="181" t="s">
        <v>300</v>
      </c>
      <c r="F37" s="180" t="s">
        <v>302</v>
      </c>
      <c r="G37" s="180" t="s">
        <v>476</v>
      </c>
      <c r="H37" s="180" t="s">
        <v>305</v>
      </c>
      <c r="I37" s="180" t="s">
        <v>307</v>
      </c>
      <c r="J37" s="190" t="s">
        <v>309</v>
      </c>
      <c r="K37" s="179"/>
      <c r="M37" s="313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6"/>
    </row>
    <row r="38" spans="2:26" s="176" customFormat="1" ht="24" customHeight="1">
      <c r="B38" s="177"/>
      <c r="C38" s="1065" t="s">
        <v>61</v>
      </c>
      <c r="D38" s="1066"/>
      <c r="E38" s="183" t="s">
        <v>301</v>
      </c>
      <c r="F38" s="182" t="s">
        <v>303</v>
      </c>
      <c r="G38" s="182" t="s">
        <v>304</v>
      </c>
      <c r="H38" s="182" t="s">
        <v>306</v>
      </c>
      <c r="I38" s="182" t="s">
        <v>310</v>
      </c>
      <c r="J38" s="185" t="s">
        <v>310</v>
      </c>
      <c r="K38" s="179"/>
      <c r="M38" s="313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6"/>
    </row>
    <row r="39" spans="2:26" ht="22.9" customHeight="1">
      <c r="B39" s="74"/>
      <c r="C39" s="120" t="s">
        <v>294</v>
      </c>
      <c r="D39" s="200"/>
      <c r="E39" s="448"/>
      <c r="F39" s="447"/>
      <c r="G39" s="447"/>
      <c r="H39" s="447"/>
      <c r="I39" s="447"/>
      <c r="J39" s="461">
        <f>SUM(F39:I39)</f>
        <v>0</v>
      </c>
      <c r="K39" s="63"/>
      <c r="M39" s="313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6"/>
    </row>
    <row r="40" spans="2:26" ht="22.9" customHeight="1">
      <c r="B40" s="74"/>
      <c r="C40" s="120" t="s">
        <v>295</v>
      </c>
      <c r="D40" s="200"/>
      <c r="E40" s="448">
        <v>1</v>
      </c>
      <c r="F40" s="447">
        <v>58749.4</v>
      </c>
      <c r="G40" s="447"/>
      <c r="H40" s="447"/>
      <c r="I40" s="447"/>
      <c r="J40" s="461">
        <f>SUM(F40:I40)</f>
        <v>58749.4</v>
      </c>
      <c r="K40" s="63"/>
      <c r="M40" s="313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6"/>
    </row>
    <row r="41" spans="2:26" ht="22.9" customHeight="1">
      <c r="B41" s="74"/>
      <c r="C41" s="120" t="s">
        <v>296</v>
      </c>
      <c r="D41" s="200"/>
      <c r="E41" s="448"/>
      <c r="F41" s="447"/>
      <c r="G41" s="447"/>
      <c r="H41" s="447"/>
      <c r="I41" s="447"/>
      <c r="J41" s="461">
        <f t="shared" ref="J41:J44" si="0">SUM(F41:I41)</f>
        <v>0</v>
      </c>
      <c r="K41" s="63"/>
      <c r="M41" s="313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6"/>
    </row>
    <row r="42" spans="2:26" ht="22.9" customHeight="1">
      <c r="B42" s="74"/>
      <c r="C42" s="120" t="s">
        <v>297</v>
      </c>
      <c r="D42" s="200"/>
      <c r="E42" s="448">
        <v>7</v>
      </c>
      <c r="F42" s="447">
        <v>186435.98</v>
      </c>
      <c r="G42" s="447"/>
      <c r="H42" s="447"/>
      <c r="I42" s="447"/>
      <c r="J42" s="461">
        <f t="shared" si="0"/>
        <v>186435.98</v>
      </c>
      <c r="K42" s="63"/>
      <c r="M42" s="313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6"/>
    </row>
    <row r="43" spans="2:26" ht="22.9" customHeight="1">
      <c r="B43" s="74"/>
      <c r="C43" s="120" t="s">
        <v>298</v>
      </c>
      <c r="D43" s="200"/>
      <c r="E43" s="448">
        <v>5</v>
      </c>
      <c r="F43" s="447">
        <v>91096.25</v>
      </c>
      <c r="G43" s="447"/>
      <c r="H43" s="447"/>
      <c r="I43" s="447"/>
      <c r="J43" s="461">
        <f t="shared" si="0"/>
        <v>91096.25</v>
      </c>
      <c r="K43" s="63"/>
      <c r="M43" s="313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6"/>
    </row>
    <row r="44" spans="2:26" ht="22.9" customHeight="1">
      <c r="B44" s="74"/>
      <c r="C44" s="97" t="s">
        <v>299</v>
      </c>
      <c r="D44" s="201"/>
      <c r="E44" s="451"/>
      <c r="F44" s="450"/>
      <c r="G44" s="450"/>
      <c r="H44" s="450"/>
      <c r="I44" s="450"/>
      <c r="J44" s="461">
        <f t="shared" si="0"/>
        <v>0</v>
      </c>
      <c r="K44" s="63"/>
      <c r="M44" s="313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6"/>
    </row>
    <row r="45" spans="2:26" ht="22.9" customHeight="1" thickBot="1">
      <c r="B45" s="74"/>
      <c r="C45" s="1102" t="s">
        <v>313</v>
      </c>
      <c r="D45" s="1103"/>
      <c r="E45" s="207">
        <f t="shared" ref="E45:J45" si="1">SUM(E39:E44)</f>
        <v>13</v>
      </c>
      <c r="F45" s="207">
        <f t="shared" si="1"/>
        <v>336281.63</v>
      </c>
      <c r="G45" s="207">
        <f t="shared" si="1"/>
        <v>0</v>
      </c>
      <c r="H45" s="207">
        <f t="shared" si="1"/>
        <v>0</v>
      </c>
      <c r="I45" s="207">
        <f t="shared" si="1"/>
        <v>0</v>
      </c>
      <c r="J45" s="207">
        <f t="shared" si="1"/>
        <v>336281.63</v>
      </c>
      <c r="K45" s="63"/>
      <c r="M45" s="313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6"/>
    </row>
    <row r="46" spans="2:26" ht="22.9" customHeight="1">
      <c r="B46" s="74"/>
      <c r="C46" s="32"/>
      <c r="D46" s="150"/>
      <c r="E46" s="150"/>
      <c r="F46" s="151"/>
      <c r="G46" s="151"/>
      <c r="H46" s="151"/>
      <c r="I46" s="151"/>
      <c r="J46" s="53"/>
      <c r="K46" s="63"/>
      <c r="M46" s="313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6"/>
    </row>
    <row r="47" spans="2:26" ht="22.9" customHeight="1">
      <c r="B47" s="74"/>
      <c r="C47" s="32"/>
      <c r="D47" s="150"/>
      <c r="E47" s="150"/>
      <c r="F47" s="151"/>
      <c r="G47" s="151"/>
      <c r="H47" s="151"/>
      <c r="I47" s="151"/>
      <c r="J47" s="53"/>
      <c r="K47" s="63"/>
      <c r="M47" s="313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6"/>
    </row>
    <row r="48" spans="2:26" ht="22.9" customHeight="1">
      <c r="B48" s="74"/>
      <c r="C48" s="50" t="s">
        <v>312</v>
      </c>
      <c r="D48" s="150"/>
      <c r="E48" s="150"/>
      <c r="F48" s="151"/>
      <c r="G48" s="151"/>
      <c r="H48" s="151"/>
      <c r="I48" s="151"/>
      <c r="J48" s="53"/>
      <c r="K48" s="63"/>
      <c r="M48" s="313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6"/>
    </row>
    <row r="49" spans="2:26" ht="22.9" customHeight="1">
      <c r="B49" s="74"/>
      <c r="C49" s="50"/>
      <c r="D49" s="150"/>
      <c r="E49" s="150"/>
      <c r="F49" s="151"/>
      <c r="G49" s="151"/>
      <c r="H49" s="151"/>
      <c r="I49" s="151"/>
      <c r="J49" s="53"/>
      <c r="K49" s="63"/>
      <c r="M49" s="313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6"/>
    </row>
    <row r="50" spans="2:26" ht="22.9" customHeight="1">
      <c r="B50" s="74"/>
      <c r="C50" s="1052" t="s">
        <v>250</v>
      </c>
      <c r="D50" s="1053"/>
      <c r="E50" s="1106"/>
      <c r="F50" s="204" t="s">
        <v>277</v>
      </c>
      <c r="G50" s="151"/>
      <c r="H50" s="151"/>
      <c r="I50" s="151"/>
      <c r="J50" s="53"/>
      <c r="K50" s="63"/>
      <c r="M50" s="313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6"/>
    </row>
    <row r="51" spans="2:26" s="127" customFormat="1" ht="22.9" customHeight="1">
      <c r="B51" s="125"/>
      <c r="C51" s="206" t="s">
        <v>314</v>
      </c>
      <c r="D51" s="205"/>
      <c r="E51" s="205"/>
      <c r="F51" s="462"/>
      <c r="G51" s="151"/>
      <c r="H51" s="151"/>
      <c r="I51" s="151"/>
      <c r="J51" s="88"/>
      <c r="K51" s="126"/>
      <c r="M51" s="313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6"/>
    </row>
    <row r="52" spans="2:26" s="127" customFormat="1" ht="22.9" customHeight="1">
      <c r="B52" s="125"/>
      <c r="C52" s="206" t="s">
        <v>315</v>
      </c>
      <c r="D52" s="205"/>
      <c r="E52" s="205"/>
      <c r="F52" s="462">
        <v>104581.2</v>
      </c>
      <c r="G52" s="151"/>
      <c r="H52" s="151"/>
      <c r="I52" s="151"/>
      <c r="J52" s="88"/>
      <c r="K52" s="126"/>
      <c r="M52" s="313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6"/>
    </row>
    <row r="53" spans="2:26" ht="22.9" customHeight="1" thickBot="1">
      <c r="B53" s="74"/>
      <c r="C53" s="1102" t="s">
        <v>313</v>
      </c>
      <c r="D53" s="1107"/>
      <c r="E53" s="208"/>
      <c r="F53" s="207">
        <f>SUM(F51:F52)</f>
        <v>104581.2</v>
      </c>
      <c r="G53" s="151"/>
      <c r="H53" s="151"/>
      <c r="I53" s="151"/>
      <c r="J53" s="88"/>
      <c r="K53" s="63"/>
      <c r="M53" s="313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6"/>
    </row>
    <row r="54" spans="2:26" ht="22.9" customHeight="1">
      <c r="B54" s="74"/>
      <c r="C54" s="32"/>
      <c r="D54" s="150"/>
      <c r="E54" s="150"/>
      <c r="F54" s="151"/>
      <c r="G54" s="151"/>
      <c r="H54" s="151"/>
      <c r="I54" s="151"/>
      <c r="J54" s="88"/>
      <c r="K54" s="63"/>
      <c r="M54" s="313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6"/>
    </row>
    <row r="55" spans="2:26" ht="22.9" customHeight="1">
      <c r="B55" s="74"/>
      <c r="C55" s="32"/>
      <c r="D55" s="150"/>
      <c r="E55" s="150"/>
      <c r="F55" s="151"/>
      <c r="G55" s="151"/>
      <c r="H55" s="151"/>
      <c r="I55" s="151"/>
      <c r="J55" s="88"/>
      <c r="K55" s="63"/>
      <c r="M55" s="313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6"/>
    </row>
    <row r="56" spans="2:26" ht="22.9" customHeight="1">
      <c r="B56" s="74"/>
      <c r="C56" s="50" t="s">
        <v>316</v>
      </c>
      <c r="D56" s="150"/>
      <c r="E56" s="150"/>
      <c r="F56" s="151"/>
      <c r="G56" s="151"/>
      <c r="H56" s="151"/>
      <c r="I56" s="151"/>
      <c r="J56" s="53"/>
      <c r="K56" s="63"/>
      <c r="M56" s="313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6"/>
    </row>
    <row r="57" spans="2:26" ht="22.9" customHeight="1">
      <c r="B57" s="74"/>
      <c r="C57" s="463"/>
      <c r="D57" s="464"/>
      <c r="E57" s="464"/>
      <c r="F57" s="464"/>
      <c r="G57" s="464"/>
      <c r="H57" s="464"/>
      <c r="I57" s="464"/>
      <c r="J57" s="465"/>
      <c r="K57" s="63"/>
      <c r="M57" s="313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6"/>
    </row>
    <row r="58" spans="2:26" ht="22.9" customHeight="1">
      <c r="B58" s="74"/>
      <c r="C58" s="466"/>
      <c r="D58" s="467"/>
      <c r="E58" s="467"/>
      <c r="F58" s="467"/>
      <c r="G58" s="467"/>
      <c r="H58" s="467"/>
      <c r="I58" s="467"/>
      <c r="J58" s="468"/>
      <c r="K58" s="63"/>
      <c r="M58" s="313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6"/>
    </row>
    <row r="59" spans="2:26" ht="22.9" customHeight="1">
      <c r="B59" s="74"/>
      <c r="C59" s="466"/>
      <c r="D59" s="467"/>
      <c r="E59" s="467"/>
      <c r="F59" s="467"/>
      <c r="G59" s="467"/>
      <c r="H59" s="467"/>
      <c r="I59" s="467"/>
      <c r="J59" s="468"/>
      <c r="K59" s="63"/>
      <c r="M59" s="313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6"/>
    </row>
    <row r="60" spans="2:26" ht="22.9" customHeight="1">
      <c r="B60" s="74"/>
      <c r="C60" s="469"/>
      <c r="D60" s="470"/>
      <c r="E60" s="470"/>
      <c r="F60" s="470"/>
      <c r="G60" s="470"/>
      <c r="H60" s="470"/>
      <c r="I60" s="470"/>
      <c r="J60" s="471"/>
      <c r="K60" s="63"/>
      <c r="M60" s="313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6"/>
    </row>
    <row r="61" spans="2:26" ht="22.9" customHeight="1">
      <c r="B61" s="74"/>
      <c r="C61" s="953"/>
      <c r="D61" s="953"/>
      <c r="E61" s="953"/>
      <c r="F61" s="953"/>
      <c r="G61" s="953"/>
      <c r="H61" s="953"/>
      <c r="I61" s="953"/>
      <c r="J61" s="953"/>
      <c r="K61" s="63"/>
      <c r="M61" s="313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6"/>
    </row>
    <row r="62" spans="2:26" ht="22.9" customHeight="1">
      <c r="B62" s="74"/>
      <c r="C62" s="954" t="s">
        <v>674</v>
      </c>
      <c r="D62" s="953"/>
      <c r="E62" s="953"/>
      <c r="F62" s="953"/>
      <c r="G62" s="953"/>
      <c r="H62" s="953"/>
      <c r="I62" s="953"/>
      <c r="J62" s="953"/>
      <c r="K62" s="63"/>
      <c r="M62" s="313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6"/>
    </row>
    <row r="63" spans="2:26" ht="22.9" customHeight="1">
      <c r="B63" s="74"/>
      <c r="C63" s="955" t="s">
        <v>697</v>
      </c>
      <c r="D63" s="953"/>
      <c r="E63" s="953"/>
      <c r="F63" s="953"/>
      <c r="G63" s="953"/>
      <c r="H63" s="953"/>
      <c r="I63" s="953"/>
      <c r="J63" s="953"/>
      <c r="K63" s="63"/>
      <c r="M63" s="313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6"/>
    </row>
    <row r="64" spans="2:26" ht="22.9" customHeight="1" thickBot="1">
      <c r="B64" s="78"/>
      <c r="C64" s="46"/>
      <c r="D64" s="1042"/>
      <c r="E64" s="1042"/>
      <c r="F64" s="46"/>
      <c r="G64" s="46"/>
      <c r="H64" s="46"/>
      <c r="I64" s="46"/>
      <c r="J64" s="79"/>
      <c r="K64" s="80"/>
      <c r="M64" s="307"/>
      <c r="N64" s="308"/>
      <c r="O64" s="308"/>
      <c r="P64" s="308"/>
      <c r="Q64" s="308"/>
      <c r="R64" s="308"/>
      <c r="S64" s="308"/>
      <c r="T64" s="308"/>
      <c r="U64" s="308"/>
      <c r="V64" s="308"/>
      <c r="W64" s="308"/>
      <c r="X64" s="308"/>
      <c r="Y64" s="308"/>
      <c r="Z64" s="309"/>
    </row>
    <row r="65" spans="4:10" ht="22.9" customHeight="1">
      <c r="D65" s="61"/>
      <c r="E65" s="61"/>
      <c r="F65" s="62"/>
      <c r="G65" s="62"/>
      <c r="H65" s="62"/>
      <c r="I65" s="62"/>
      <c r="J65" s="62"/>
    </row>
    <row r="66" spans="4:10" ht="12.75">
      <c r="D66" s="81" t="s">
        <v>76</v>
      </c>
      <c r="E66" s="61"/>
      <c r="F66" s="62"/>
      <c r="G66" s="62"/>
      <c r="H66" s="62"/>
      <c r="I66" s="62"/>
      <c r="J66" s="52" t="s">
        <v>60</v>
      </c>
    </row>
    <row r="67" spans="4:10" ht="12.75">
      <c r="D67" s="82" t="s">
        <v>77</v>
      </c>
      <c r="E67" s="61"/>
      <c r="F67" s="62"/>
      <c r="G67" s="62"/>
      <c r="H67" s="62"/>
      <c r="I67" s="62"/>
      <c r="J67" s="62"/>
    </row>
    <row r="68" spans="4:10" ht="12.75">
      <c r="D68" s="82" t="s">
        <v>78</v>
      </c>
      <c r="E68" s="61"/>
      <c r="F68" s="62"/>
      <c r="G68" s="62"/>
      <c r="H68" s="62"/>
      <c r="I68" s="62"/>
      <c r="J68" s="62"/>
    </row>
    <row r="69" spans="4:10" ht="12.75">
      <c r="D69" s="82" t="s">
        <v>79</v>
      </c>
      <c r="E69" s="61"/>
      <c r="F69" s="62"/>
      <c r="G69" s="62"/>
      <c r="H69" s="62"/>
      <c r="I69" s="62"/>
      <c r="J69" s="62"/>
    </row>
    <row r="70" spans="4:10" ht="12.75">
      <c r="D70" s="82" t="s">
        <v>80</v>
      </c>
      <c r="E70" s="61"/>
      <c r="F70" s="62"/>
      <c r="G70" s="62"/>
      <c r="H70" s="62"/>
      <c r="I70" s="62"/>
      <c r="J70" s="62"/>
    </row>
    <row r="71" spans="4:10" ht="22.9" customHeight="1">
      <c r="D71" s="61"/>
      <c r="E71" s="61"/>
      <c r="F71" s="62"/>
      <c r="G71" s="62"/>
      <c r="H71" s="62"/>
      <c r="I71" s="62"/>
      <c r="J71" s="62"/>
    </row>
    <row r="72" spans="4:10" ht="22.9" customHeight="1">
      <c r="D72" s="61"/>
      <c r="E72" s="61"/>
      <c r="F72" s="62"/>
      <c r="G72" s="62"/>
      <c r="H72" s="62"/>
      <c r="I72" s="62"/>
      <c r="J72" s="62"/>
    </row>
    <row r="73" spans="4:10" ht="22.9" customHeight="1">
      <c r="D73" s="61"/>
      <c r="E73" s="61"/>
      <c r="F73" s="62"/>
      <c r="G73" s="62"/>
      <c r="H73" s="62"/>
      <c r="I73" s="62"/>
      <c r="J73" s="62"/>
    </row>
    <row r="74" spans="4:10" ht="22.9" customHeight="1">
      <c r="D74" s="61"/>
      <c r="E74" s="61"/>
      <c r="F74" s="62"/>
      <c r="G74" s="62"/>
      <c r="H74" s="62"/>
      <c r="I74" s="62"/>
      <c r="J74" s="62"/>
    </row>
    <row r="75" spans="4:10" ht="22.9" customHeight="1">
      <c r="F75" s="62"/>
      <c r="G75" s="62"/>
      <c r="H75" s="62"/>
      <c r="I75" s="62"/>
      <c r="J75" s="62"/>
    </row>
  </sheetData>
  <sheetProtection password="E059" sheet="1" objects="1" scenarios="1"/>
  <mergeCells count="10">
    <mergeCell ref="J6:J7"/>
    <mergeCell ref="C12:D12"/>
    <mergeCell ref="C45:D45"/>
    <mergeCell ref="D64:E64"/>
    <mergeCell ref="E9:J9"/>
    <mergeCell ref="C37:D37"/>
    <mergeCell ref="C38:D38"/>
    <mergeCell ref="F36:J36"/>
    <mergeCell ref="C50:E50"/>
    <mergeCell ref="C53:D53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51" orientation="portrait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W86"/>
  <sheetViews>
    <sheetView topLeftCell="A58" zoomScale="70" zoomScaleNormal="70" workbookViewId="0">
      <selection activeCell="G95" sqref="G95"/>
    </sheetView>
  </sheetViews>
  <sheetFormatPr baseColWidth="10" defaultColWidth="10.77734375" defaultRowHeight="22.9" customHeight="1"/>
  <cols>
    <col min="1" max="2" width="3.21875" style="54" customWidth="1"/>
    <col min="3" max="3" width="79.21875" style="54" customWidth="1"/>
    <col min="4" max="4" width="14.21875" style="55" customWidth="1"/>
    <col min="5" max="5" width="2.77734375" style="55" customWidth="1"/>
    <col min="6" max="6" width="79.21875" style="55" customWidth="1"/>
    <col min="7" max="7" width="14.21875" style="55" customWidth="1"/>
    <col min="8" max="8" width="3.21875" style="54" customWidth="1"/>
    <col min="9" max="16384" width="10.77734375" style="54"/>
  </cols>
  <sheetData>
    <row r="4" spans="2:23" ht="22.9" customHeight="1" thickBot="1"/>
    <row r="5" spans="2:23" ht="9" customHeight="1">
      <c r="B5" s="56"/>
      <c r="C5" s="57"/>
      <c r="D5" s="58"/>
      <c r="E5" s="58"/>
      <c r="F5" s="58"/>
      <c r="G5" s="58"/>
      <c r="H5" s="59"/>
      <c r="J5" s="310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2"/>
    </row>
    <row r="6" spans="2:23" ht="30" customHeight="1">
      <c r="B6" s="60"/>
      <c r="C6" s="51" t="s">
        <v>0</v>
      </c>
      <c r="D6" s="62"/>
      <c r="E6" s="62"/>
      <c r="F6" s="62"/>
      <c r="G6" s="997">
        <f>ejercicio</f>
        <v>2018</v>
      </c>
      <c r="H6" s="63"/>
      <c r="J6" s="313"/>
      <c r="K6" s="314" t="s">
        <v>499</v>
      </c>
      <c r="L6" s="314"/>
      <c r="M6" s="314"/>
      <c r="N6" s="314"/>
      <c r="O6" s="315"/>
      <c r="P6" s="315"/>
      <c r="Q6" s="315"/>
      <c r="R6" s="315"/>
      <c r="S6" s="315"/>
      <c r="T6" s="315"/>
      <c r="U6" s="315"/>
      <c r="V6" s="315"/>
      <c r="W6" s="316"/>
    </row>
    <row r="7" spans="2:23" ht="30" customHeight="1">
      <c r="B7" s="60"/>
      <c r="C7" s="51" t="s">
        <v>1</v>
      </c>
      <c r="D7" s="62"/>
      <c r="E7" s="62"/>
      <c r="F7" s="62"/>
      <c r="G7" s="997"/>
      <c r="H7" s="63"/>
      <c r="J7" s="313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6"/>
    </row>
    <row r="8" spans="2:23" ht="30" customHeight="1">
      <c r="B8" s="60"/>
      <c r="C8" s="64"/>
      <c r="D8" s="62"/>
      <c r="E8" s="62"/>
      <c r="F8" s="62"/>
      <c r="G8" s="65"/>
      <c r="H8" s="63"/>
      <c r="J8" s="313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6"/>
    </row>
    <row r="9" spans="2:23" s="127" customFormat="1" ht="30" customHeight="1">
      <c r="B9" s="125"/>
      <c r="C9" s="45" t="s">
        <v>2</v>
      </c>
      <c r="D9" s="1041"/>
      <c r="E9" s="1041"/>
      <c r="F9" s="1041"/>
      <c r="G9" s="1041"/>
      <c r="H9" s="126"/>
      <c r="J9" s="313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6"/>
    </row>
    <row r="10" spans="2:23" ht="7.15" customHeight="1">
      <c r="B10" s="60"/>
      <c r="C10" s="61"/>
      <c r="D10" s="62"/>
      <c r="E10" s="62"/>
      <c r="F10" s="62"/>
      <c r="G10" s="62"/>
      <c r="H10" s="63"/>
      <c r="J10" s="313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6"/>
    </row>
    <row r="11" spans="2:23" s="72" customFormat="1" ht="30" customHeight="1">
      <c r="B11" s="68"/>
      <c r="C11" s="69" t="s">
        <v>320</v>
      </c>
      <c r="D11" s="70"/>
      <c r="E11" s="70"/>
      <c r="F11" s="70"/>
      <c r="G11" s="70"/>
      <c r="H11" s="71"/>
      <c r="J11" s="313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6"/>
    </row>
    <row r="12" spans="2:23" s="72" customFormat="1" ht="30" customHeight="1">
      <c r="B12" s="68"/>
      <c r="C12" s="838"/>
      <c r="D12" s="53"/>
      <c r="E12" s="53"/>
      <c r="F12" s="53"/>
      <c r="G12" s="53"/>
      <c r="H12" s="71"/>
      <c r="J12" s="313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6"/>
    </row>
    <row r="13" spans="2:23" ht="28.9" customHeight="1">
      <c r="B13" s="74"/>
      <c r="C13" s="1108" t="s">
        <v>321</v>
      </c>
      <c r="D13" s="1109"/>
      <c r="E13" s="1109"/>
      <c r="F13" s="1109"/>
      <c r="G13" s="1110"/>
      <c r="H13" s="63"/>
      <c r="J13" s="313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6"/>
    </row>
    <row r="14" spans="2:23" ht="9" customHeight="1">
      <c r="B14" s="74"/>
      <c r="C14" s="92"/>
      <c r="D14" s="53"/>
      <c r="E14" s="53"/>
      <c r="F14" s="53"/>
      <c r="G14" s="53"/>
      <c r="H14" s="63"/>
      <c r="J14" s="313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6"/>
    </row>
    <row r="15" spans="2:23" s="187" customFormat="1" ht="22.9" customHeight="1">
      <c r="B15" s="184"/>
      <c r="C15" s="1052" t="s">
        <v>324</v>
      </c>
      <c r="D15" s="1054"/>
      <c r="E15" s="88"/>
      <c r="F15" s="1052" t="s">
        <v>325</v>
      </c>
      <c r="G15" s="1054"/>
      <c r="H15" s="186"/>
      <c r="J15" s="313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6"/>
    </row>
    <row r="16" spans="2:23" s="187" customFormat="1" ht="24" customHeight="1">
      <c r="B16" s="184"/>
      <c r="C16" s="837" t="s">
        <v>238</v>
      </c>
      <c r="D16" s="204" t="s">
        <v>277</v>
      </c>
      <c r="E16" s="88"/>
      <c r="F16" s="204" t="s">
        <v>238</v>
      </c>
      <c r="G16" s="188" t="s">
        <v>277</v>
      </c>
      <c r="H16" s="186"/>
      <c r="J16" s="313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6"/>
    </row>
    <row r="17" spans="2:23" s="77" customFormat="1" ht="22.9" customHeight="1">
      <c r="B17" s="74"/>
      <c r="C17" s="218" t="s">
        <v>326</v>
      </c>
      <c r="D17" s="927"/>
      <c r="E17" s="220"/>
      <c r="F17" s="219" t="str">
        <f>C17</f>
        <v>CABILDO INSULAR DE TENERIFE</v>
      </c>
      <c r="G17" s="396"/>
      <c r="H17" s="75"/>
      <c r="J17" s="313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6"/>
    </row>
    <row r="18" spans="2:23" s="77" customFormat="1" ht="22.9" customHeight="1">
      <c r="B18" s="74"/>
      <c r="C18" s="221" t="s">
        <v>327</v>
      </c>
      <c r="D18" s="928"/>
      <c r="E18" s="220"/>
      <c r="F18" s="219" t="str">
        <f t="shared" ref="F18:F55" si="0">C18</f>
        <v>O.A. DE MUSEOS Y CENTROS</v>
      </c>
      <c r="G18" s="396"/>
      <c r="H18" s="75"/>
      <c r="J18" s="313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6"/>
    </row>
    <row r="19" spans="2:23" s="77" customFormat="1" ht="22.9" customHeight="1">
      <c r="B19" s="74"/>
      <c r="C19" s="221" t="s">
        <v>328</v>
      </c>
      <c r="D19" s="928"/>
      <c r="E19" s="220"/>
      <c r="F19" s="219" t="str">
        <f t="shared" si="0"/>
        <v>O.A. INST. INS. ATENCIÓN SOC. Y SOCIOSAN.</v>
      </c>
      <c r="G19" s="396"/>
      <c r="H19" s="75"/>
      <c r="J19" s="313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6"/>
    </row>
    <row r="20" spans="2:23" s="77" customFormat="1" ht="22.9" customHeight="1">
      <c r="B20" s="74"/>
      <c r="C20" s="221" t="s">
        <v>329</v>
      </c>
      <c r="D20" s="928"/>
      <c r="E20" s="220"/>
      <c r="F20" s="219" t="str">
        <f t="shared" si="0"/>
        <v>O.A. PATRONATO INSULAR DE MUSICA</v>
      </c>
      <c r="G20" s="396"/>
      <c r="H20" s="75"/>
      <c r="J20" s="313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6"/>
    </row>
    <row r="21" spans="2:23" s="77" customFormat="1" ht="22.9" customHeight="1">
      <c r="B21" s="74"/>
      <c r="C21" s="221" t="s">
        <v>330</v>
      </c>
      <c r="D21" s="928"/>
      <c r="E21" s="220"/>
      <c r="F21" s="219" t="str">
        <f t="shared" si="0"/>
        <v>O.A. CONSEJO INSULAR DE AGUAS</v>
      </c>
      <c r="G21" s="396"/>
      <c r="H21" s="75"/>
      <c r="J21" s="313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6"/>
    </row>
    <row r="22" spans="2:23" s="77" customFormat="1" ht="22.9" customHeight="1">
      <c r="B22" s="74"/>
      <c r="C22" s="221" t="s">
        <v>331</v>
      </c>
      <c r="D22" s="928"/>
      <c r="E22" s="220"/>
      <c r="F22" s="219" t="str">
        <f t="shared" si="0"/>
        <v>EPEL. BALSAS DE TENERIFE</v>
      </c>
      <c r="G22" s="396"/>
      <c r="H22" s="75"/>
      <c r="J22" s="313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6"/>
    </row>
    <row r="23" spans="2:23" s="77" customFormat="1" ht="22.9" customHeight="1">
      <c r="B23" s="74"/>
      <c r="C23" s="221" t="s">
        <v>664</v>
      </c>
      <c r="D23" s="928"/>
      <c r="E23" s="220"/>
      <c r="F23" s="219" t="str">
        <f t="shared" si="0"/>
        <v>EPEL TEA, TENERFE ESPACIO DE LAS ARTES</v>
      </c>
      <c r="G23" s="396"/>
      <c r="H23" s="75"/>
      <c r="J23" s="313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6"/>
    </row>
    <row r="24" spans="2:23" s="77" customFormat="1" ht="22.9" customHeight="1">
      <c r="B24" s="74"/>
      <c r="C24" s="221" t="s">
        <v>332</v>
      </c>
      <c r="D24" s="928"/>
      <c r="E24" s="220"/>
      <c r="F24" s="219" t="str">
        <f t="shared" si="0"/>
        <v>EPEL AGROTEIDE ENTIDAD INSULAR DESARROLLO AGRICOLA Y GANADERO</v>
      </c>
      <c r="G24" s="396"/>
      <c r="H24" s="75"/>
      <c r="J24" s="313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6"/>
    </row>
    <row r="25" spans="2:23" s="77" customFormat="1" ht="22.9" customHeight="1">
      <c r="B25" s="74"/>
      <c r="C25" s="221" t="s">
        <v>333</v>
      </c>
      <c r="D25" s="928"/>
      <c r="E25" s="220"/>
      <c r="F25" s="219" t="str">
        <f t="shared" si="0"/>
        <v>CASINO DE TAORO, SA</v>
      </c>
      <c r="G25" s="396"/>
      <c r="H25" s="75"/>
      <c r="J25" s="313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6"/>
    </row>
    <row r="26" spans="2:23" s="77" customFormat="1" ht="22.9" customHeight="1">
      <c r="B26" s="74"/>
      <c r="C26" s="221" t="s">
        <v>334</v>
      </c>
      <c r="D26" s="928"/>
      <c r="E26" s="220"/>
      <c r="F26" s="219" t="str">
        <f t="shared" si="0"/>
        <v>CASINO DE PLAYA DE LAS AMÉRICAS, SA</v>
      </c>
      <c r="G26" s="396"/>
      <c r="H26" s="75"/>
      <c r="J26" s="313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6"/>
    </row>
    <row r="27" spans="2:23" s="77" customFormat="1" ht="22.9" customHeight="1">
      <c r="B27" s="74"/>
      <c r="C27" s="221" t="s">
        <v>335</v>
      </c>
      <c r="D27" s="928"/>
      <c r="E27" s="220"/>
      <c r="F27" s="219" t="str">
        <f t="shared" si="0"/>
        <v>CASINO DE SANTA CRUZ, SA</v>
      </c>
      <c r="G27" s="396"/>
      <c r="H27" s="75"/>
      <c r="J27" s="313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6"/>
    </row>
    <row r="28" spans="2:23" s="77" customFormat="1" ht="22.9" customHeight="1">
      <c r="B28" s="74"/>
      <c r="C28" s="221" t="s">
        <v>336</v>
      </c>
      <c r="D28" s="928"/>
      <c r="E28" s="220"/>
      <c r="F28" s="219" t="str">
        <f t="shared" si="0"/>
        <v>INSTIT.FERIAL DE TENERIFE, SA</v>
      </c>
      <c r="G28" s="396"/>
      <c r="H28" s="75"/>
      <c r="J28" s="313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6"/>
    </row>
    <row r="29" spans="2:23" s="77" customFormat="1" ht="22.9" customHeight="1">
      <c r="B29" s="74"/>
      <c r="C29" s="221" t="s">
        <v>337</v>
      </c>
      <c r="D29" s="928"/>
      <c r="E29" s="220"/>
      <c r="F29" s="219" t="str">
        <f t="shared" si="0"/>
        <v>EMPRESA INSULAR DE ARTESANÍA, SA</v>
      </c>
      <c r="G29" s="396">
        <v>376.32</v>
      </c>
      <c r="H29" s="75"/>
      <c r="J29" s="313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6"/>
    </row>
    <row r="30" spans="2:23" s="77" customFormat="1" ht="22.9" customHeight="1">
      <c r="B30" s="74"/>
      <c r="C30" s="221" t="s">
        <v>338</v>
      </c>
      <c r="D30" s="928"/>
      <c r="E30" s="220"/>
      <c r="F30" s="219" t="str">
        <f t="shared" si="0"/>
        <v>SINPROMI.S.L.</v>
      </c>
      <c r="G30" s="396"/>
      <c r="H30" s="75"/>
      <c r="J30" s="313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6"/>
    </row>
    <row r="31" spans="2:23" s="77" customFormat="1" ht="22.9" customHeight="1">
      <c r="B31" s="74"/>
      <c r="C31" s="221" t="s">
        <v>339</v>
      </c>
      <c r="D31" s="928"/>
      <c r="E31" s="220"/>
      <c r="F31" s="219" t="str">
        <f t="shared" si="0"/>
        <v>AUDITORIO DE TENERIFE, SA</v>
      </c>
      <c r="G31" s="396">
        <v>3985.75</v>
      </c>
      <c r="H31" s="75"/>
      <c r="J31" s="313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6"/>
    </row>
    <row r="32" spans="2:23" s="77" customFormat="1" ht="22.9" customHeight="1">
      <c r="B32" s="74"/>
      <c r="C32" s="221" t="s">
        <v>340</v>
      </c>
      <c r="D32" s="928"/>
      <c r="E32" s="220"/>
      <c r="F32" s="219" t="str">
        <f t="shared" si="0"/>
        <v>GEST. INS. DEPORTE, CULT.Y OCIO, SA (IDECO)</v>
      </c>
      <c r="G32" s="396"/>
      <c r="H32" s="75"/>
      <c r="J32" s="313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6"/>
    </row>
    <row r="33" spans="2:23" s="77" customFormat="1" ht="22.9" customHeight="1">
      <c r="B33" s="74"/>
      <c r="C33" s="221" t="s">
        <v>341</v>
      </c>
      <c r="D33" s="928"/>
      <c r="E33" s="220"/>
      <c r="F33" s="219" t="str">
        <f t="shared" si="0"/>
        <v>TITSA</v>
      </c>
      <c r="G33" s="396"/>
      <c r="H33" s="75"/>
      <c r="J33" s="313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6"/>
    </row>
    <row r="34" spans="2:23" s="77" customFormat="1" ht="22.9" customHeight="1">
      <c r="B34" s="74"/>
      <c r="C34" s="221" t="s">
        <v>342</v>
      </c>
      <c r="D34" s="928"/>
      <c r="E34" s="220"/>
      <c r="F34" s="219" t="str">
        <f t="shared" si="0"/>
        <v>SPET, TURISMO DE TENERIFE, S.A.</v>
      </c>
      <c r="G34" s="396"/>
      <c r="H34" s="75"/>
      <c r="J34" s="313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6"/>
    </row>
    <row r="35" spans="2:23" s="77" customFormat="1" ht="22.9" customHeight="1">
      <c r="B35" s="74"/>
      <c r="C35" s="221" t="s">
        <v>343</v>
      </c>
      <c r="D35" s="928"/>
      <c r="E35" s="220"/>
      <c r="F35" s="219" t="str">
        <f t="shared" si="0"/>
        <v>INSTITUTO MEDICO TINERFEÑO, S.A. (IMETISA)</v>
      </c>
      <c r="G35" s="396"/>
      <c r="H35" s="75"/>
      <c r="J35" s="313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6"/>
    </row>
    <row r="36" spans="2:23" s="77" customFormat="1" ht="22.9" customHeight="1">
      <c r="B36" s="74"/>
      <c r="C36" s="221" t="s">
        <v>344</v>
      </c>
      <c r="D36" s="928"/>
      <c r="E36" s="220"/>
      <c r="F36" s="219" t="str">
        <f t="shared" si="0"/>
        <v>METROPOLITANO DE TENERIFE, S.A.</v>
      </c>
      <c r="G36" s="396"/>
      <c r="H36" s="75"/>
      <c r="J36" s="313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6"/>
    </row>
    <row r="37" spans="2:23" s="77" customFormat="1" ht="22.9" customHeight="1">
      <c r="B37" s="74"/>
      <c r="C37" s="221" t="s">
        <v>345</v>
      </c>
      <c r="D37" s="928"/>
      <c r="E37" s="220"/>
      <c r="F37" s="219" t="str">
        <f t="shared" si="0"/>
        <v>INST. TECNOL. Y DE ENERGIAS RENOVABLES, S.A. (ITER)</v>
      </c>
      <c r="G37" s="396"/>
      <c r="H37" s="75"/>
      <c r="J37" s="313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6"/>
    </row>
    <row r="38" spans="2:23" s="77" customFormat="1" ht="22.9" customHeight="1">
      <c r="B38" s="74"/>
      <c r="C38" s="221" t="s">
        <v>346</v>
      </c>
      <c r="D38" s="928"/>
      <c r="E38" s="220"/>
      <c r="F38" s="219" t="str">
        <f t="shared" si="0"/>
        <v>CULTIVOS Y TECNOLOGÍAS AGRARIAS DE TENERIFE, S.A (CULTESA)</v>
      </c>
      <c r="G38" s="396"/>
      <c r="H38" s="75"/>
      <c r="J38" s="313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6"/>
    </row>
    <row r="39" spans="2:23" s="77" customFormat="1" ht="22.9" customHeight="1">
      <c r="B39" s="74"/>
      <c r="C39" s="221" t="s">
        <v>347</v>
      </c>
      <c r="D39" s="928"/>
      <c r="E39" s="220"/>
      <c r="F39" s="219" t="str">
        <f t="shared" si="0"/>
        <v>BUENAVISTA GOLF, S.A.</v>
      </c>
      <c r="G39" s="396"/>
      <c r="H39" s="75"/>
      <c r="J39" s="313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6"/>
    </row>
    <row r="40" spans="2:23" s="77" customFormat="1" ht="22.9" customHeight="1">
      <c r="B40" s="74"/>
      <c r="C40" s="221" t="s">
        <v>348</v>
      </c>
      <c r="D40" s="928"/>
      <c r="E40" s="220"/>
      <c r="F40" s="219" t="str">
        <f t="shared" si="0"/>
        <v>PARQUE CIENTÍFICO Y TECNOLÓGICO DE TENERIFE, S.A.</v>
      </c>
      <c r="G40" s="396"/>
      <c r="H40" s="75"/>
      <c r="J40" s="313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6"/>
    </row>
    <row r="41" spans="2:23" s="77" customFormat="1" ht="22.9" customHeight="1">
      <c r="B41" s="74"/>
      <c r="C41" s="221" t="s">
        <v>349</v>
      </c>
      <c r="D41" s="928"/>
      <c r="E41" s="220"/>
      <c r="F41" s="219" t="str">
        <f t="shared" si="0"/>
        <v>INSTITUTO TECNOLÓGICO Y DE COMUNICACIONES DE TENERIFE, S.L. (IT3)</v>
      </c>
      <c r="G41" s="396"/>
      <c r="H41" s="75"/>
      <c r="J41" s="313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6"/>
    </row>
    <row r="42" spans="2:23" s="77" customFormat="1" ht="22.9" customHeight="1">
      <c r="B42" s="74"/>
      <c r="C42" s="221" t="s">
        <v>350</v>
      </c>
      <c r="D42" s="928"/>
      <c r="E42" s="220"/>
      <c r="F42" s="219" t="str">
        <f t="shared" si="0"/>
        <v>INSTITUTO VULCANOLÓGICO DE CANARIAS S.A.</v>
      </c>
      <c r="G42" s="396"/>
      <c r="H42" s="75"/>
      <c r="J42" s="313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6"/>
    </row>
    <row r="43" spans="2:23" s="77" customFormat="1" ht="22.9" customHeight="1">
      <c r="B43" s="74"/>
      <c r="C43" s="221" t="s">
        <v>351</v>
      </c>
      <c r="D43" s="928"/>
      <c r="E43" s="220"/>
      <c r="F43" s="219" t="str">
        <f t="shared" si="0"/>
        <v>CANARIAS SUBMARINE LINK, S.L. (Canalink)</v>
      </c>
      <c r="G43" s="396"/>
      <c r="H43" s="75"/>
      <c r="J43" s="313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6"/>
    </row>
    <row r="44" spans="2:23" s="77" customFormat="1" ht="22.9" customHeight="1">
      <c r="B44" s="74"/>
      <c r="C44" s="221" t="s">
        <v>352</v>
      </c>
      <c r="D44" s="928"/>
      <c r="E44" s="220"/>
      <c r="F44" s="219" t="str">
        <f t="shared" si="0"/>
        <v>CANALINK AFRICA, S.L.</v>
      </c>
      <c r="G44" s="396"/>
      <c r="H44" s="75"/>
      <c r="J44" s="313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6"/>
    </row>
    <row r="45" spans="2:23" s="77" customFormat="1" ht="22.9" customHeight="1">
      <c r="B45" s="74"/>
      <c r="C45" s="221" t="s">
        <v>353</v>
      </c>
      <c r="D45" s="928"/>
      <c r="E45" s="220"/>
      <c r="F45" s="219" t="str">
        <f t="shared" si="0"/>
        <v>CANALINK BAHARICOM, S.L.</v>
      </c>
      <c r="G45" s="396"/>
      <c r="H45" s="75"/>
      <c r="J45" s="313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6"/>
    </row>
    <row r="46" spans="2:23" s="77" customFormat="1" ht="22.9" customHeight="1">
      <c r="B46" s="74"/>
      <c r="C46" s="221" t="s">
        <v>354</v>
      </c>
      <c r="D46" s="928"/>
      <c r="E46" s="220"/>
      <c r="F46" s="219" t="str">
        <f t="shared" si="0"/>
        <v>GESTIÓN INSULAR DE AGUAS DE TENERIFE, S.A. (GESTA)</v>
      </c>
      <c r="G46" s="396"/>
      <c r="H46" s="75"/>
      <c r="J46" s="313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6"/>
    </row>
    <row r="47" spans="2:23" s="77" customFormat="1" ht="22.9" customHeight="1">
      <c r="B47" s="74"/>
      <c r="C47" s="221" t="s">
        <v>355</v>
      </c>
      <c r="D47" s="928"/>
      <c r="E47" s="220"/>
      <c r="F47" s="219" t="str">
        <f t="shared" si="0"/>
        <v>FUNDACION TENERIFE RURAL</v>
      </c>
      <c r="G47" s="396"/>
      <c r="H47" s="75"/>
      <c r="J47" s="313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6"/>
    </row>
    <row r="48" spans="2:23" s="77" customFormat="1" ht="22.9" customHeight="1">
      <c r="B48" s="74"/>
      <c r="C48" s="221" t="s">
        <v>356</v>
      </c>
      <c r="D48" s="928"/>
      <c r="E48" s="220"/>
      <c r="F48" s="219" t="str">
        <f t="shared" si="0"/>
        <v>FUNDACIÓN  ITB</v>
      </c>
      <c r="G48" s="396"/>
      <c r="H48" s="75"/>
      <c r="J48" s="313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6"/>
    </row>
    <row r="49" spans="2:23" s="77" customFormat="1" ht="22.9" customHeight="1">
      <c r="B49" s="74"/>
      <c r="C49" s="221" t="s">
        <v>357</v>
      </c>
      <c r="D49" s="928"/>
      <c r="E49" s="220"/>
      <c r="F49" s="219" t="str">
        <f t="shared" si="0"/>
        <v>FIFEDE</v>
      </c>
      <c r="G49" s="396"/>
      <c r="H49" s="75"/>
      <c r="J49" s="313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6"/>
    </row>
    <row r="50" spans="2:23" s="77" customFormat="1" ht="22.9" customHeight="1">
      <c r="B50" s="74"/>
      <c r="C50" s="221" t="s">
        <v>358</v>
      </c>
      <c r="D50" s="928"/>
      <c r="E50" s="220"/>
      <c r="F50" s="219" t="str">
        <f t="shared" si="0"/>
        <v>AGENCIA INSULAR DE LA ENERGIA</v>
      </c>
      <c r="G50" s="396"/>
      <c r="H50" s="75"/>
      <c r="J50" s="313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6"/>
    </row>
    <row r="51" spans="2:23" s="77" customFormat="1" ht="22.9" customHeight="1">
      <c r="B51" s="74"/>
      <c r="C51" s="221" t="s">
        <v>359</v>
      </c>
      <c r="D51" s="928"/>
      <c r="E51" s="220"/>
      <c r="F51" s="219" t="str">
        <f t="shared" si="0"/>
        <v>FUNDACIÓN CANARIAS FACTORÍA DE LA INNOVACIÓN TURÍSTICA</v>
      </c>
      <c r="G51" s="396"/>
      <c r="H51" s="75"/>
      <c r="J51" s="313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6"/>
    </row>
    <row r="52" spans="2:23" s="77" customFormat="1" ht="22.9" customHeight="1">
      <c r="B52" s="74"/>
      <c r="C52" s="221" t="s">
        <v>360</v>
      </c>
      <c r="D52" s="928"/>
      <c r="E52" s="220"/>
      <c r="F52" s="219" t="str">
        <f t="shared" si="0"/>
        <v>CONSORCIO PREVENSIÓN, EXTINCIÓN INCENDIOS Y SALVAMENTO DE LA ISLA DE TENERIFE</v>
      </c>
      <c r="G52" s="396"/>
      <c r="H52" s="75"/>
      <c r="J52" s="313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6"/>
    </row>
    <row r="53" spans="2:23" s="77" customFormat="1" ht="22.9" customHeight="1">
      <c r="B53" s="74"/>
      <c r="C53" s="221" t="s">
        <v>361</v>
      </c>
      <c r="D53" s="928"/>
      <c r="E53" s="220"/>
      <c r="F53" s="219" t="str">
        <f t="shared" si="0"/>
        <v>CONSORCIO DE TRIBUTOS DE LA ISLA DE TENERIFE</v>
      </c>
      <c r="G53" s="396"/>
      <c r="H53" s="75"/>
      <c r="J53" s="313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6"/>
    </row>
    <row r="54" spans="2:23" s="77" customFormat="1" ht="22.9" customHeight="1">
      <c r="B54" s="74"/>
      <c r="C54" s="221" t="s">
        <v>362</v>
      </c>
      <c r="D54" s="928"/>
      <c r="E54" s="220"/>
      <c r="F54" s="219" t="str">
        <f t="shared" si="0"/>
        <v>CONSORCIO ISLA BAJA</v>
      </c>
      <c r="G54" s="396"/>
      <c r="H54" s="75"/>
      <c r="J54" s="313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6"/>
    </row>
    <row r="55" spans="2:23" s="77" customFormat="1" ht="22.9" customHeight="1">
      <c r="B55" s="74"/>
      <c r="C55" s="222" t="s">
        <v>363</v>
      </c>
      <c r="D55" s="929"/>
      <c r="E55" s="220"/>
      <c r="F55" s="219" t="str">
        <f t="shared" si="0"/>
        <v>CONSORCIO URBANÍSTICO PARA LA REHABILITACIÓN DEL PTO. DE LA CRUZ</v>
      </c>
      <c r="G55" s="397"/>
      <c r="H55" s="75"/>
      <c r="J55" s="313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6"/>
    </row>
    <row r="56" spans="2:23" s="127" customFormat="1" ht="22.9" customHeight="1" thickBot="1">
      <c r="B56" s="125"/>
      <c r="C56" s="839" t="s">
        <v>279</v>
      </c>
      <c r="D56" s="112">
        <f>SUM(D17:D55)</f>
        <v>0</v>
      </c>
      <c r="E56" s="88"/>
      <c r="F56" s="154" t="s">
        <v>279</v>
      </c>
      <c r="G56" s="112">
        <f>SUM(G17:G55)</f>
        <v>4362.07</v>
      </c>
      <c r="H56" s="126"/>
      <c r="J56" s="313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6"/>
    </row>
    <row r="57" spans="2:23" ht="22.9" customHeight="1">
      <c r="B57" s="74"/>
      <c r="C57" s="150"/>
      <c r="D57" s="151"/>
      <c r="E57" s="53"/>
      <c r="F57" s="151"/>
      <c r="G57" s="53"/>
      <c r="H57" s="63"/>
      <c r="J57" s="313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6"/>
    </row>
    <row r="58" spans="2:23" ht="22.9" customHeight="1">
      <c r="B58" s="74"/>
      <c r="C58" s="1108" t="s">
        <v>665</v>
      </c>
      <c r="D58" s="1109"/>
      <c r="E58" s="1109"/>
      <c r="F58" s="1109"/>
      <c r="G58" s="1110"/>
      <c r="H58" s="63"/>
      <c r="J58" s="313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6"/>
    </row>
    <row r="59" spans="2:23" s="61" customFormat="1" ht="9" customHeight="1">
      <c r="B59" s="74"/>
      <c r="C59" s="32"/>
      <c r="D59" s="32"/>
      <c r="E59" s="32"/>
      <c r="F59" s="32"/>
      <c r="G59" s="32"/>
      <c r="H59" s="63"/>
      <c r="J59" s="313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6"/>
    </row>
    <row r="60" spans="2:23" ht="22.9" customHeight="1">
      <c r="B60" s="74"/>
      <c r="C60" s="1108" t="s">
        <v>321</v>
      </c>
      <c r="D60" s="1109"/>
      <c r="E60" s="1109"/>
      <c r="F60" s="1109"/>
      <c r="G60" s="1110"/>
      <c r="H60" s="63"/>
      <c r="J60" s="313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6"/>
    </row>
    <row r="61" spans="2:23" s="61" customFormat="1" ht="9" customHeight="1">
      <c r="B61" s="74"/>
      <c r="C61" s="32"/>
      <c r="D61" s="32"/>
      <c r="E61" s="32"/>
      <c r="F61" s="32"/>
      <c r="G61" s="32"/>
      <c r="H61" s="63"/>
      <c r="J61" s="313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6"/>
    </row>
    <row r="62" spans="2:23" ht="22.9" customHeight="1">
      <c r="B62" s="74"/>
      <c r="C62" s="1052" t="s">
        <v>324</v>
      </c>
      <c r="D62" s="1054"/>
      <c r="E62" s="88"/>
      <c r="F62" s="1052" t="s">
        <v>325</v>
      </c>
      <c r="G62" s="1054"/>
      <c r="H62" s="63"/>
      <c r="J62" s="313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6"/>
    </row>
    <row r="63" spans="2:23" ht="22.9" customHeight="1">
      <c r="B63" s="74"/>
      <c r="C63" s="837" t="s">
        <v>238</v>
      </c>
      <c r="D63" s="204" t="s">
        <v>277</v>
      </c>
      <c r="E63" s="88"/>
      <c r="F63" s="204" t="s">
        <v>238</v>
      </c>
      <c r="G63" s="188" t="s">
        <v>277</v>
      </c>
      <c r="H63" s="63"/>
      <c r="J63" s="313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6"/>
    </row>
    <row r="64" spans="2:23" ht="22.9" customHeight="1">
      <c r="B64" s="74"/>
      <c r="C64" s="218" t="s">
        <v>364</v>
      </c>
      <c r="D64" s="396"/>
      <c r="E64" s="220"/>
      <c r="F64" s="219" t="str">
        <f>C64</f>
        <v>A.M.C. POLÍGONO INDUSTRIAL DE GÜIMAR</v>
      </c>
      <c r="G64" s="396"/>
      <c r="H64" s="63"/>
      <c r="J64" s="313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6"/>
    </row>
    <row r="65" spans="2:23" ht="22.9" customHeight="1">
      <c r="B65" s="74"/>
      <c r="C65" s="221" t="s">
        <v>365</v>
      </c>
      <c r="D65" s="396"/>
      <c r="E65" s="220"/>
      <c r="F65" s="219" t="str">
        <f>C65</f>
        <v>MERCATENERIFE, S.A.</v>
      </c>
      <c r="G65" s="396"/>
      <c r="H65" s="63"/>
      <c r="J65" s="313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6"/>
    </row>
    <row r="66" spans="2:23" ht="22.9" customHeight="1">
      <c r="B66" s="74"/>
      <c r="C66" s="221" t="s">
        <v>366</v>
      </c>
      <c r="D66" s="396"/>
      <c r="E66" s="220"/>
      <c r="F66" s="219" t="str">
        <f>C66</f>
        <v>POLÍGONO INDUSTRIAL DE GRANADILLA-PARQUE TECNOLÓGICO DE TENERIFE, S.A.</v>
      </c>
      <c r="G66" s="396"/>
      <c r="H66" s="63"/>
      <c r="J66" s="313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6"/>
    </row>
    <row r="67" spans="2:23" ht="22.9" customHeight="1">
      <c r="B67" s="74"/>
      <c r="C67" s="221" t="s">
        <v>367</v>
      </c>
      <c r="D67" s="396"/>
      <c r="E67" s="220"/>
      <c r="F67" s="219" t="str">
        <f>C67</f>
        <v>PARQUES EÓLICOS DE GRANADILLA, A.I.E.</v>
      </c>
      <c r="G67" s="396"/>
      <c r="H67" s="63"/>
      <c r="J67" s="313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6"/>
    </row>
    <row r="68" spans="2:23" ht="22.9" customHeight="1">
      <c r="B68" s="74"/>
      <c r="C68" s="221" t="s">
        <v>368</v>
      </c>
      <c r="D68" s="396"/>
      <c r="E68" s="220"/>
      <c r="F68" s="219" t="str">
        <f>C68</f>
        <v>EÓLICAS DE TENERIFE, A.I.E.</v>
      </c>
      <c r="G68" s="396"/>
      <c r="H68" s="63"/>
      <c r="J68" s="313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6"/>
    </row>
    <row r="69" spans="2:23" s="127" customFormat="1" ht="22.9" customHeight="1" thickBot="1">
      <c r="B69" s="125"/>
      <c r="C69" s="839" t="s">
        <v>279</v>
      </c>
      <c r="D69" s="112">
        <f>SUM(D64:D68)</f>
        <v>0</v>
      </c>
      <c r="E69" s="88"/>
      <c r="F69" s="154" t="s">
        <v>279</v>
      </c>
      <c r="G69" s="112">
        <f>SUM(G64:G68)</f>
        <v>0</v>
      </c>
      <c r="H69" s="126"/>
      <c r="J69" s="313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6"/>
    </row>
    <row r="70" spans="2:23" ht="22.9" customHeight="1">
      <c r="B70" s="74"/>
      <c r="C70" s="150"/>
      <c r="D70" s="151"/>
      <c r="E70" s="53"/>
      <c r="F70" s="151"/>
      <c r="G70" s="53"/>
      <c r="H70" s="63"/>
      <c r="J70" s="313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6"/>
    </row>
    <row r="71" spans="2:23" ht="22.9" customHeight="1">
      <c r="B71" s="74"/>
      <c r="C71" s="108" t="s">
        <v>207</v>
      </c>
      <c r="D71" s="151"/>
      <c r="E71" s="53"/>
      <c r="F71" s="151"/>
      <c r="G71" s="53"/>
      <c r="H71" s="63"/>
      <c r="J71" s="313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6"/>
    </row>
    <row r="72" spans="2:23" ht="16.149999999999999" customHeight="1">
      <c r="B72" s="74"/>
      <c r="C72" s="106" t="s">
        <v>369</v>
      </c>
      <c r="D72" s="151"/>
      <c r="E72" s="53"/>
      <c r="F72" s="151"/>
      <c r="G72" s="53"/>
      <c r="H72" s="63"/>
      <c r="J72" s="313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6"/>
    </row>
    <row r="73" spans="2:23" ht="16.149999999999999" customHeight="1">
      <c r="B73" s="74"/>
      <c r="C73" s="105"/>
      <c r="D73" s="151"/>
      <c r="E73" s="151"/>
      <c r="F73" s="151"/>
      <c r="G73" s="53"/>
      <c r="H73" s="63"/>
      <c r="J73" s="313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6"/>
    </row>
    <row r="74" spans="2:23" ht="16.149999999999999" customHeight="1">
      <c r="B74" s="74"/>
      <c r="C74" s="189"/>
      <c r="D74" s="107"/>
      <c r="E74" s="107"/>
      <c r="F74" s="107"/>
      <c r="G74" s="53"/>
      <c r="H74" s="63"/>
      <c r="J74" s="313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315"/>
      <c r="V74" s="315"/>
      <c r="W74" s="316"/>
    </row>
    <row r="75" spans="2:23" ht="22.9" customHeight="1" thickBot="1">
      <c r="B75" s="78"/>
      <c r="C75" s="836"/>
      <c r="D75" s="46"/>
      <c r="E75" s="46"/>
      <c r="F75" s="46"/>
      <c r="G75" s="79"/>
      <c r="H75" s="80"/>
      <c r="J75" s="307"/>
      <c r="K75" s="308"/>
      <c r="L75" s="308"/>
      <c r="M75" s="308"/>
      <c r="N75" s="308"/>
      <c r="O75" s="308"/>
      <c r="P75" s="308"/>
      <c r="Q75" s="308"/>
      <c r="R75" s="308"/>
      <c r="S75" s="308"/>
      <c r="T75" s="308"/>
      <c r="U75" s="308"/>
      <c r="V75" s="308"/>
      <c r="W75" s="309"/>
    </row>
    <row r="76" spans="2:23" ht="22.9" customHeight="1">
      <c r="C76" s="61"/>
      <c r="D76" s="62"/>
      <c r="E76" s="62"/>
      <c r="F76" s="62"/>
      <c r="G76" s="62"/>
    </row>
    <row r="77" spans="2:23" ht="12.75">
      <c r="C77" s="81" t="s">
        <v>76</v>
      </c>
      <c r="D77" s="62"/>
      <c r="E77" s="62"/>
      <c r="F77" s="62"/>
      <c r="G77" s="52" t="s">
        <v>318</v>
      </c>
    </row>
    <row r="78" spans="2:23" ht="12.75">
      <c r="C78" s="82" t="s">
        <v>77</v>
      </c>
      <c r="D78" s="62"/>
      <c r="E78" s="62"/>
      <c r="F78" s="62"/>
      <c r="G78" s="62"/>
    </row>
    <row r="79" spans="2:23" ht="12.75">
      <c r="C79" s="82" t="s">
        <v>78</v>
      </c>
      <c r="D79" s="62"/>
      <c r="E79" s="62"/>
      <c r="F79" s="62"/>
      <c r="G79" s="62"/>
    </row>
    <row r="80" spans="2:23" ht="12.75">
      <c r="C80" s="82" t="s">
        <v>79</v>
      </c>
      <c r="D80" s="62"/>
      <c r="E80" s="62"/>
      <c r="F80" s="62"/>
      <c r="G80" s="62"/>
    </row>
    <row r="81" spans="3:7" ht="12.75">
      <c r="C81" s="82" t="s">
        <v>80</v>
      </c>
      <c r="D81" s="62"/>
      <c r="E81" s="62"/>
      <c r="F81" s="62"/>
      <c r="G81" s="62"/>
    </row>
    <row r="82" spans="3:7" ht="22.9" customHeight="1">
      <c r="C82" s="61"/>
      <c r="D82" s="62"/>
      <c r="E82" s="62"/>
      <c r="F82" s="62"/>
      <c r="G82" s="62"/>
    </row>
    <row r="83" spans="3:7" ht="22.9" customHeight="1">
      <c r="C83" s="61"/>
      <c r="D83" s="62"/>
      <c r="E83" s="62"/>
      <c r="F83" s="62"/>
      <c r="G83" s="62"/>
    </row>
    <row r="84" spans="3:7" ht="22.9" customHeight="1">
      <c r="C84" s="61"/>
      <c r="D84" s="62"/>
      <c r="E84" s="62"/>
      <c r="F84" s="62"/>
      <c r="G84" s="62"/>
    </row>
    <row r="85" spans="3:7" ht="22.9" customHeight="1">
      <c r="C85" s="61"/>
      <c r="D85" s="62"/>
      <c r="E85" s="62"/>
      <c r="F85" s="62"/>
      <c r="G85" s="62"/>
    </row>
    <row r="86" spans="3:7" ht="22.9" customHeight="1">
      <c r="D86" s="62"/>
      <c r="E86" s="62"/>
      <c r="F86" s="62"/>
      <c r="G86" s="62"/>
    </row>
  </sheetData>
  <sheetProtection password="E059" sheet="1" objects="1" scenarios="1"/>
  <mergeCells count="9">
    <mergeCell ref="C60:G60"/>
    <mergeCell ref="C62:D62"/>
    <mergeCell ref="F62:G62"/>
    <mergeCell ref="C58:G58"/>
    <mergeCell ref="G6:G7"/>
    <mergeCell ref="D9:G9"/>
    <mergeCell ref="C13:G13"/>
    <mergeCell ref="C15:D15"/>
    <mergeCell ref="F15:G15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46"/>
  <sheetViews>
    <sheetView zoomScale="55" zoomScaleNormal="55" workbookViewId="0">
      <selection activeCell="P47" sqref="P47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99.5546875" style="54" customWidth="1"/>
    <col min="5" max="7" width="17.77734375" style="55" customWidth="1"/>
    <col min="8" max="8" width="3.21875" style="54" customWidth="1"/>
    <col min="9" max="16384" width="10.77734375" style="54"/>
  </cols>
  <sheetData>
    <row r="2" spans="2:23" ht="22.9" customHeight="1">
      <c r="D2" s="150" t="s">
        <v>174</v>
      </c>
    </row>
    <row r="3" spans="2:23" ht="22.9" customHeight="1">
      <c r="D3" s="150" t="s">
        <v>175</v>
      </c>
    </row>
    <row r="4" spans="2:23" ht="22.9" customHeight="1" thickBot="1"/>
    <row r="5" spans="2:23" ht="9" customHeight="1">
      <c r="B5" s="56"/>
      <c r="C5" s="57"/>
      <c r="D5" s="57"/>
      <c r="E5" s="58"/>
      <c r="F5" s="58"/>
      <c r="G5" s="58"/>
      <c r="H5" s="59"/>
      <c r="J5" s="310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2"/>
    </row>
    <row r="6" spans="2:23" ht="30" customHeight="1">
      <c r="B6" s="60"/>
      <c r="C6" s="51" t="s">
        <v>0</v>
      </c>
      <c r="D6" s="61"/>
      <c r="E6" s="62"/>
      <c r="F6" s="62"/>
      <c r="G6" s="997">
        <f>ejercicio</f>
        <v>2018</v>
      </c>
      <c r="H6" s="63"/>
      <c r="J6" s="313"/>
      <c r="K6" s="314" t="s">
        <v>499</v>
      </c>
      <c r="L6" s="314"/>
      <c r="M6" s="314"/>
      <c r="N6" s="314"/>
      <c r="O6" s="315"/>
      <c r="P6" s="315"/>
      <c r="Q6" s="315"/>
      <c r="R6" s="315"/>
      <c r="S6" s="315"/>
      <c r="T6" s="315"/>
      <c r="U6" s="315"/>
      <c r="V6" s="315"/>
      <c r="W6" s="316"/>
    </row>
    <row r="7" spans="2:23" ht="30" customHeight="1">
      <c r="B7" s="60"/>
      <c r="C7" s="51" t="s">
        <v>1</v>
      </c>
      <c r="D7" s="61"/>
      <c r="E7" s="62"/>
      <c r="F7" s="62"/>
      <c r="G7" s="997"/>
      <c r="H7" s="63"/>
      <c r="J7" s="313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6"/>
    </row>
    <row r="8" spans="2:23" ht="30" customHeight="1">
      <c r="B8" s="60"/>
      <c r="C8" s="64"/>
      <c r="D8" s="61"/>
      <c r="E8" s="62"/>
      <c r="F8" s="62"/>
      <c r="G8" s="65"/>
      <c r="H8" s="63"/>
      <c r="J8" s="313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6"/>
    </row>
    <row r="9" spans="2:23" s="127" customFormat="1" ht="30" customHeight="1">
      <c r="B9" s="125"/>
      <c r="C9" s="45" t="s">
        <v>2</v>
      </c>
      <c r="D9" s="1041" t="str">
        <f>Entidad</f>
        <v>FIFEDE - FUNDACIÓN C.INS.PARA LA FORMACIÓN, EL EMPLEO Y EL DESARROLLO EMPRESARIAL</v>
      </c>
      <c r="E9" s="1041"/>
      <c r="F9" s="1041"/>
      <c r="G9" s="1041"/>
      <c r="H9" s="126"/>
      <c r="J9" s="313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6"/>
    </row>
    <row r="10" spans="2:23" ht="7.15" customHeight="1">
      <c r="B10" s="60"/>
      <c r="C10" s="61"/>
      <c r="D10" s="61"/>
      <c r="E10" s="62"/>
      <c r="F10" s="62"/>
      <c r="G10" s="62"/>
      <c r="H10" s="63"/>
      <c r="J10" s="313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6"/>
    </row>
    <row r="11" spans="2:23" s="72" customFormat="1" ht="30" customHeight="1">
      <c r="B11" s="68"/>
      <c r="C11" s="69" t="s">
        <v>370</v>
      </c>
      <c r="D11" s="69"/>
      <c r="E11" s="70"/>
      <c r="F11" s="70"/>
      <c r="G11" s="70"/>
      <c r="H11" s="71"/>
      <c r="J11" s="313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6"/>
    </row>
    <row r="12" spans="2:23" s="72" customFormat="1" ht="30" customHeight="1">
      <c r="B12" s="68"/>
      <c r="C12" s="1062"/>
      <c r="D12" s="1062"/>
      <c r="E12" s="53"/>
      <c r="F12" s="53"/>
      <c r="G12" s="53"/>
      <c r="H12" s="71"/>
      <c r="J12" s="313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6"/>
    </row>
    <row r="13" spans="2:23" ht="28.9" customHeight="1">
      <c r="B13" s="74"/>
      <c r="C13" s="50" t="s">
        <v>371</v>
      </c>
      <c r="D13" s="92"/>
      <c r="E13" s="53"/>
      <c r="F13" s="53"/>
      <c r="G13" s="191"/>
      <c r="H13" s="63"/>
      <c r="J13" s="313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6"/>
    </row>
    <row r="14" spans="2:23" ht="9" customHeight="1">
      <c r="B14" s="74"/>
      <c r="C14" s="92"/>
      <c r="D14" s="92"/>
      <c r="E14" s="53"/>
      <c r="F14" s="53"/>
      <c r="G14" s="53"/>
      <c r="H14" s="63"/>
      <c r="J14" s="313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6"/>
    </row>
    <row r="15" spans="2:23" s="176" customFormat="1" ht="22.9" customHeight="1">
      <c r="B15" s="177"/>
      <c r="C15" s="138"/>
      <c r="D15" s="178"/>
      <c r="E15" s="138" t="s">
        <v>277</v>
      </c>
      <c r="F15" s="138" t="s">
        <v>373</v>
      </c>
      <c r="G15" s="138"/>
      <c r="H15" s="179"/>
      <c r="J15" s="313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6"/>
    </row>
    <row r="16" spans="2:23" s="176" customFormat="1" ht="24" customHeight="1">
      <c r="B16" s="177"/>
      <c r="C16" s="182" t="s">
        <v>239</v>
      </c>
      <c r="D16" s="183" t="s">
        <v>250</v>
      </c>
      <c r="E16" s="182" t="s">
        <v>372</v>
      </c>
      <c r="F16" s="182">
        <f>ejercicio</f>
        <v>2018</v>
      </c>
      <c r="G16" s="182" t="s">
        <v>374</v>
      </c>
      <c r="H16" s="179"/>
      <c r="J16" s="313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6"/>
    </row>
    <row r="17" spans="2:23" ht="22.9" customHeight="1">
      <c r="B17" s="74"/>
      <c r="C17" s="382"/>
      <c r="D17" s="376"/>
      <c r="E17" s="372"/>
      <c r="F17" s="372"/>
      <c r="G17" s="472"/>
      <c r="H17" s="63"/>
      <c r="J17" s="313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6"/>
    </row>
    <row r="18" spans="2:23" ht="22.9" customHeight="1">
      <c r="B18" s="74"/>
      <c r="C18" s="382"/>
      <c r="D18" s="376"/>
      <c r="E18" s="372"/>
      <c r="F18" s="372"/>
      <c r="G18" s="473"/>
      <c r="H18" s="63"/>
      <c r="J18" s="313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6"/>
    </row>
    <row r="19" spans="2:23" ht="22.9" customHeight="1">
      <c r="B19" s="74"/>
      <c r="C19" s="382"/>
      <c r="D19" s="376"/>
      <c r="E19" s="372"/>
      <c r="F19" s="372"/>
      <c r="G19" s="473"/>
      <c r="H19" s="63"/>
      <c r="J19" s="313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6"/>
    </row>
    <row r="20" spans="2:23" ht="22.9" customHeight="1">
      <c r="B20" s="74"/>
      <c r="C20" s="382"/>
      <c r="D20" s="376"/>
      <c r="E20" s="372"/>
      <c r="F20" s="372"/>
      <c r="G20" s="473"/>
      <c r="H20" s="63"/>
      <c r="J20" s="313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6"/>
    </row>
    <row r="21" spans="2:23" ht="22.9" customHeight="1">
      <c r="B21" s="74"/>
      <c r="C21" s="382"/>
      <c r="D21" s="376"/>
      <c r="E21" s="372"/>
      <c r="F21" s="372"/>
      <c r="G21" s="473"/>
      <c r="H21" s="63"/>
      <c r="J21" s="313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6"/>
    </row>
    <row r="22" spans="2:23" ht="22.9" customHeight="1">
      <c r="B22" s="74"/>
      <c r="C22" s="382"/>
      <c r="D22" s="376"/>
      <c r="E22" s="372"/>
      <c r="F22" s="372"/>
      <c r="G22" s="473"/>
      <c r="H22" s="63"/>
      <c r="J22" s="313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6"/>
    </row>
    <row r="23" spans="2:23" ht="22.9" customHeight="1">
      <c r="B23" s="74"/>
      <c r="C23" s="382"/>
      <c r="D23" s="376"/>
      <c r="E23" s="372"/>
      <c r="F23" s="372"/>
      <c r="G23" s="473"/>
      <c r="H23" s="63"/>
      <c r="J23" s="313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6"/>
    </row>
    <row r="24" spans="2:23" ht="22.9" customHeight="1">
      <c r="B24" s="74"/>
      <c r="C24" s="382"/>
      <c r="D24" s="376"/>
      <c r="E24" s="372"/>
      <c r="F24" s="372"/>
      <c r="G24" s="473"/>
      <c r="H24" s="63"/>
      <c r="J24" s="313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6"/>
    </row>
    <row r="25" spans="2:23" ht="22.9" customHeight="1">
      <c r="B25" s="74"/>
      <c r="C25" s="382"/>
      <c r="D25" s="376"/>
      <c r="E25" s="372"/>
      <c r="F25" s="372"/>
      <c r="G25" s="473"/>
      <c r="H25" s="63"/>
      <c r="J25" s="313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6"/>
    </row>
    <row r="26" spans="2:23" ht="22.9" customHeight="1">
      <c r="B26" s="74"/>
      <c r="C26" s="382"/>
      <c r="D26" s="376"/>
      <c r="E26" s="372"/>
      <c r="F26" s="372"/>
      <c r="G26" s="473"/>
      <c r="H26" s="63"/>
      <c r="J26" s="313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6"/>
    </row>
    <row r="27" spans="2:23" ht="22.9" customHeight="1">
      <c r="B27" s="74"/>
      <c r="C27" s="382"/>
      <c r="D27" s="376"/>
      <c r="E27" s="372"/>
      <c r="F27" s="372"/>
      <c r="G27" s="473"/>
      <c r="H27" s="63"/>
      <c r="J27" s="313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6"/>
    </row>
    <row r="28" spans="2:23" ht="22.9" customHeight="1">
      <c r="B28" s="74"/>
      <c r="C28" s="382"/>
      <c r="D28" s="376"/>
      <c r="E28" s="372"/>
      <c r="F28" s="372"/>
      <c r="G28" s="473"/>
      <c r="H28" s="63"/>
      <c r="J28" s="313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6"/>
    </row>
    <row r="29" spans="2:23" ht="22.9" customHeight="1">
      <c r="B29" s="74"/>
      <c r="C29" s="382"/>
      <c r="D29" s="376"/>
      <c r="E29" s="372"/>
      <c r="F29" s="372"/>
      <c r="G29" s="473"/>
      <c r="H29" s="63"/>
      <c r="J29" s="313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6"/>
    </row>
    <row r="30" spans="2:23" ht="22.9" customHeight="1">
      <c r="B30" s="74"/>
      <c r="C30" s="382"/>
      <c r="D30" s="376"/>
      <c r="E30" s="372"/>
      <c r="F30" s="372"/>
      <c r="G30" s="473"/>
      <c r="H30" s="63"/>
      <c r="J30" s="313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6"/>
    </row>
    <row r="31" spans="2:23" ht="22.9" customHeight="1">
      <c r="B31" s="74"/>
      <c r="C31" s="383"/>
      <c r="D31" s="377"/>
      <c r="E31" s="373"/>
      <c r="F31" s="373"/>
      <c r="G31" s="474"/>
      <c r="H31" s="63"/>
      <c r="J31" s="313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6"/>
    </row>
    <row r="32" spans="2:23" ht="22.9" customHeight="1">
      <c r="B32" s="74"/>
      <c r="C32" s="384"/>
      <c r="D32" s="378"/>
      <c r="E32" s="375"/>
      <c r="F32" s="375"/>
      <c r="G32" s="475"/>
      <c r="H32" s="63"/>
      <c r="J32" s="313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6"/>
    </row>
    <row r="33" spans="2:23" ht="22.9" customHeight="1" thickBot="1">
      <c r="B33" s="74"/>
      <c r="C33" s="150"/>
      <c r="D33" s="154" t="s">
        <v>196</v>
      </c>
      <c r="E33" s="112">
        <f>SUM(E17:E32)</f>
        <v>0</v>
      </c>
      <c r="F33" s="112">
        <f>SUM(F17:F32)</f>
        <v>0</v>
      </c>
      <c r="G33" s="53"/>
      <c r="H33" s="63"/>
      <c r="J33" s="313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6"/>
    </row>
    <row r="34" spans="2:23" ht="22.9" customHeight="1">
      <c r="B34" s="74"/>
      <c r="C34" s="150"/>
      <c r="D34" s="150"/>
      <c r="E34" s="151"/>
      <c r="F34" s="151"/>
      <c r="G34" s="53"/>
      <c r="H34" s="63"/>
      <c r="J34" s="313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6"/>
    </row>
    <row r="35" spans="2:23" ht="22.9" customHeight="1" thickBot="1">
      <c r="B35" s="78"/>
      <c r="C35" s="1042"/>
      <c r="D35" s="1042"/>
      <c r="E35" s="46"/>
      <c r="F35" s="46"/>
      <c r="G35" s="79"/>
      <c r="H35" s="80"/>
      <c r="J35" s="307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9"/>
    </row>
    <row r="36" spans="2:23" ht="22.9" customHeight="1">
      <c r="C36" s="61"/>
      <c r="D36" s="61"/>
      <c r="E36" s="62"/>
      <c r="F36" s="62"/>
      <c r="G36" s="62"/>
    </row>
    <row r="37" spans="2:23" ht="12.75">
      <c r="C37" s="81" t="s">
        <v>76</v>
      </c>
      <c r="D37" s="61"/>
      <c r="E37" s="62"/>
      <c r="F37" s="62"/>
      <c r="G37" s="52" t="s">
        <v>319</v>
      </c>
    </row>
    <row r="38" spans="2:23" ht="12.75">
      <c r="C38" s="82" t="s">
        <v>77</v>
      </c>
      <c r="D38" s="61"/>
      <c r="E38" s="62"/>
      <c r="F38" s="62"/>
      <c r="G38" s="62"/>
    </row>
    <row r="39" spans="2:23" ht="12.75">
      <c r="C39" s="82" t="s">
        <v>78</v>
      </c>
      <c r="D39" s="61"/>
      <c r="E39" s="62"/>
      <c r="F39" s="62"/>
      <c r="G39" s="62"/>
    </row>
    <row r="40" spans="2:23" ht="12.75">
      <c r="C40" s="82" t="s">
        <v>79</v>
      </c>
      <c r="D40" s="61"/>
      <c r="E40" s="62"/>
      <c r="F40" s="62"/>
      <c r="G40" s="62"/>
    </row>
    <row r="41" spans="2:23" ht="12.75">
      <c r="C41" s="82" t="s">
        <v>80</v>
      </c>
      <c r="D41" s="61"/>
      <c r="E41" s="62"/>
      <c r="F41" s="62"/>
      <c r="G41" s="62"/>
    </row>
    <row r="42" spans="2:23" ht="22.9" customHeight="1">
      <c r="C42" s="61"/>
      <c r="D42" s="61"/>
      <c r="E42" s="62"/>
      <c r="F42" s="62"/>
      <c r="G42" s="62"/>
    </row>
    <row r="43" spans="2:23" ht="22.9" customHeight="1">
      <c r="C43" s="61"/>
      <c r="D43" s="61"/>
      <c r="E43" s="62"/>
      <c r="F43" s="62"/>
      <c r="G43" s="62"/>
    </row>
    <row r="44" spans="2:23" ht="22.9" customHeight="1">
      <c r="C44" s="61"/>
      <c r="D44" s="61"/>
      <c r="E44" s="62"/>
      <c r="F44" s="62"/>
      <c r="G44" s="62"/>
    </row>
    <row r="45" spans="2:23" ht="22.9" customHeight="1">
      <c r="C45" s="61"/>
      <c r="D45" s="61"/>
      <c r="E45" s="62"/>
      <c r="F45" s="62"/>
      <c r="G45" s="62"/>
    </row>
    <row r="46" spans="2:23" ht="22.9" customHeight="1">
      <c r="E46" s="62"/>
      <c r="F46" s="62"/>
      <c r="G46" s="62"/>
    </row>
  </sheetData>
  <sheetProtection password="E059" sheet="1" objects="1" scenarios="1"/>
  <mergeCells count="4">
    <mergeCell ref="C35:D35"/>
    <mergeCell ref="G6:G7"/>
    <mergeCell ref="D9:G9"/>
    <mergeCell ref="C12:D12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N49"/>
  <sheetViews>
    <sheetView workbookViewId="0">
      <pane ySplit="14" topLeftCell="A15" activePane="bottomLeft" state="frozen"/>
      <selection activeCell="D19" sqref="D19"/>
      <selection pane="bottomLeft" activeCell="D19" sqref="D19"/>
    </sheetView>
  </sheetViews>
  <sheetFormatPr baseColWidth="10" defaultColWidth="10.77734375" defaultRowHeight="22.9" customHeight="1"/>
  <cols>
    <col min="1" max="1" width="3" style="215" customWidth="1"/>
    <col min="2" max="2" width="3.21875" style="215" customWidth="1"/>
    <col min="3" max="3" width="12.21875" style="215" customWidth="1"/>
    <col min="4" max="4" width="68" style="215" customWidth="1"/>
    <col min="5" max="7" width="39.21875" style="215" customWidth="1"/>
    <col min="8" max="8" width="3.5546875" style="215" customWidth="1"/>
    <col min="9" max="9" width="10.77734375" style="215"/>
    <col min="10" max="12" width="4.21875" style="215" customWidth="1"/>
    <col min="13" max="13" width="11.5546875" style="215" bestFit="1" customWidth="1"/>
    <col min="14" max="16384" width="10.77734375" style="215"/>
  </cols>
  <sheetData>
    <row r="2" spans="2:14" ht="22.9" customHeight="1">
      <c r="D2" s="247" t="s">
        <v>31</v>
      </c>
    </row>
    <row r="3" spans="2:14" ht="22.9" customHeight="1">
      <c r="D3" s="247" t="s">
        <v>32</v>
      </c>
    </row>
    <row r="4" spans="2:14" ht="22.9" customHeight="1" thickBot="1"/>
    <row r="5" spans="2:14" ht="9" customHeight="1">
      <c r="B5" s="829" t="s">
        <v>616</v>
      </c>
      <c r="C5" s="255"/>
      <c r="D5" s="255"/>
      <c r="E5" s="255"/>
      <c r="F5" s="255"/>
      <c r="G5" s="255"/>
      <c r="H5" s="256"/>
    </row>
    <row r="6" spans="2:14" ht="30" customHeight="1">
      <c r="B6" s="257"/>
      <c r="C6" s="1" t="s">
        <v>0</v>
      </c>
      <c r="D6" s="23"/>
      <c r="E6" s="23"/>
      <c r="F6" s="254"/>
      <c r="G6" s="997">
        <f>ejercicio</f>
        <v>2018</v>
      </c>
      <c r="H6" s="258"/>
    </row>
    <row r="7" spans="2:14" ht="30" customHeight="1">
      <c r="B7" s="257"/>
      <c r="C7" s="1" t="s">
        <v>1</v>
      </c>
      <c r="D7" s="254"/>
      <c r="E7" s="254"/>
      <c r="F7" s="254"/>
      <c r="G7" s="997">
        <v>2018</v>
      </c>
      <c r="H7" s="258"/>
    </row>
    <row r="8" spans="2:14" ht="30" customHeight="1">
      <c r="B8" s="257"/>
      <c r="C8" s="254"/>
      <c r="D8" s="254"/>
      <c r="E8" s="254"/>
      <c r="F8" s="254"/>
      <c r="G8" s="16"/>
      <c r="H8" s="258"/>
      <c r="J8" s="259"/>
    </row>
    <row r="9" spans="2:14" ht="30" customHeight="1">
      <c r="B9" s="257"/>
      <c r="C9" s="39" t="s">
        <v>2</v>
      </c>
      <c r="D9" s="1002" t="str">
        <f>Entidad</f>
        <v>FIFEDE - FUNDACIÓN C.INS.PARA LA FORMACIÓN, EL EMPLEO Y EL DESARROLLO EMPRESARIAL</v>
      </c>
      <c r="E9" s="1002"/>
      <c r="F9" s="1002"/>
      <c r="G9" s="1002"/>
      <c r="H9" s="258"/>
    </row>
    <row r="10" spans="2:14" ht="7.15" customHeight="1">
      <c r="B10" s="257"/>
      <c r="C10" s="254"/>
      <c r="D10" s="254"/>
      <c r="E10" s="254"/>
      <c r="F10" s="254"/>
      <c r="G10" s="260"/>
      <c r="H10" s="258"/>
    </row>
    <row r="11" spans="2:14" s="12" customFormat="1" ht="30" customHeight="1">
      <c r="B11" s="24"/>
      <c r="C11" s="827" t="s">
        <v>615</v>
      </c>
      <c r="D11" s="828"/>
      <c r="E11" s="828"/>
      <c r="F11" s="828"/>
      <c r="G11" s="828"/>
      <c r="H11" s="25"/>
    </row>
    <row r="12" spans="2:14" ht="22.9" customHeight="1">
      <c r="B12" s="257"/>
      <c r="C12" s="254"/>
      <c r="D12" s="254"/>
      <c r="E12" s="254"/>
      <c r="F12" s="254"/>
      <c r="G12" s="254"/>
      <c r="H12" s="258"/>
    </row>
    <row r="13" spans="2:14" ht="22.9" customHeight="1">
      <c r="B13" s="257"/>
      <c r="C13" s="254"/>
      <c r="D13" s="254"/>
      <c r="E13" s="807" t="s">
        <v>578</v>
      </c>
      <c r="F13" s="807" t="s">
        <v>577</v>
      </c>
      <c r="G13" s="807" t="s">
        <v>579</v>
      </c>
      <c r="H13" s="258"/>
    </row>
    <row r="14" spans="2:14" ht="22.9" customHeight="1">
      <c r="B14" s="257"/>
      <c r="D14" s="254"/>
      <c r="E14" s="808">
        <f>ejercicio-2</f>
        <v>2016</v>
      </c>
      <c r="F14" s="808">
        <f>ejercicio-1</f>
        <v>2017</v>
      </c>
      <c r="G14" s="808">
        <f>ejercicio</f>
        <v>2018</v>
      </c>
      <c r="H14" s="258"/>
    </row>
    <row r="15" spans="2:14" s="813" customFormat="1" ht="30" customHeight="1">
      <c r="B15" s="809"/>
      <c r="C15" s="810" t="s">
        <v>468</v>
      </c>
      <c r="D15" s="810"/>
      <c r="E15" s="811" t="str">
        <f>IF(ROUND('FC-4_ACTIVO'!E34-'FC-4_PASIVO'!E50,2)=0,"Ok","Mal, revisa FC-4")</f>
        <v>Ok</v>
      </c>
      <c r="F15" s="811" t="str">
        <f>IF(ROUND('FC-4_ACTIVO'!F34-'FC-4_PASIVO'!F50,2)=0,"Ok","Mal, revisa FC-4")</f>
        <v>Ok</v>
      </c>
      <c r="G15" s="811" t="str">
        <f>IF(ROUND('FC-4_ACTIVO'!G34-'FC-4_PASIVO'!G50,2)=0,"Ok","Mal, revisa FC-4")</f>
        <v>Ok</v>
      </c>
      <c r="H15" s="812"/>
      <c r="I15" s="215"/>
      <c r="J15" s="215"/>
      <c r="K15" s="215"/>
      <c r="L15" s="215"/>
      <c r="M15" s="215"/>
      <c r="N15" s="215"/>
    </row>
    <row r="16" spans="2:14" s="813" customFormat="1" ht="30" customHeight="1">
      <c r="B16" s="809"/>
      <c r="C16" s="814" t="s">
        <v>470</v>
      </c>
      <c r="D16" s="814"/>
      <c r="E16" s="815" t="str">
        <f>IF(ROUND(('FC-3_CPyG'!E50-'FC-4_PASIVO'!E23),2)=0,"Ok","Mal, revisa FC-3 y FC-4")</f>
        <v>Ok</v>
      </c>
      <c r="F16" s="815" t="str">
        <f>IF(ROUND(('FC-3_CPyG'!F50-'FC-4_PASIVO'!F23),2)=0,"Ok","Mal, revisa FC-3 y FC-4")</f>
        <v>Ok</v>
      </c>
      <c r="G16" s="815" t="str">
        <f>IF(ROUND(('FC-3_CPyG'!G50-'FC-4_PASIVO'!G23),2)=0,"Ok","Mal, revisa FC-3 y FC-4")</f>
        <v>Ok</v>
      </c>
      <c r="H16" s="812"/>
      <c r="I16" s="42"/>
      <c r="J16" s="42"/>
      <c r="K16" s="42"/>
      <c r="L16" s="42"/>
      <c r="M16" s="42"/>
      <c r="N16" s="42"/>
    </row>
    <row r="17" spans="2:14" s="813" customFormat="1" ht="30" customHeight="1">
      <c r="B17" s="809"/>
      <c r="C17" s="917" t="s">
        <v>652</v>
      </c>
      <c r="D17" s="814"/>
      <c r="E17" s="815" t="str">
        <f>IF(ROUND('FC-3_CPyG'!E22-'FC-3_1_INF_ADIC_CPyG'!E43,2)=0,"Ok","Mal, revisa datos en FC-3 PyG y FC3.1")</f>
        <v>Ok</v>
      </c>
      <c r="F17" s="815" t="str">
        <f>IF(ROUND('FC-3_CPyG'!F22-'FC-3_1_INF_ADIC_CPyG'!H43,2)=0,"Ok","Mal, revisa datos en FC-3 PyG y FC3.1")</f>
        <v>Ok</v>
      </c>
      <c r="G17" s="815" t="str">
        <f>IF(ROUND('FC-3_CPyG'!K22,2)=0,"Ok","Mal, revisa datos en FC-3 PyG y FC3.1")</f>
        <v>Ok</v>
      </c>
      <c r="H17" s="812"/>
      <c r="I17" s="42"/>
      <c r="J17" s="42"/>
      <c r="K17" s="42"/>
      <c r="L17" s="42"/>
      <c r="M17" s="42"/>
      <c r="N17" s="42"/>
    </row>
    <row r="18" spans="2:14" s="813" customFormat="1" ht="30" customHeight="1">
      <c r="B18" s="809"/>
      <c r="C18" s="921" t="s">
        <v>662</v>
      </c>
      <c r="D18" s="922"/>
      <c r="E18" s="815" t="str">
        <f>IF(ROUND('FC-3_CPyG'!E31-'FC-3_1_INF_ADIC_CPyG'!E71,2)=0,"Ok","Mal, revisa datos en FC-3 y FC-3.1")</f>
        <v>Ok</v>
      </c>
      <c r="F18" s="815" t="str">
        <f>IF(ROUND('FC-3_CPyG'!F31-'FC-3_1_INF_ADIC_CPyG'!F71,2)=0,"Ok","Mal, revisa datos en FC-3 y FC-3.1")</f>
        <v>Ok</v>
      </c>
      <c r="G18" s="815" t="str">
        <f>IF(ROUND('FC-3_CPyG'!G31-'FC-3_1_INF_ADIC_CPyG'!G71,2)=0,"Ok","Mal, revisa datos en FC-3 y FC-3.1")</f>
        <v>Ok</v>
      </c>
      <c r="H18" s="812"/>
      <c r="I18" s="42"/>
      <c r="J18" s="42"/>
      <c r="K18" s="42"/>
      <c r="L18" s="42"/>
      <c r="M18" s="42"/>
      <c r="N18" s="42"/>
    </row>
    <row r="19" spans="2:14" s="813" customFormat="1" ht="30" customHeight="1">
      <c r="B19" s="809"/>
      <c r="C19" s="923" t="s">
        <v>527</v>
      </c>
      <c r="D19" s="924"/>
      <c r="E19" s="815" t="str">
        <f>IF(ROUND('FC-3_CPyG'!E20-'FC-3_1_INF_ADIC_CPyG'!E76,2)=0,"Ok","Mal, revisa datos en FC-3 y FC-3.1")</f>
        <v>Ok</v>
      </c>
      <c r="F19" s="815" t="str">
        <f>IF(ROUND('FC-3_CPyG'!F20-'FC-3_1_INF_ADIC_CPyG'!F76,2)=0,"Ok","Mal, revisa datos en FC-3 y FC-3.1")</f>
        <v>Ok</v>
      </c>
      <c r="G19" s="815" t="str">
        <f>IF(ROUND('FC-3_CPyG'!G20-'FC-3_1_INF_ADIC_CPyG'!G76,2)=0,"Ok","Mal, revisa datos en FC-3 y FC-3.1")</f>
        <v>Ok</v>
      </c>
      <c r="H19" s="812"/>
      <c r="I19" s="42"/>
      <c r="J19" s="42"/>
      <c r="K19" s="42"/>
      <c r="L19" s="42"/>
      <c r="M19" s="42"/>
      <c r="N19" s="42"/>
    </row>
    <row r="20" spans="2:14" s="813" customFormat="1" ht="30" customHeight="1">
      <c r="B20" s="809"/>
      <c r="C20" s="816" t="s">
        <v>526</v>
      </c>
      <c r="D20" s="814"/>
      <c r="E20" s="817"/>
      <c r="F20" s="817"/>
      <c r="G20" s="815" t="str">
        <f>IF(ROUND('FC-6_Inversiones'!G46-SUM('FC-6_Inversiones'!H46:M46),2)=0,"Ok","Mal, revisa totales FC-6")</f>
        <v>Ok</v>
      </c>
      <c r="H20" s="812"/>
      <c r="I20" s="42"/>
      <c r="J20" s="42"/>
      <c r="K20" s="42"/>
      <c r="L20" s="42"/>
      <c r="M20" s="42"/>
      <c r="N20" s="42"/>
    </row>
    <row r="21" spans="2:14" s="813" customFormat="1" ht="30" customHeight="1">
      <c r="B21" s="809"/>
      <c r="C21" s="814" t="s">
        <v>472</v>
      </c>
      <c r="D21" s="814"/>
      <c r="E21" s="817"/>
      <c r="F21" s="815" t="str">
        <f>IF(ROUND('FC-4_ACTIVO'!F17-'FC-7_INF'!M15,2)=0,"Ok","Mal, revisa FC-4 ACTIVO y FC-7")</f>
        <v>Ok</v>
      </c>
      <c r="G21" s="815" t="str">
        <f>IF(ROUND('FC-4_ACTIVO'!G17-'FC-7_INF'!M26,2)=0,"Ok","Mal, revisa FC-4 ACTIVO y FC-7")</f>
        <v>Ok</v>
      </c>
      <c r="H21" s="812"/>
      <c r="I21" s="215"/>
      <c r="J21" s="215"/>
      <c r="K21" s="215"/>
      <c r="L21" s="215"/>
      <c r="M21" s="215"/>
      <c r="N21" s="215"/>
    </row>
    <row r="22" spans="2:14" s="813" customFormat="1" ht="30" customHeight="1">
      <c r="B22" s="809"/>
      <c r="C22" s="814" t="s">
        <v>471</v>
      </c>
      <c r="D22" s="814"/>
      <c r="E22" s="817"/>
      <c r="F22" s="815" t="str">
        <f>IF(ROUND('FC-4_ACTIVO'!F19-'FC-7_INF'!M16-'FC-7_INF'!M17,2)=0,"Ok","Mal, revisa FC-4 ACTIVO y FC-7")</f>
        <v>Ok</v>
      </c>
      <c r="G22" s="815" t="str">
        <f>IF(ROUND('FC-4_ACTIVO'!G19-'FC-7_INF'!M27-'FC-7_INF'!M28,2)=0,"Ok","Mal, revisa FC-4 ACTIVO y FC-7")</f>
        <v>Ok</v>
      </c>
      <c r="H22" s="812"/>
      <c r="I22" s="42"/>
      <c r="J22" s="42"/>
      <c r="K22" s="42"/>
      <c r="L22" s="42"/>
      <c r="M22" s="42"/>
      <c r="N22" s="42"/>
    </row>
    <row r="23" spans="2:14" s="813" customFormat="1" ht="30" customHeight="1">
      <c r="B23" s="809"/>
      <c r="C23" s="814" t="s">
        <v>473</v>
      </c>
      <c r="D23" s="814"/>
      <c r="E23" s="817"/>
      <c r="F23" s="815" t="str">
        <f>IF(ROUND(('FC-4_ACTIVO'!F20-'FC-7_INF'!M18-'FC-7_INF'!M19),2)=0,"Ok","Mal, revisa FC-4 ACTIVO y FC-7")</f>
        <v>Ok</v>
      </c>
      <c r="G23" s="815" t="str">
        <f>IF(ROUND(('FC-4_ACTIVO'!G20-'FC-7_INF'!M29-'FC-7_INF'!M30),2)=0,"Ok","Mal, revisa FC-4 ACTIVO y FC-7")</f>
        <v>Ok</v>
      </c>
      <c r="H23" s="812"/>
      <c r="I23" s="215"/>
      <c r="J23" s="215"/>
      <c r="K23" s="215"/>
      <c r="L23" s="215"/>
      <c r="M23" s="215"/>
      <c r="N23" s="215"/>
    </row>
    <row r="24" spans="2:14" s="813" customFormat="1" ht="30" customHeight="1">
      <c r="B24" s="809"/>
      <c r="C24" s="816" t="s">
        <v>509</v>
      </c>
      <c r="D24" s="814"/>
      <c r="E24" s="817"/>
      <c r="F24" s="818" t="str">
        <f>IF(ROUND('FC-7_INF'!M22-'FC-4_ACTIVO'!F26,2)=0,"Ok","Mal, revisa FC-4 ACTIVO y FC-7")</f>
        <v>Ok</v>
      </c>
      <c r="G24" s="818" t="str">
        <f>IF(ROUND('FC-7_INF'!M33-'FC-4_ACTIVO'!G26,2)=0,"Ok","Mal, revisa FC-4 ACTIVO y FC-7")</f>
        <v>Ok</v>
      </c>
      <c r="H24" s="812"/>
      <c r="I24" s="42"/>
      <c r="J24" s="42"/>
      <c r="K24" s="42"/>
      <c r="L24" s="42"/>
      <c r="M24" s="42"/>
      <c r="N24" s="42"/>
    </row>
    <row r="25" spans="2:14" s="813" customFormat="1" ht="30" customHeight="1">
      <c r="B25" s="809"/>
      <c r="C25" s="816" t="s">
        <v>510</v>
      </c>
      <c r="D25" s="814"/>
      <c r="E25" s="817"/>
      <c r="F25" s="815" t="str">
        <f>IF(ROUND('FC-3_CPyG'!F34-'FC-7_INF'!I20,2)=0,"Ok","Mal, revisa datos en FC-3 y FC-7")</f>
        <v>Ok</v>
      </c>
      <c r="G25" s="815" t="str">
        <f>IF(ROUND('FC-3_CPyG'!G34-'FC-7_INF'!I31,2)=0,"Ok","Mal, revisa datos en FC-3 y FC-7")</f>
        <v>Ok</v>
      </c>
      <c r="H25" s="812"/>
      <c r="I25" s="215"/>
      <c r="J25" s="215"/>
      <c r="K25" s="215"/>
      <c r="L25" s="215"/>
      <c r="M25" s="215"/>
      <c r="N25" s="215"/>
    </row>
    <row r="26" spans="2:14" s="813" customFormat="1" ht="30" customHeight="1">
      <c r="B26" s="809"/>
      <c r="C26" s="819" t="s">
        <v>576</v>
      </c>
      <c r="D26" s="814"/>
      <c r="E26" s="817"/>
      <c r="F26" s="817"/>
      <c r="G26" s="815" t="str">
        <f>IF(ROUND('FC-6_Inversiones'!I46-'FC-7_INF'!F31,2)=0,"Ok","Mal, revisa I46 en FC-6 y F31 en FC-7")</f>
        <v>Ok</v>
      </c>
      <c r="H26" s="812"/>
      <c r="I26" s="42"/>
      <c r="J26" s="42"/>
      <c r="K26" s="42"/>
      <c r="L26" s="42"/>
      <c r="M26" s="42"/>
      <c r="N26" s="42"/>
    </row>
    <row r="27" spans="2:14" s="813" customFormat="1" ht="30" customHeight="1">
      <c r="B27" s="809"/>
      <c r="C27" s="916" t="s">
        <v>650</v>
      </c>
      <c r="D27" s="820"/>
      <c r="E27" s="821"/>
      <c r="F27" s="821"/>
      <c r="G27" s="822" t="str">
        <f>IF(ROUND((+'FC-4_ACTIVO'!G21+'FC-4_ACTIVO'!G29)-('FC-8_INV_FINANCIERAS'!J25+'FC-8_INV_FINANCIERAS'!J34),2)=0,"Ok","Mal, revisa datos en FC-4 Activo y FC-8")</f>
        <v>Ok</v>
      </c>
      <c r="H27" s="812"/>
      <c r="I27" s="215"/>
      <c r="J27" s="215"/>
      <c r="K27" s="215"/>
      <c r="L27" s="215"/>
      <c r="M27" s="215"/>
      <c r="N27" s="215"/>
    </row>
    <row r="28" spans="2:14" s="813" customFormat="1" ht="30" customHeight="1">
      <c r="B28" s="809"/>
      <c r="C28" s="916" t="s">
        <v>651</v>
      </c>
      <c r="D28" s="820"/>
      <c r="E28" s="821"/>
      <c r="F28" s="821"/>
      <c r="G28" s="822" t="str">
        <f>IF(ROUND((+'FC-4_ACTIVO'!G22+'FC-4_ACTIVO'!G30)-('FC-8_INV_FINANCIERAS'!J49+'FC-8_INV_FINANCIERAS'!J58),2)=0,"Ok","Mal, revisa datos en FC-4 ACTIVO y FC-8")</f>
        <v>Ok</v>
      </c>
      <c r="H28" s="812"/>
      <c r="I28" s="215"/>
      <c r="J28" s="215"/>
      <c r="K28" s="215"/>
      <c r="L28" s="215"/>
      <c r="M28" s="215"/>
      <c r="N28" s="215"/>
    </row>
    <row r="29" spans="2:14" s="813" customFormat="1" ht="30" customHeight="1">
      <c r="B29" s="809"/>
      <c r="C29" s="816" t="s">
        <v>513</v>
      </c>
      <c r="D29" s="814"/>
      <c r="E29" s="817"/>
      <c r="F29" s="815" t="str">
        <f>IF(ROUND('FC-4_PASIVO'!F25-'FC-9_TRANS_SUBV'!F35,2)=0,"Ok","Mal, revisa FC-4 PASIVO y FC-9")</f>
        <v>Ok</v>
      </c>
      <c r="G29" s="815" t="str">
        <f>IF(ROUND('FC-4_PASIVO'!G25-'FC-9_TRANS_SUBV'!G35,2)=0,"Ok","Mal, revisa FC-4 PASIVO y FC-9")</f>
        <v>Ok</v>
      </c>
      <c r="H29" s="812"/>
      <c r="I29" s="215"/>
      <c r="J29" s="215"/>
      <c r="K29" s="215"/>
      <c r="L29" s="215"/>
      <c r="M29" s="215"/>
      <c r="N29" s="215"/>
    </row>
    <row r="30" spans="2:14" s="956" customFormat="1" ht="30" customHeight="1">
      <c r="B30" s="957"/>
      <c r="C30" s="958" t="s">
        <v>698</v>
      </c>
      <c r="D30" s="958"/>
      <c r="E30" s="959"/>
      <c r="F30" s="960" t="str">
        <f>IF(ROUND('FC-3_CPyG'!F35+'FC-9_TRANS_SUBV'!F33,2)=0,"Ok","Mal, revisa datos FC-3 epígr. A) 11. y FC-9 celda F33")</f>
        <v>Ok</v>
      </c>
      <c r="G30" s="960" t="str">
        <f>IF(ROUND('FC-3_CPyG'!G35+'FC-9_TRANS_SUBV'!G33,2)=0,"Ok","Mal, revisa datos FC-3 epígr. A) 11. y FC-9 celda G33")</f>
        <v>Ok</v>
      </c>
      <c r="H30" s="961"/>
      <c r="J30" s="962"/>
      <c r="K30" s="962"/>
      <c r="L30" s="962"/>
      <c r="M30" s="962"/>
    </row>
    <row r="31" spans="2:14" s="813" customFormat="1" ht="30" customHeight="1">
      <c r="B31" s="809"/>
      <c r="C31" s="978" t="s">
        <v>514</v>
      </c>
      <c r="D31" s="978"/>
      <c r="E31" s="817"/>
      <c r="F31" s="1003" t="s">
        <v>750</v>
      </c>
      <c r="G31" s="1004"/>
      <c r="H31" s="812"/>
      <c r="I31" s="42"/>
      <c r="J31" s="42"/>
      <c r="K31" s="42"/>
      <c r="L31" s="42"/>
      <c r="M31" s="42"/>
      <c r="N31" s="42"/>
    </row>
    <row r="32" spans="2:14" s="813" customFormat="1" ht="30" customHeight="1">
      <c r="B32" s="809"/>
      <c r="C32" s="977" t="s">
        <v>749</v>
      </c>
      <c r="D32" s="814"/>
      <c r="E32" s="817"/>
      <c r="F32" s="815" t="str">
        <f>IF(ROUND(('FC-3_CPyG'!F20-'FC-9_TRANS_SUBV'!F78-'FC-9_TRANS_SUBV'!F93),2)=0,"Ok","Mal, revisa datos en FC-3 y FC-9")</f>
        <v>Ok</v>
      </c>
      <c r="G32" s="815" t="str">
        <f>IF(ROUND(('FC-3_CPyG'!G20-'FC-9_TRANS_SUBV'!G78-'FC-9_TRANS_SUBV'!G93),2)=0,"Ok","Mal, revisa datos en FC-3 y FC-9")</f>
        <v>Ok</v>
      </c>
      <c r="H32" s="812"/>
      <c r="I32" s="42"/>
      <c r="J32" s="42"/>
      <c r="K32" s="42"/>
      <c r="L32" s="42"/>
      <c r="M32" s="42"/>
      <c r="N32" s="42"/>
    </row>
    <row r="33" spans="2:14" s="813" customFormat="1" ht="30" customHeight="1">
      <c r="B33" s="809"/>
      <c r="C33" s="816" t="s">
        <v>517</v>
      </c>
      <c r="D33" s="814"/>
      <c r="E33" s="817"/>
      <c r="F33" s="815" t="str">
        <f>IF(ROUND(('FC-4_PASIVO'!F30+'FC-4_PASIVO'!F31+'FC-4_PASIVO'!F40+'FC-4_PASIVO'!F41)-('FC-10_DEUDAS'!L42+'FC-10_DEUDAS'!L74),2)=0,"Ok","Mal, revisa datos en FC-4 PASIVO y FC-10")</f>
        <v>Ok</v>
      </c>
      <c r="G33" s="815" t="str">
        <f>IF(ROUND(('FC-4_PASIVO'!G30+'FC-4_PASIVO'!G31+'FC-4_PASIVO'!G40+'FC-4_PASIVO'!G41)-('FC-10_DEUDAS'!Q42+'FC-10_DEUDAS'!Q74),2)=0,"Ok","Mal, revisa datos en FC-4 PASIVO y FC-10")</f>
        <v>Ok</v>
      </c>
      <c r="H33" s="812"/>
      <c r="I33" s="42"/>
      <c r="J33" s="42"/>
      <c r="K33" s="42"/>
      <c r="L33" s="42"/>
      <c r="M33" s="42"/>
      <c r="N33" s="42"/>
    </row>
    <row r="34" spans="2:14" s="813" customFormat="1" ht="30" customHeight="1">
      <c r="B34" s="809"/>
      <c r="C34" s="816" t="s">
        <v>518</v>
      </c>
      <c r="D34" s="814"/>
      <c r="E34" s="817"/>
      <c r="F34" s="817"/>
      <c r="G34" s="815" t="str">
        <f>IF(ROUND('FC-10_DEUDAS'!Q74-'FC-10_DEUDAS'!R74-'FC-10_DEUDAS'!S74,2)=0,"Ok","Mal, revisa datos, celdas Q74=R74+S74 en FC-10")</f>
        <v>Ok</v>
      </c>
      <c r="H34" s="812"/>
      <c r="I34" s="215"/>
      <c r="J34" s="215"/>
      <c r="K34" s="215"/>
      <c r="L34" s="215"/>
      <c r="M34" s="215"/>
      <c r="N34" s="215"/>
    </row>
    <row r="35" spans="2:14" s="813" customFormat="1" ht="30" customHeight="1">
      <c r="B35" s="809"/>
      <c r="C35" s="823" t="s">
        <v>519</v>
      </c>
      <c r="D35" s="824"/>
      <c r="E35" s="825"/>
      <c r="F35" s="825"/>
      <c r="G35" s="826" t="str">
        <f>IF(ROUND(-'FC-3_CPyG'!G32-'FC-13_PERSONAL'!F31,2)=0,"Ok","Mal, revísa dato en FC-3 CPyG y FC-13")</f>
        <v>Ok</v>
      </c>
      <c r="H35" s="812"/>
      <c r="I35" s="215"/>
      <c r="J35" s="215"/>
      <c r="K35" s="215"/>
      <c r="L35" s="215"/>
      <c r="M35" s="215"/>
      <c r="N35" s="215"/>
    </row>
    <row r="36" spans="2:14" ht="22.9" customHeight="1" thickBot="1">
      <c r="B36" s="261"/>
      <c r="C36" s="262"/>
      <c r="D36" s="262"/>
      <c r="E36" s="262"/>
      <c r="F36" s="263"/>
      <c r="G36" s="262"/>
      <c r="H36" s="264"/>
      <c r="I36" s="42"/>
      <c r="J36" s="42"/>
      <c r="K36" s="42"/>
      <c r="L36" s="42"/>
      <c r="M36" s="42"/>
      <c r="N36" s="42"/>
    </row>
    <row r="37" spans="2:14" ht="22.9" customHeight="1">
      <c r="F37" s="265"/>
    </row>
    <row r="38" spans="2:14" s="42" customFormat="1" ht="12.75">
      <c r="C38" s="37" t="s">
        <v>76</v>
      </c>
      <c r="F38" s="43"/>
      <c r="G38" s="41"/>
    </row>
    <row r="39" spans="2:14" s="42" customFormat="1" ht="12.75">
      <c r="C39" s="38" t="s">
        <v>77</v>
      </c>
      <c r="F39" s="43"/>
    </row>
    <row r="40" spans="2:14" s="42" customFormat="1" ht="12.75">
      <c r="C40" s="38" t="s">
        <v>78</v>
      </c>
      <c r="F40" s="43"/>
    </row>
    <row r="41" spans="2:14" s="42" customFormat="1" ht="12.75">
      <c r="C41" s="38" t="s">
        <v>79</v>
      </c>
      <c r="F41" s="43"/>
    </row>
    <row r="42" spans="2:14" s="42" customFormat="1" ht="12.75">
      <c r="C42" s="38" t="s">
        <v>80</v>
      </c>
      <c r="F42" s="43"/>
    </row>
    <row r="43" spans="2:14" ht="22.9" customHeight="1">
      <c r="F43" s="265"/>
    </row>
    <row r="44" spans="2:14" ht="22.9" customHeight="1">
      <c r="F44" s="265"/>
    </row>
    <row r="45" spans="2:14" ht="22.9" customHeight="1">
      <c r="F45" s="265"/>
    </row>
    <row r="46" spans="2:14" ht="22.9" customHeight="1">
      <c r="F46" s="265"/>
    </row>
    <row r="47" spans="2:14" ht="22.9" customHeight="1">
      <c r="F47" s="265"/>
    </row>
    <row r="48" spans="2:14" ht="22.9" customHeight="1">
      <c r="F48" s="265"/>
    </row>
    <row r="49" spans="6:6" ht="22.9" customHeight="1">
      <c r="F49" s="265"/>
    </row>
  </sheetData>
  <sheetProtection password="E059" sheet="1" objects="1" scenarios="1"/>
  <mergeCells count="3">
    <mergeCell ref="G6:G7"/>
    <mergeCell ref="D9:G9"/>
    <mergeCell ref="F31:G31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47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60"/>
  <sheetViews>
    <sheetView topLeftCell="A8" zoomScale="70" zoomScaleNormal="70" workbookViewId="0"/>
  </sheetViews>
  <sheetFormatPr baseColWidth="10" defaultColWidth="10.77734375" defaultRowHeight="22.9" customHeight="1"/>
  <cols>
    <col min="1" max="2" width="3.21875" style="54" customWidth="1"/>
    <col min="3" max="3" width="13.21875" style="54" customWidth="1"/>
    <col min="4" max="4" width="68" style="54" customWidth="1"/>
    <col min="5" max="5" width="17.77734375" style="55" customWidth="1"/>
    <col min="6" max="6" width="44.77734375" style="55" customWidth="1"/>
    <col min="7" max="7" width="10.77734375" style="55" customWidth="1"/>
    <col min="8" max="8" width="3.21875" style="54" customWidth="1"/>
    <col min="9" max="16384" width="10.77734375" style="54"/>
  </cols>
  <sheetData>
    <row r="2" spans="2:23" ht="22.9" customHeight="1">
      <c r="D2" s="150" t="s">
        <v>174</v>
      </c>
    </row>
    <row r="3" spans="2:23" ht="22.9" customHeight="1">
      <c r="D3" s="150" t="s">
        <v>175</v>
      </c>
    </row>
    <row r="4" spans="2:23" ht="22.9" customHeight="1" thickBot="1"/>
    <row r="5" spans="2:23" ht="9" customHeight="1">
      <c r="B5" s="56"/>
      <c r="C5" s="57"/>
      <c r="D5" s="57"/>
      <c r="E5" s="58"/>
      <c r="F5" s="58"/>
      <c r="G5" s="58"/>
      <c r="H5" s="59"/>
      <c r="J5" s="310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2"/>
    </row>
    <row r="6" spans="2:23" ht="30" customHeight="1">
      <c r="B6" s="60"/>
      <c r="C6" s="51" t="s">
        <v>0</v>
      </c>
      <c r="D6" s="61"/>
      <c r="E6" s="62"/>
      <c r="F6" s="62"/>
      <c r="G6" s="997">
        <f>ejercicio</f>
        <v>2018</v>
      </c>
      <c r="H6" s="63"/>
      <c r="J6" s="313"/>
      <c r="K6" s="314" t="s">
        <v>499</v>
      </c>
      <c r="L6" s="314"/>
      <c r="M6" s="314"/>
      <c r="N6" s="314"/>
      <c r="O6" s="315"/>
      <c r="P6" s="315"/>
      <c r="Q6" s="315"/>
      <c r="R6" s="315"/>
      <c r="S6" s="315"/>
      <c r="T6" s="315"/>
      <c r="U6" s="315"/>
      <c r="V6" s="315"/>
      <c r="W6" s="316"/>
    </row>
    <row r="7" spans="2:23" ht="30" customHeight="1">
      <c r="B7" s="60"/>
      <c r="C7" s="51" t="s">
        <v>1</v>
      </c>
      <c r="D7" s="61"/>
      <c r="E7" s="62"/>
      <c r="F7" s="62"/>
      <c r="G7" s="997"/>
      <c r="H7" s="63"/>
      <c r="J7" s="313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6"/>
    </row>
    <row r="8" spans="2:23" ht="30" customHeight="1">
      <c r="B8" s="60"/>
      <c r="C8" s="64"/>
      <c r="D8" s="61"/>
      <c r="E8" s="62"/>
      <c r="F8" s="62"/>
      <c r="G8" s="65"/>
      <c r="H8" s="63"/>
      <c r="J8" s="313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6"/>
    </row>
    <row r="9" spans="2:23" s="127" customFormat="1" ht="30" customHeight="1">
      <c r="B9" s="125"/>
      <c r="C9" s="45" t="s">
        <v>2</v>
      </c>
      <c r="D9" s="1041" t="str">
        <f>Entidad</f>
        <v>FIFEDE - FUNDACIÓN C.INS.PARA LA FORMACIÓN, EL EMPLEO Y EL DESARROLLO EMPRESARIAL</v>
      </c>
      <c r="E9" s="1041"/>
      <c r="F9" s="1041"/>
      <c r="G9" s="1041"/>
      <c r="H9" s="126"/>
      <c r="J9" s="313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6"/>
    </row>
    <row r="10" spans="2:23" ht="7.15" customHeight="1">
      <c r="B10" s="60"/>
      <c r="C10" s="61"/>
      <c r="D10" s="61"/>
      <c r="E10" s="62"/>
      <c r="F10" s="62"/>
      <c r="G10" s="62"/>
      <c r="H10" s="63"/>
      <c r="J10" s="313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6"/>
    </row>
    <row r="11" spans="2:23" s="72" customFormat="1" ht="30" customHeight="1">
      <c r="B11" s="68"/>
      <c r="C11" s="69" t="s">
        <v>379</v>
      </c>
      <c r="D11" s="69"/>
      <c r="E11" s="70"/>
      <c r="F11" s="70"/>
      <c r="G11" s="70"/>
      <c r="H11" s="71"/>
      <c r="J11" s="313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6"/>
    </row>
    <row r="12" spans="2:23" s="72" customFormat="1" ht="30" customHeight="1">
      <c r="B12" s="68"/>
      <c r="C12" s="1062"/>
      <c r="D12" s="1062"/>
      <c r="E12" s="53"/>
      <c r="F12" s="53"/>
      <c r="G12" s="53"/>
      <c r="H12" s="71"/>
      <c r="J12" s="313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6"/>
    </row>
    <row r="13" spans="2:23" ht="28.9" customHeight="1">
      <c r="B13" s="74"/>
      <c r="C13" s="50"/>
      <c r="D13" s="92"/>
      <c r="E13" s="53"/>
      <c r="F13" s="53"/>
      <c r="G13" s="191"/>
      <c r="H13" s="63"/>
      <c r="J13" s="313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6"/>
    </row>
    <row r="14" spans="2:23" ht="9" customHeight="1">
      <c r="B14" s="74"/>
      <c r="C14" s="92"/>
      <c r="D14" s="92"/>
      <c r="E14" s="53"/>
      <c r="F14" s="53"/>
      <c r="G14" s="53"/>
      <c r="H14" s="63"/>
      <c r="J14" s="313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6"/>
    </row>
    <row r="15" spans="2:23" s="176" customFormat="1" ht="22.9" customHeight="1">
      <c r="B15" s="177"/>
      <c r="C15" s="194"/>
      <c r="D15" s="197"/>
      <c r="E15" s="138" t="s">
        <v>375</v>
      </c>
      <c r="F15" s="194"/>
      <c r="G15" s="197"/>
      <c r="H15" s="179"/>
      <c r="J15" s="313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6"/>
    </row>
    <row r="16" spans="2:23" s="176" customFormat="1" ht="22.9" customHeight="1">
      <c r="B16" s="177"/>
      <c r="C16" s="195"/>
      <c r="D16" s="198"/>
      <c r="E16" s="180" t="s">
        <v>376</v>
      </c>
      <c r="F16" s="195"/>
      <c r="G16" s="198"/>
      <c r="H16" s="179"/>
      <c r="J16" s="313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6"/>
    </row>
    <row r="17" spans="2:23" s="176" customFormat="1" ht="22.9" customHeight="1">
      <c r="B17" s="177"/>
      <c r="C17" s="195"/>
      <c r="D17" s="198"/>
      <c r="E17" s="180" t="s">
        <v>377</v>
      </c>
      <c r="F17" s="195"/>
      <c r="G17" s="198"/>
      <c r="H17" s="179"/>
      <c r="J17" s="313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6"/>
    </row>
    <row r="18" spans="2:23" s="176" customFormat="1" ht="24" customHeight="1">
      <c r="B18" s="177"/>
      <c r="C18" s="1065" t="s">
        <v>250</v>
      </c>
      <c r="D18" s="1066"/>
      <c r="E18" s="223">
        <f>ejercicio</f>
        <v>2018</v>
      </c>
      <c r="F18" s="196" t="s">
        <v>378</v>
      </c>
      <c r="G18" s="199"/>
      <c r="H18" s="179"/>
      <c r="J18" s="313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6"/>
    </row>
    <row r="19" spans="2:23" ht="9" customHeight="1">
      <c r="B19" s="74"/>
      <c r="C19" s="50"/>
      <c r="D19" s="92"/>
      <c r="E19" s="53"/>
      <c r="F19" s="53"/>
      <c r="G19" s="191"/>
      <c r="H19" s="63"/>
      <c r="J19" s="313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6"/>
    </row>
    <row r="20" spans="2:23" s="86" customFormat="1" ht="22.9" customHeight="1" thickBot="1">
      <c r="B20" s="102"/>
      <c r="C20" s="1102" t="s">
        <v>380</v>
      </c>
      <c r="D20" s="1103"/>
      <c r="E20" s="207">
        <f>SUM(E21:E29)</f>
        <v>5427632</v>
      </c>
      <c r="F20" s="1111"/>
      <c r="G20" s="1112"/>
      <c r="H20" s="85"/>
      <c r="J20" s="313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6"/>
    </row>
    <row r="21" spans="2:23" ht="22.9" customHeight="1">
      <c r="B21" s="74"/>
      <c r="C21" s="120" t="s">
        <v>381</v>
      </c>
      <c r="D21" s="200"/>
      <c r="E21" s="478">
        <f>+'FC-3_CPyG'!G16+'FC-3_CPyG'!G22-E24</f>
        <v>0</v>
      </c>
      <c r="F21" s="1113"/>
      <c r="G21" s="1114"/>
      <c r="H21" s="63"/>
      <c r="J21" s="313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6"/>
    </row>
    <row r="22" spans="2:23" ht="22.9" customHeight="1">
      <c r="B22" s="74"/>
      <c r="C22" s="120" t="s">
        <v>382</v>
      </c>
      <c r="D22" s="200"/>
      <c r="E22" s="478">
        <f>+'FC-3_CPyG'!G29</f>
        <v>0</v>
      </c>
      <c r="F22" s="1115"/>
      <c r="G22" s="1116"/>
      <c r="H22" s="63"/>
      <c r="J22" s="313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6"/>
    </row>
    <row r="23" spans="2:23" ht="22.9" customHeight="1">
      <c r="B23" s="74"/>
      <c r="C23" s="120" t="s">
        <v>383</v>
      </c>
      <c r="D23" s="200"/>
      <c r="E23" s="478">
        <f>+'FC-3_CPyG'!G31</f>
        <v>0</v>
      </c>
      <c r="F23" s="1115"/>
      <c r="G23" s="1116"/>
      <c r="H23" s="63"/>
      <c r="J23" s="313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6"/>
    </row>
    <row r="24" spans="2:23" ht="22.9" customHeight="1">
      <c r="B24" s="74"/>
      <c r="C24" s="120" t="s">
        <v>384</v>
      </c>
      <c r="D24" s="200"/>
      <c r="E24" s="478">
        <f>+'FC-3_CPyG'!G20</f>
        <v>5026200</v>
      </c>
      <c r="F24" s="1115"/>
      <c r="G24" s="1116"/>
      <c r="H24" s="63"/>
      <c r="J24" s="313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6"/>
    </row>
    <row r="25" spans="2:23" ht="22.9" customHeight="1">
      <c r="B25" s="74"/>
      <c r="C25" s="120" t="s">
        <v>385</v>
      </c>
      <c r="D25" s="200"/>
      <c r="E25" s="478">
        <f>+'FC-3_CPyG'!G40</f>
        <v>1432</v>
      </c>
      <c r="F25" s="1115"/>
      <c r="G25" s="1116"/>
      <c r="H25" s="63"/>
      <c r="J25" s="313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6"/>
    </row>
    <row r="26" spans="2:23" ht="22.9" customHeight="1">
      <c r="B26" s="74"/>
      <c r="C26" s="120" t="s">
        <v>386</v>
      </c>
      <c r="D26" s="200"/>
      <c r="E26" s="478"/>
      <c r="F26" s="1115"/>
      <c r="G26" s="1116"/>
      <c r="H26" s="63"/>
      <c r="J26" s="313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6"/>
    </row>
    <row r="27" spans="2:23" ht="22.9" customHeight="1">
      <c r="B27" s="74"/>
      <c r="C27" s="120" t="s">
        <v>387</v>
      </c>
      <c r="D27" s="200"/>
      <c r="E27" s="478"/>
      <c r="F27" s="1115"/>
      <c r="G27" s="1116"/>
      <c r="H27" s="63"/>
      <c r="J27" s="313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6"/>
    </row>
    <row r="28" spans="2:23" ht="22.9" customHeight="1">
      <c r="B28" s="74"/>
      <c r="C28" s="799" t="s">
        <v>613</v>
      </c>
      <c r="D28" s="200"/>
      <c r="E28" s="478">
        <f>+'FC-9_TRANS_SUBV'!G93+'FC-9_TRANS_SUBV'!G107</f>
        <v>300000</v>
      </c>
      <c r="F28" s="1115"/>
      <c r="G28" s="1116"/>
      <c r="H28" s="63"/>
      <c r="J28" s="313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6"/>
    </row>
    <row r="29" spans="2:23" ht="22.9" customHeight="1">
      <c r="B29" s="74"/>
      <c r="C29" s="97" t="s">
        <v>388</v>
      </c>
      <c r="D29" s="201"/>
      <c r="E29" s="479">
        <f>+'FC-9_TRANS_SUBV'!G30</f>
        <v>100000</v>
      </c>
      <c r="F29" s="1117"/>
      <c r="G29" s="1118"/>
      <c r="H29" s="63"/>
      <c r="J29" s="313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6"/>
    </row>
    <row r="30" spans="2:23" ht="9" customHeight="1">
      <c r="B30" s="74"/>
      <c r="C30" s="50"/>
      <c r="D30" s="92"/>
      <c r="E30" s="53"/>
      <c r="F30" s="53"/>
      <c r="G30" s="191"/>
      <c r="H30" s="63"/>
      <c r="J30" s="313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6"/>
    </row>
    <row r="31" spans="2:23" ht="22.9" customHeight="1" thickBot="1">
      <c r="B31" s="74"/>
      <c r="C31" s="1102" t="s">
        <v>389</v>
      </c>
      <c r="D31" s="1103"/>
      <c r="E31" s="207">
        <f>SUM(E32:E43)</f>
        <v>-74001.169999999925</v>
      </c>
      <c r="F31" s="1111"/>
      <c r="G31" s="1112"/>
      <c r="H31" s="63"/>
      <c r="J31" s="313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6"/>
    </row>
    <row r="32" spans="2:23" ht="22.9" customHeight="1">
      <c r="B32" s="74"/>
      <c r="C32" s="120" t="s">
        <v>94</v>
      </c>
      <c r="D32" s="200"/>
      <c r="E32" s="478">
        <f>+'FC-3_CPyG'!G23+'FC-3_CPyG'!G30+'FC-3_CPyG'!G28</f>
        <v>-3288000</v>
      </c>
      <c r="F32" s="1115"/>
      <c r="G32" s="1116"/>
      <c r="H32" s="63"/>
      <c r="J32" s="313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6"/>
    </row>
    <row r="33" spans="2:23" ht="22.9" customHeight="1">
      <c r="B33" s="74"/>
      <c r="C33" s="120" t="s">
        <v>390</v>
      </c>
      <c r="D33" s="200"/>
      <c r="E33" s="478">
        <f>+'FC-3_CPyG'!G32</f>
        <v>-440862.83</v>
      </c>
      <c r="F33" s="403"/>
      <c r="G33" s="356"/>
      <c r="H33" s="63"/>
      <c r="J33" s="313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6"/>
    </row>
    <row r="34" spans="2:23" ht="22.9" customHeight="1">
      <c r="B34" s="74"/>
      <c r="C34" s="120" t="s">
        <v>99</v>
      </c>
      <c r="D34" s="200"/>
      <c r="E34" s="478">
        <f>+'FC-3_CPyG'!G33</f>
        <v>-1271338.3400000001</v>
      </c>
      <c r="F34" s="403"/>
      <c r="G34" s="356"/>
      <c r="H34" s="63"/>
      <c r="J34" s="313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6"/>
    </row>
    <row r="35" spans="2:23" ht="22.9" customHeight="1">
      <c r="B35" s="74"/>
      <c r="C35" s="120" t="s">
        <v>391</v>
      </c>
      <c r="D35" s="200"/>
      <c r="E35" s="478">
        <f>+'FC-3_CPyG'!G41</f>
        <v>0</v>
      </c>
      <c r="F35" s="403"/>
      <c r="G35" s="356"/>
      <c r="H35" s="63"/>
      <c r="J35" s="313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6"/>
    </row>
    <row r="36" spans="2:23" ht="22.9" customHeight="1">
      <c r="B36" s="74"/>
      <c r="C36" s="120" t="s">
        <v>392</v>
      </c>
      <c r="D36" s="200"/>
      <c r="E36" s="478">
        <f>+'FC-3_CPyG'!G48</f>
        <v>0</v>
      </c>
      <c r="F36" s="403"/>
      <c r="G36" s="356"/>
      <c r="H36" s="63"/>
      <c r="J36" s="313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6"/>
    </row>
    <row r="37" spans="2:23" ht="22.9" customHeight="1">
      <c r="B37" s="74"/>
      <c r="C37" s="120" t="s">
        <v>393</v>
      </c>
      <c r="D37" s="200"/>
      <c r="E37" s="478"/>
      <c r="F37" s="403"/>
      <c r="G37" s="356"/>
      <c r="H37" s="63"/>
      <c r="J37" s="313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6"/>
    </row>
    <row r="38" spans="2:23" ht="22.9" customHeight="1">
      <c r="B38" s="74"/>
      <c r="C38" s="120" t="s">
        <v>394</v>
      </c>
      <c r="D38" s="200"/>
      <c r="E38" s="478"/>
      <c r="F38" s="403"/>
      <c r="G38" s="356"/>
      <c r="H38" s="63"/>
      <c r="J38" s="313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6"/>
    </row>
    <row r="39" spans="2:23" ht="22.9" customHeight="1">
      <c r="B39" s="74"/>
      <c r="C39" s="120" t="s">
        <v>395</v>
      </c>
      <c r="D39" s="200"/>
      <c r="E39" s="478">
        <f>-'FC-7_INF'!F31-'FC-7_INF'!H31-'FC-7_INF'!K31-'FC-7_INF'!F33-'FC-7_INF'!H33-'FC-7_INF'!K33</f>
        <v>-100000</v>
      </c>
      <c r="F39" s="403"/>
      <c r="G39" s="356"/>
      <c r="H39" s="63"/>
      <c r="J39" s="313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6"/>
    </row>
    <row r="40" spans="2:23" ht="22.9" customHeight="1">
      <c r="B40" s="74"/>
      <c r="C40" s="477" t="s">
        <v>396</v>
      </c>
      <c r="D40" s="200"/>
      <c r="E40" s="478">
        <f>+'FC-3_CPyG'!G20</f>
        <v>5026200</v>
      </c>
      <c r="F40" s="403"/>
      <c r="G40" s="356"/>
      <c r="H40" s="63"/>
      <c r="J40" s="313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6"/>
    </row>
    <row r="41" spans="2:23" ht="22.9" customHeight="1">
      <c r="B41" s="74"/>
      <c r="C41" s="120" t="s">
        <v>397</v>
      </c>
      <c r="D41" s="200"/>
      <c r="E41" s="372"/>
      <c r="F41" s="403"/>
      <c r="G41" s="356"/>
      <c r="H41" s="63"/>
      <c r="J41" s="313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6"/>
    </row>
    <row r="42" spans="2:23" ht="22.9" customHeight="1">
      <c r="B42" s="74"/>
      <c r="C42" s="120" t="s">
        <v>398</v>
      </c>
      <c r="D42" s="200"/>
      <c r="E42" s="372"/>
      <c r="F42" s="1115"/>
      <c r="G42" s="1116"/>
      <c r="H42" s="63"/>
      <c r="J42" s="313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6"/>
    </row>
    <row r="43" spans="2:23" ht="22.9" customHeight="1">
      <c r="B43" s="74"/>
      <c r="C43" s="97" t="s">
        <v>399</v>
      </c>
      <c r="D43" s="201"/>
      <c r="E43" s="375"/>
      <c r="F43" s="1117"/>
      <c r="G43" s="1118"/>
      <c r="H43" s="63"/>
      <c r="J43" s="313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6"/>
    </row>
    <row r="44" spans="2:23" ht="9" customHeight="1">
      <c r="B44" s="74"/>
      <c r="C44" s="50"/>
      <c r="D44" s="92"/>
      <c r="E44" s="53"/>
      <c r="F44" s="53"/>
      <c r="G44" s="191"/>
      <c r="H44" s="63"/>
      <c r="J44" s="313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6"/>
    </row>
    <row r="45" spans="2:23" ht="22.9" customHeight="1" thickBot="1">
      <c r="B45" s="74"/>
      <c r="C45" s="99" t="s">
        <v>400</v>
      </c>
      <c r="D45" s="226"/>
      <c r="E45" s="112">
        <f>+E20+E31</f>
        <v>5353630.83</v>
      </c>
      <c r="F45" s="53"/>
      <c r="G45" s="53"/>
      <c r="H45" s="63"/>
      <c r="J45" s="313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6"/>
    </row>
    <row r="46" spans="2:23" ht="22.9" customHeight="1">
      <c r="B46" s="74"/>
      <c r="C46" s="150"/>
      <c r="D46" s="150"/>
      <c r="E46" s="151"/>
      <c r="F46" s="151"/>
      <c r="G46" s="53"/>
      <c r="H46" s="63"/>
      <c r="J46" s="313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6"/>
    </row>
    <row r="47" spans="2:23" ht="22.9" customHeight="1">
      <c r="B47" s="74"/>
      <c r="C47" s="108" t="s">
        <v>207</v>
      </c>
      <c r="D47" s="150"/>
      <c r="E47" s="151"/>
      <c r="F47" s="151"/>
      <c r="G47" s="53"/>
      <c r="H47" s="63"/>
      <c r="J47" s="313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6"/>
    </row>
    <row r="48" spans="2:23" ht="22.9" customHeight="1">
      <c r="B48" s="74"/>
      <c r="C48" s="106" t="s">
        <v>525</v>
      </c>
      <c r="D48" s="150"/>
      <c r="E48" s="151"/>
      <c r="F48" s="151"/>
      <c r="G48" s="53"/>
      <c r="H48" s="63"/>
      <c r="J48" s="313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6"/>
    </row>
    <row r="49" spans="2:23" ht="22.9" customHeight="1" thickBot="1">
      <c r="B49" s="78"/>
      <c r="C49" s="1042"/>
      <c r="D49" s="1042"/>
      <c r="E49" s="46"/>
      <c r="F49" s="46"/>
      <c r="G49" s="79"/>
      <c r="H49" s="80"/>
      <c r="J49" s="307"/>
      <c r="K49" s="308"/>
      <c r="L49" s="308"/>
      <c r="M49" s="308"/>
      <c r="N49" s="308"/>
      <c r="O49" s="308"/>
      <c r="P49" s="308"/>
      <c r="Q49" s="308"/>
      <c r="R49" s="308"/>
      <c r="S49" s="308"/>
      <c r="T49" s="308"/>
      <c r="U49" s="308"/>
      <c r="V49" s="308"/>
      <c r="W49" s="309"/>
    </row>
    <row r="50" spans="2:23" ht="22.9" customHeight="1">
      <c r="C50" s="61"/>
      <c r="D50" s="61"/>
      <c r="E50" s="62"/>
      <c r="F50" s="62"/>
      <c r="G50" s="62"/>
    </row>
    <row r="51" spans="2:23" ht="12.75">
      <c r="C51" s="81" t="s">
        <v>76</v>
      </c>
      <c r="D51" s="61"/>
      <c r="E51" s="62"/>
      <c r="F51" s="62"/>
      <c r="G51" s="52" t="s">
        <v>62</v>
      </c>
    </row>
    <row r="52" spans="2:23" ht="12.75">
      <c r="C52" s="82" t="s">
        <v>77</v>
      </c>
      <c r="D52" s="61"/>
      <c r="E52" s="62"/>
      <c r="F52" s="62"/>
      <c r="G52" s="62"/>
    </row>
    <row r="53" spans="2:23" ht="12.75">
      <c r="C53" s="82" t="s">
        <v>78</v>
      </c>
      <c r="D53" s="61"/>
      <c r="E53" s="62"/>
      <c r="F53" s="62"/>
      <c r="G53" s="62"/>
    </row>
    <row r="54" spans="2:23" ht="12.75">
      <c r="C54" s="82" t="s">
        <v>79</v>
      </c>
      <c r="D54" s="61"/>
      <c r="E54" s="62"/>
      <c r="F54" s="62"/>
      <c r="G54" s="62"/>
    </row>
    <row r="55" spans="2:23" ht="12.75">
      <c r="C55" s="82" t="s">
        <v>80</v>
      </c>
      <c r="D55" s="61"/>
      <c r="E55" s="62"/>
      <c r="F55" s="62"/>
      <c r="G55" s="62"/>
    </row>
    <row r="56" spans="2:23" ht="22.9" customHeight="1">
      <c r="C56" s="61"/>
      <c r="D56" s="61"/>
      <c r="E56" s="62"/>
      <c r="F56" s="62"/>
      <c r="G56" s="62"/>
    </row>
    <row r="57" spans="2:23" ht="22.9" customHeight="1">
      <c r="C57" s="61"/>
      <c r="D57" s="61"/>
      <c r="E57" s="62"/>
      <c r="F57" s="62"/>
      <c r="G57" s="62"/>
    </row>
    <row r="58" spans="2:23" ht="22.9" customHeight="1">
      <c r="C58" s="61"/>
      <c r="D58" s="61"/>
      <c r="E58" s="62"/>
      <c r="F58" s="62"/>
      <c r="G58" s="62"/>
    </row>
    <row r="59" spans="2:23" ht="22.9" customHeight="1">
      <c r="C59" s="61"/>
      <c r="D59" s="61"/>
      <c r="E59" s="62"/>
      <c r="F59" s="62"/>
      <c r="G59" s="62"/>
    </row>
    <row r="60" spans="2:23" ht="22.9" customHeight="1">
      <c r="E60" s="62"/>
      <c r="F60" s="62"/>
      <c r="G60" s="62"/>
    </row>
  </sheetData>
  <sheetProtection password="E059" sheet="1" objects="1" scenarios="1"/>
  <mergeCells count="21">
    <mergeCell ref="F27:G27"/>
    <mergeCell ref="F28:G28"/>
    <mergeCell ref="F29:G29"/>
    <mergeCell ref="F31:G31"/>
    <mergeCell ref="F32:G32"/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51"/>
  <sheetViews>
    <sheetView topLeftCell="A29" zoomScale="85" zoomScaleNormal="85" workbookViewId="0">
      <selection activeCell="M60" sqref="M60"/>
    </sheetView>
  </sheetViews>
  <sheetFormatPr baseColWidth="10" defaultColWidth="10.77734375" defaultRowHeight="22.9" customHeight="1"/>
  <cols>
    <col min="1" max="2" width="3.21875" style="54" customWidth="1"/>
    <col min="3" max="3" width="13.21875" style="54" customWidth="1"/>
    <col min="4" max="4" width="68" style="54" customWidth="1"/>
    <col min="5" max="5" width="17.77734375" style="55" customWidth="1"/>
    <col min="6" max="6" width="12.21875" style="55" customWidth="1"/>
    <col min="7" max="7" width="3.21875" style="54" customWidth="1"/>
    <col min="8" max="16384" width="10.77734375" style="54"/>
  </cols>
  <sheetData>
    <row r="2" spans="2:22" ht="22.9" customHeight="1">
      <c r="D2" s="150" t="s">
        <v>174</v>
      </c>
    </row>
    <row r="3" spans="2:22" ht="22.9" customHeight="1">
      <c r="D3" s="150" t="s">
        <v>175</v>
      </c>
    </row>
    <row r="4" spans="2:22" ht="22.9" customHeight="1" thickBot="1"/>
    <row r="5" spans="2:22" ht="9" customHeight="1">
      <c r="B5" s="56"/>
      <c r="C5" s="57"/>
      <c r="D5" s="57"/>
      <c r="E5" s="58"/>
      <c r="F5" s="58"/>
      <c r="G5" s="59"/>
      <c r="I5" s="310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2"/>
    </row>
    <row r="6" spans="2:22" ht="30" customHeight="1">
      <c r="B6" s="60"/>
      <c r="C6" s="51" t="s">
        <v>0</v>
      </c>
      <c r="D6" s="61"/>
      <c r="E6" s="62"/>
      <c r="F6" s="997">
        <f>ejercicio</f>
        <v>2018</v>
      </c>
      <c r="G6" s="63"/>
      <c r="I6" s="313"/>
      <c r="J6" s="314" t="s">
        <v>499</v>
      </c>
      <c r="K6" s="314"/>
      <c r="L6" s="314"/>
      <c r="M6" s="314"/>
      <c r="N6" s="315"/>
      <c r="O6" s="315"/>
      <c r="P6" s="315"/>
      <c r="Q6" s="315"/>
      <c r="R6" s="315"/>
      <c r="S6" s="315"/>
      <c r="T6" s="315"/>
      <c r="U6" s="315"/>
      <c r="V6" s="316"/>
    </row>
    <row r="7" spans="2:22" ht="30" customHeight="1">
      <c r="B7" s="60"/>
      <c r="C7" s="51" t="s">
        <v>1</v>
      </c>
      <c r="D7" s="61"/>
      <c r="E7" s="62"/>
      <c r="F7" s="997"/>
      <c r="G7" s="63"/>
      <c r="I7" s="313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6"/>
    </row>
    <row r="8" spans="2:22" ht="30" customHeight="1">
      <c r="B8" s="60"/>
      <c r="C8" s="64"/>
      <c r="D8" s="61"/>
      <c r="E8" s="62"/>
      <c r="F8" s="65"/>
      <c r="G8" s="63"/>
      <c r="I8" s="313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6"/>
    </row>
    <row r="9" spans="2:22" s="127" customFormat="1" ht="30" customHeight="1">
      <c r="B9" s="125"/>
      <c r="C9" s="45" t="s">
        <v>2</v>
      </c>
      <c r="D9" s="1041" t="str">
        <f>Entidad</f>
        <v>FIFEDE - FUNDACIÓN C.INS.PARA LA FORMACIÓN, EL EMPLEO Y EL DESARROLLO EMPRESARIAL</v>
      </c>
      <c r="E9" s="1041"/>
      <c r="F9" s="1041"/>
      <c r="G9" s="126"/>
      <c r="I9" s="313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6"/>
    </row>
    <row r="10" spans="2:22" ht="7.15" customHeight="1">
      <c r="B10" s="60"/>
      <c r="C10" s="61"/>
      <c r="D10" s="61"/>
      <c r="E10" s="62"/>
      <c r="F10" s="62"/>
      <c r="G10" s="63"/>
      <c r="I10" s="313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6"/>
    </row>
    <row r="11" spans="2:22" s="72" customFormat="1" ht="30" customHeight="1">
      <c r="B11" s="68"/>
      <c r="C11" s="69" t="s">
        <v>401</v>
      </c>
      <c r="D11" s="69"/>
      <c r="E11" s="70"/>
      <c r="F11" s="70"/>
      <c r="G11" s="71"/>
      <c r="I11" s="313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6"/>
    </row>
    <row r="12" spans="2:22" s="72" customFormat="1" ht="30" customHeight="1">
      <c r="B12" s="68"/>
      <c r="C12" s="1062"/>
      <c r="D12" s="1062"/>
      <c r="E12" s="53"/>
      <c r="F12" s="53"/>
      <c r="G12" s="71"/>
      <c r="I12" s="313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6"/>
    </row>
    <row r="13" spans="2:22" ht="9" customHeight="1">
      <c r="B13" s="74"/>
      <c r="C13" s="92"/>
      <c r="D13" s="92"/>
      <c r="E13" s="53"/>
      <c r="F13" s="53"/>
      <c r="G13" s="63"/>
      <c r="I13" s="313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6"/>
    </row>
    <row r="14" spans="2:22" s="187" customFormat="1" ht="24" customHeight="1">
      <c r="B14" s="184"/>
      <c r="C14" s="1052" t="s">
        <v>250</v>
      </c>
      <c r="D14" s="1054"/>
      <c r="E14" s="204" t="s">
        <v>277</v>
      </c>
      <c r="F14" s="216" t="s">
        <v>402</v>
      </c>
      <c r="G14" s="186"/>
      <c r="I14" s="313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6"/>
    </row>
    <row r="15" spans="2:22" ht="9" customHeight="1">
      <c r="B15" s="74"/>
      <c r="C15" s="50"/>
      <c r="D15" s="92"/>
      <c r="E15" s="53"/>
      <c r="F15" s="191"/>
      <c r="G15" s="63"/>
      <c r="I15" s="313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6"/>
    </row>
    <row r="16" spans="2:22" s="230" customFormat="1" ht="22.9" customHeight="1">
      <c r="B16" s="228"/>
      <c r="C16" s="1119" t="s">
        <v>403</v>
      </c>
      <c r="D16" s="1120"/>
      <c r="E16" s="231">
        <f>SUM(E17:E19)</f>
        <v>0</v>
      </c>
      <c r="F16" s="234">
        <f>E16/$E$33</f>
        <v>0</v>
      </c>
      <c r="G16" s="229"/>
      <c r="I16" s="313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6"/>
    </row>
    <row r="17" spans="2:22" s="127" customFormat="1" ht="22.9" customHeight="1">
      <c r="B17" s="125"/>
      <c r="C17" s="131" t="s">
        <v>404</v>
      </c>
      <c r="D17" s="200" t="s">
        <v>407</v>
      </c>
      <c r="E17" s="372">
        <f>+'FC-3_1_INF_ADIC_CPyG'!K16+'FC-3_1_INF_ADIC_CPyG'!K19</f>
        <v>0</v>
      </c>
      <c r="F17" s="235">
        <f t="shared" ref="F17:F19" si="0">E17/$E$33</f>
        <v>0</v>
      </c>
      <c r="G17" s="126"/>
      <c r="I17" s="313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6"/>
    </row>
    <row r="18" spans="2:22" s="127" customFormat="1" ht="22.9" customHeight="1">
      <c r="B18" s="125"/>
      <c r="C18" s="131" t="s">
        <v>405</v>
      </c>
      <c r="D18" s="200" t="s">
        <v>408</v>
      </c>
      <c r="E18" s="372">
        <f>+'FC-3_1_INF_ADIC_CPyG'!K31</f>
        <v>0</v>
      </c>
      <c r="F18" s="236">
        <f t="shared" si="0"/>
        <v>0</v>
      </c>
      <c r="G18" s="126"/>
      <c r="I18" s="313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6"/>
    </row>
    <row r="19" spans="2:22" s="127" customFormat="1" ht="22.9" customHeight="1">
      <c r="B19" s="125"/>
      <c r="C19" s="217" t="s">
        <v>406</v>
      </c>
      <c r="D19" s="201" t="s">
        <v>409</v>
      </c>
      <c r="E19" s="375"/>
      <c r="F19" s="237">
        <f t="shared" si="0"/>
        <v>0</v>
      </c>
      <c r="G19" s="126"/>
      <c r="I19" s="313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6"/>
    </row>
    <row r="20" spans="2:22" s="127" customFormat="1" ht="9" customHeight="1">
      <c r="B20" s="125"/>
      <c r="C20" s="22"/>
      <c r="D20" s="92"/>
      <c r="E20" s="88"/>
      <c r="F20" s="238"/>
      <c r="G20" s="126"/>
      <c r="I20" s="313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6"/>
    </row>
    <row r="21" spans="2:22" s="127" customFormat="1" ht="22.9" customHeight="1">
      <c r="B21" s="125"/>
      <c r="C21" s="1119" t="s">
        <v>410</v>
      </c>
      <c r="D21" s="1120"/>
      <c r="E21" s="476">
        <f>+'FC-3_1_INF_ADIC_CPyG'!K40</f>
        <v>0</v>
      </c>
      <c r="F21" s="239">
        <f>E21/$E$33</f>
        <v>0</v>
      </c>
      <c r="G21" s="126"/>
      <c r="I21" s="313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6"/>
    </row>
    <row r="22" spans="2:22" s="127" customFormat="1" ht="9" customHeight="1">
      <c r="B22" s="125"/>
      <c r="C22" s="22"/>
      <c r="D22" s="92"/>
      <c r="E22" s="88"/>
      <c r="F22" s="238"/>
      <c r="G22" s="126"/>
      <c r="I22" s="313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6"/>
    </row>
    <row r="23" spans="2:22" s="230" customFormat="1" ht="22.9" customHeight="1">
      <c r="B23" s="228"/>
      <c r="C23" s="1119" t="s">
        <v>411</v>
      </c>
      <c r="D23" s="1120"/>
      <c r="E23" s="231">
        <f>SUM(E24:E26)</f>
        <v>5141400</v>
      </c>
      <c r="F23" s="239">
        <f t="shared" ref="F23:F26" si="1">E23/$E$33</f>
        <v>1</v>
      </c>
      <c r="G23" s="229"/>
      <c r="I23" s="313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6"/>
    </row>
    <row r="24" spans="2:22" s="127" customFormat="1" ht="22.9" customHeight="1">
      <c r="B24" s="125"/>
      <c r="C24" s="131" t="s">
        <v>404</v>
      </c>
      <c r="D24" s="200" t="s">
        <v>412</v>
      </c>
      <c r="E24" s="372">
        <f>+'FC-9_TRANS_SUBV'!G78+'FC-9_TRANS_SUBV'!G93</f>
        <v>5026200</v>
      </c>
      <c r="F24" s="235">
        <f t="shared" si="1"/>
        <v>0.97759365153460143</v>
      </c>
      <c r="G24" s="126"/>
      <c r="I24" s="313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6"/>
    </row>
    <row r="25" spans="2:22" s="127" customFormat="1" ht="22.9" customHeight="1">
      <c r="B25" s="125"/>
      <c r="C25" s="131" t="s">
        <v>405</v>
      </c>
      <c r="D25" s="200" t="s">
        <v>414</v>
      </c>
      <c r="E25" s="372">
        <f>+'FC-3_1_INF_ADIC_CPyG'!G77+'FC-3_1_INF_ADIC_CPyG'!G78+'FC-3_1_INF_ADIC_CPyG'!G79+'FC-3_1_INF_ADIC_CPyG'!G82</f>
        <v>115200</v>
      </c>
      <c r="F25" s="236">
        <f t="shared" si="1"/>
        <v>2.2406348465398528E-2</v>
      </c>
      <c r="G25" s="126"/>
      <c r="I25" s="313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6"/>
    </row>
    <row r="26" spans="2:22" s="127" customFormat="1" ht="22.9" customHeight="1">
      <c r="B26" s="125"/>
      <c r="C26" s="217" t="s">
        <v>406</v>
      </c>
      <c r="D26" s="201" t="s">
        <v>413</v>
      </c>
      <c r="E26" s="375">
        <f>+'FC-3_1_INF_ADIC_CPyG'!G81</f>
        <v>0</v>
      </c>
      <c r="F26" s="237">
        <f t="shared" si="1"/>
        <v>0</v>
      </c>
      <c r="G26" s="126"/>
      <c r="I26" s="313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6"/>
    </row>
    <row r="27" spans="2:22" s="127" customFormat="1" ht="9" customHeight="1">
      <c r="B27" s="125"/>
      <c r="C27" s="22"/>
      <c r="D27" s="92"/>
      <c r="E27" s="88"/>
      <c r="F27" s="238"/>
      <c r="G27" s="126"/>
      <c r="I27" s="313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6"/>
    </row>
    <row r="28" spans="2:22" s="230" customFormat="1" ht="22.9" customHeight="1">
      <c r="B28" s="228"/>
      <c r="C28" s="1119" t="s">
        <v>415</v>
      </c>
      <c r="D28" s="1120"/>
      <c r="E28" s="231">
        <f>SUM(E29:E31)</f>
        <v>0</v>
      </c>
      <c r="F28" s="239">
        <f t="shared" ref="F28:F31" si="2">E28/$E$33</f>
        <v>0</v>
      </c>
      <c r="G28" s="229"/>
      <c r="I28" s="313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6"/>
    </row>
    <row r="29" spans="2:22" s="127" customFormat="1" ht="22.9" customHeight="1">
      <c r="B29" s="125"/>
      <c r="C29" s="131" t="s">
        <v>404</v>
      </c>
      <c r="D29" s="200"/>
      <c r="E29" s="372"/>
      <c r="F29" s="235">
        <f t="shared" si="2"/>
        <v>0</v>
      </c>
      <c r="G29" s="126"/>
      <c r="I29" s="313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6"/>
    </row>
    <row r="30" spans="2:22" s="127" customFormat="1" ht="22.9" customHeight="1">
      <c r="B30" s="125"/>
      <c r="C30" s="131" t="s">
        <v>405</v>
      </c>
      <c r="D30" s="200"/>
      <c r="E30" s="372"/>
      <c r="F30" s="236">
        <f t="shared" si="2"/>
        <v>0</v>
      </c>
      <c r="G30" s="126"/>
      <c r="I30" s="313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6"/>
    </row>
    <row r="31" spans="2:22" s="127" customFormat="1" ht="22.9" customHeight="1">
      <c r="B31" s="125"/>
      <c r="C31" s="217" t="s">
        <v>406</v>
      </c>
      <c r="D31" s="201"/>
      <c r="E31" s="375"/>
      <c r="F31" s="237">
        <f t="shared" si="2"/>
        <v>0</v>
      </c>
      <c r="G31" s="126"/>
      <c r="I31" s="313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6"/>
    </row>
    <row r="32" spans="2:22" s="127" customFormat="1" ht="22.9" customHeight="1">
      <c r="B32" s="125"/>
      <c r="C32" s="92"/>
      <c r="D32" s="150"/>
      <c r="E32" s="152"/>
      <c r="F32" s="232"/>
      <c r="G32" s="126"/>
      <c r="I32" s="313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6"/>
    </row>
    <row r="33" spans="2:22" s="127" customFormat="1" ht="22.9" customHeight="1" thickBot="1">
      <c r="B33" s="125"/>
      <c r="C33" s="1121" t="s">
        <v>416</v>
      </c>
      <c r="D33" s="1122"/>
      <c r="E33" s="227">
        <f>E28+E23+E21+E16</f>
        <v>5141400</v>
      </c>
      <c r="F33" s="233">
        <f>E33/E33</f>
        <v>1</v>
      </c>
      <c r="G33" s="126"/>
      <c r="I33" s="313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6"/>
    </row>
    <row r="34" spans="2:22" ht="22.9" customHeight="1">
      <c r="B34" s="74"/>
      <c r="C34" s="92"/>
      <c r="D34" s="150"/>
      <c r="E34" s="152"/>
      <c r="F34" s="153"/>
      <c r="G34" s="63"/>
      <c r="I34" s="313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6"/>
    </row>
    <row r="35" spans="2:22" ht="22.9" customHeight="1">
      <c r="B35" s="74"/>
      <c r="C35" s="92"/>
      <c r="D35" s="150"/>
      <c r="E35" s="152"/>
      <c r="F35" s="153"/>
      <c r="G35" s="63"/>
      <c r="I35" s="313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6"/>
    </row>
    <row r="36" spans="2:22" ht="22.9" customHeight="1">
      <c r="B36" s="74"/>
      <c r="C36" s="92"/>
      <c r="D36" s="150"/>
      <c r="E36" s="152"/>
      <c r="F36" s="153"/>
      <c r="G36" s="63"/>
      <c r="I36" s="313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6"/>
    </row>
    <row r="37" spans="2:22" ht="22.9" customHeight="1">
      <c r="B37" s="74"/>
      <c r="C37" s="92"/>
      <c r="D37" s="150"/>
      <c r="E37" s="152"/>
      <c r="F37" s="153"/>
      <c r="G37" s="63"/>
      <c r="I37" s="313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6"/>
    </row>
    <row r="38" spans="2:22" ht="22.9" customHeight="1">
      <c r="B38" s="74"/>
      <c r="C38" s="92"/>
      <c r="D38" s="150"/>
      <c r="E38" s="152"/>
      <c r="F38" s="153"/>
      <c r="G38" s="63"/>
      <c r="I38" s="313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6"/>
    </row>
    <row r="39" spans="2:22" ht="22.9" customHeight="1">
      <c r="B39" s="74"/>
      <c r="C39" s="150"/>
      <c r="D39" s="150"/>
      <c r="E39" s="151"/>
      <c r="F39" s="53"/>
      <c r="G39" s="63"/>
      <c r="I39" s="313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6"/>
    </row>
    <row r="40" spans="2:22" ht="22.9" customHeight="1" thickBot="1">
      <c r="B40" s="78"/>
      <c r="C40" s="1042"/>
      <c r="D40" s="1042"/>
      <c r="E40" s="46"/>
      <c r="F40" s="79"/>
      <c r="G40" s="80"/>
      <c r="I40" s="307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9"/>
    </row>
    <row r="41" spans="2:22" ht="22.9" customHeight="1">
      <c r="C41" s="61"/>
      <c r="D41" s="61"/>
      <c r="E41" s="62"/>
      <c r="F41" s="62"/>
    </row>
    <row r="42" spans="2:22" ht="12.75">
      <c r="C42" s="81" t="s">
        <v>76</v>
      </c>
      <c r="D42" s="61"/>
      <c r="E42" s="62"/>
      <c r="F42" s="52" t="s">
        <v>67</v>
      </c>
    </row>
    <row r="43" spans="2:22" ht="12.75">
      <c r="C43" s="82" t="s">
        <v>77</v>
      </c>
      <c r="D43" s="61"/>
      <c r="E43" s="62"/>
      <c r="F43" s="62"/>
    </row>
    <row r="44" spans="2:22" ht="12.75">
      <c r="C44" s="82" t="s">
        <v>78</v>
      </c>
      <c r="D44" s="61"/>
      <c r="E44" s="62"/>
      <c r="F44" s="62"/>
    </row>
    <row r="45" spans="2:22" ht="12.75">
      <c r="C45" s="82" t="s">
        <v>79</v>
      </c>
      <c r="D45" s="61"/>
      <c r="E45" s="62"/>
      <c r="F45" s="62"/>
    </row>
    <row r="46" spans="2:22" ht="12.75">
      <c r="C46" s="82" t="s">
        <v>80</v>
      </c>
      <c r="D46" s="61"/>
      <c r="E46" s="62"/>
      <c r="F46" s="62"/>
    </row>
    <row r="47" spans="2:22" ht="22.9" customHeight="1">
      <c r="C47" s="61"/>
      <c r="D47" s="61"/>
      <c r="E47" s="62"/>
      <c r="F47" s="62"/>
    </row>
    <row r="48" spans="2:22" ht="22.9" customHeight="1">
      <c r="C48" s="61"/>
      <c r="D48" s="61"/>
      <c r="E48" s="62"/>
      <c r="F48" s="62"/>
    </row>
    <row r="49" spans="3:6" ht="22.9" customHeight="1">
      <c r="C49" s="61"/>
      <c r="D49" s="61"/>
      <c r="E49" s="62"/>
      <c r="F49" s="62"/>
    </row>
    <row r="50" spans="3:6" ht="22.9" customHeight="1">
      <c r="C50" s="61"/>
      <c r="D50" s="61"/>
      <c r="E50" s="62"/>
      <c r="F50" s="62"/>
    </row>
    <row r="51" spans="3:6" ht="22.9" customHeight="1">
      <c r="E51" s="62"/>
      <c r="F51" s="62"/>
    </row>
  </sheetData>
  <sheetProtection password="E059" sheet="1" objects="1" scenarios="1"/>
  <mergeCells count="10">
    <mergeCell ref="C40:D40"/>
    <mergeCell ref="C23:D23"/>
    <mergeCell ref="C28:D28"/>
    <mergeCell ref="C33:D33"/>
    <mergeCell ref="C21:D21"/>
    <mergeCell ref="F6:F7"/>
    <mergeCell ref="D9:F9"/>
    <mergeCell ref="C12:D12"/>
    <mergeCell ref="C14:D14"/>
    <mergeCell ref="C16:D16"/>
  </mergeCells>
  <phoneticPr fontId="25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6"/>
  <sheetViews>
    <sheetView topLeftCell="A66" workbookViewId="0">
      <selection activeCell="D89" sqref="D89"/>
    </sheetView>
  </sheetViews>
  <sheetFormatPr baseColWidth="10" defaultColWidth="10.77734375" defaultRowHeight="22.9" customHeight="1"/>
  <cols>
    <col min="1" max="2" width="3.21875" style="54" customWidth="1"/>
    <col min="3" max="3" width="13.21875" style="54" customWidth="1"/>
    <col min="4" max="4" width="68" style="54" customWidth="1"/>
    <col min="5" max="5" width="16.77734375" style="55" customWidth="1"/>
    <col min="6" max="6" width="3.21875" style="54" customWidth="1"/>
    <col min="7" max="16384" width="10.77734375" style="54"/>
  </cols>
  <sheetData>
    <row r="2" spans="2:6" ht="22.9" customHeight="1">
      <c r="D2" s="150" t="s">
        <v>174</v>
      </c>
    </row>
    <row r="3" spans="2:6" ht="22.9" customHeight="1">
      <c r="D3" s="150" t="s">
        <v>175</v>
      </c>
    </row>
    <row r="4" spans="2:6" ht="22.9" customHeight="1" thickBot="1"/>
    <row r="5" spans="2:6" ht="9" customHeight="1">
      <c r="B5" s="56"/>
      <c r="C5" s="57"/>
      <c r="D5" s="57"/>
      <c r="E5" s="58"/>
      <c r="F5" s="59"/>
    </row>
    <row r="6" spans="2:6" ht="30" customHeight="1">
      <c r="B6" s="60"/>
      <c r="C6" s="51" t="s">
        <v>0</v>
      </c>
      <c r="D6" s="61"/>
      <c r="E6" s="997">
        <f>ejercicio</f>
        <v>2018</v>
      </c>
      <c r="F6" s="63"/>
    </row>
    <row r="7" spans="2:6" ht="30" customHeight="1">
      <c r="B7" s="60"/>
      <c r="C7" s="51" t="s">
        <v>1</v>
      </c>
      <c r="D7" s="61"/>
      <c r="E7" s="997"/>
      <c r="F7" s="63"/>
    </row>
    <row r="8" spans="2:6" ht="30" customHeight="1">
      <c r="B8" s="60"/>
      <c r="C8" s="64"/>
      <c r="D8" s="61"/>
      <c r="E8" s="65"/>
      <c r="F8" s="63"/>
    </row>
    <row r="9" spans="2:6" s="127" customFormat="1" ht="30" customHeight="1">
      <c r="B9" s="125"/>
      <c r="C9" s="45" t="s">
        <v>2</v>
      </c>
      <c r="D9" s="1041" t="str">
        <f>Entidad</f>
        <v>FIFEDE - FUNDACIÓN C.INS.PARA LA FORMACIÓN, EL EMPLEO Y EL DESARROLLO EMPRESARIAL</v>
      </c>
      <c r="E9" s="1041"/>
      <c r="F9" s="126"/>
    </row>
    <row r="10" spans="2:6" ht="7.15" customHeight="1">
      <c r="B10" s="60"/>
      <c r="C10" s="61"/>
      <c r="D10" s="61"/>
      <c r="E10" s="62"/>
      <c r="F10" s="63"/>
    </row>
    <row r="11" spans="2:6" s="72" customFormat="1" ht="30" customHeight="1">
      <c r="B11" s="68"/>
      <c r="C11" s="69" t="s">
        <v>417</v>
      </c>
      <c r="D11" s="69"/>
      <c r="E11" s="70"/>
      <c r="F11" s="71"/>
    </row>
    <row r="12" spans="2:6" s="72" customFormat="1" ht="30" customHeight="1">
      <c r="B12" s="68"/>
      <c r="C12" s="1062"/>
      <c r="D12" s="1062"/>
      <c r="E12" s="53"/>
      <c r="F12" s="71"/>
    </row>
    <row r="13" spans="2:6" ht="9" customHeight="1">
      <c r="B13" s="74"/>
      <c r="C13" s="92"/>
      <c r="D13" s="92"/>
      <c r="E13" s="53"/>
      <c r="F13" s="63"/>
    </row>
    <row r="14" spans="2:6" s="187" customFormat="1" ht="24" customHeight="1">
      <c r="B14" s="184"/>
      <c r="C14" s="1052" t="s">
        <v>432</v>
      </c>
      <c r="D14" s="1054"/>
      <c r="E14" s="204" t="s">
        <v>277</v>
      </c>
      <c r="F14" s="186"/>
    </row>
    <row r="15" spans="2:6" ht="9" customHeight="1">
      <c r="B15" s="74"/>
      <c r="C15" s="50"/>
      <c r="D15" s="92"/>
      <c r="E15" s="53"/>
      <c r="F15" s="63"/>
    </row>
    <row r="16" spans="2:6" s="127" customFormat="1" ht="22.9" customHeight="1">
      <c r="B16" s="125"/>
      <c r="C16" s="224" t="s">
        <v>129</v>
      </c>
      <c r="D16" s="165" t="s">
        <v>418</v>
      </c>
      <c r="E16" s="110">
        <f>+'FC-91_PRESUPUESTO'!E16</f>
        <v>0</v>
      </c>
      <c r="F16" s="126"/>
    </row>
    <row r="17" spans="2:6" s="127" customFormat="1" ht="22.9" customHeight="1">
      <c r="B17" s="125"/>
      <c r="C17" s="131" t="s">
        <v>132</v>
      </c>
      <c r="D17" s="200" t="s">
        <v>419</v>
      </c>
      <c r="E17" s="110">
        <f>+'FC-91_PRESUPUESTO'!E17</f>
        <v>0</v>
      </c>
      <c r="F17" s="126"/>
    </row>
    <row r="18" spans="2:6" s="127" customFormat="1" ht="22.9" customHeight="1">
      <c r="B18" s="125"/>
      <c r="C18" s="131" t="s">
        <v>134</v>
      </c>
      <c r="D18" s="200" t="s">
        <v>420</v>
      </c>
      <c r="E18" s="110">
        <f>+'FC-91_PRESUPUESTO'!E18</f>
        <v>0</v>
      </c>
      <c r="F18" s="126"/>
    </row>
    <row r="19" spans="2:6" s="127" customFormat="1" ht="22.9" customHeight="1">
      <c r="B19" s="125"/>
      <c r="C19" s="131" t="s">
        <v>136</v>
      </c>
      <c r="D19" s="200" t="s">
        <v>421</v>
      </c>
      <c r="E19" s="110">
        <f>+'FC-91_PRESUPUESTO'!E19</f>
        <v>5026200</v>
      </c>
      <c r="F19" s="126"/>
    </row>
    <row r="20" spans="2:6" s="127" customFormat="1" ht="22.9" customHeight="1">
      <c r="B20" s="125"/>
      <c r="C20" s="217" t="s">
        <v>137</v>
      </c>
      <c r="D20" s="201" t="s">
        <v>422</v>
      </c>
      <c r="E20" s="110">
        <f>+'FC-91_PRESUPUESTO'!E20</f>
        <v>1432</v>
      </c>
      <c r="F20" s="126"/>
    </row>
    <row r="21" spans="2:6" s="127" customFormat="1" ht="22.9" customHeight="1">
      <c r="B21" s="125"/>
      <c r="C21" s="1119" t="s">
        <v>423</v>
      </c>
      <c r="D21" s="1120"/>
      <c r="E21" s="231">
        <f>SUM(E16:E20)</f>
        <v>5027632</v>
      </c>
      <c r="F21" s="126"/>
    </row>
    <row r="22" spans="2:6" s="127" customFormat="1" ht="9" customHeight="1">
      <c r="B22" s="125"/>
      <c r="C22" s="22"/>
      <c r="D22" s="92"/>
      <c r="E22" s="88"/>
      <c r="F22" s="126"/>
    </row>
    <row r="23" spans="2:6" s="127" customFormat="1" ht="22.9" customHeight="1">
      <c r="B23" s="125"/>
      <c r="C23" s="224" t="s">
        <v>139</v>
      </c>
      <c r="D23" s="165" t="s">
        <v>424</v>
      </c>
      <c r="E23" s="110">
        <f>+'FC-91_PRESUPUESTO'!E23</f>
        <v>0</v>
      </c>
      <c r="F23" s="126"/>
    </row>
    <row r="24" spans="2:6" s="127" customFormat="1" ht="22.9" customHeight="1">
      <c r="B24" s="125"/>
      <c r="C24" s="131" t="s">
        <v>141</v>
      </c>
      <c r="D24" s="200" t="s">
        <v>425</v>
      </c>
      <c r="E24" s="110">
        <f>+'FC-91_PRESUPUESTO'!E24</f>
        <v>100000</v>
      </c>
      <c r="F24" s="126"/>
    </row>
    <row r="25" spans="2:6" s="127" customFormat="1" ht="22.9" customHeight="1">
      <c r="B25" s="125"/>
      <c r="C25" s="1119" t="s">
        <v>426</v>
      </c>
      <c r="D25" s="1120"/>
      <c r="E25" s="231">
        <f>SUM(E23:E24)</f>
        <v>100000</v>
      </c>
      <c r="F25" s="126"/>
    </row>
    <row r="26" spans="2:6" s="127" customFormat="1" ht="9" customHeight="1">
      <c r="B26" s="125"/>
      <c r="C26" s="22"/>
      <c r="D26" s="92"/>
      <c r="E26" s="88"/>
      <c r="F26" s="126"/>
    </row>
    <row r="27" spans="2:6" s="127" customFormat="1" ht="22.9" customHeight="1">
      <c r="B27" s="125"/>
      <c r="C27" s="224" t="s">
        <v>155</v>
      </c>
      <c r="D27" s="165" t="s">
        <v>427</v>
      </c>
      <c r="E27" s="110">
        <f>+'FC-91_PRESUPUESTO'!E27</f>
        <v>3600</v>
      </c>
      <c r="F27" s="126"/>
    </row>
    <row r="28" spans="2:6" s="127" customFormat="1" ht="22.9" customHeight="1">
      <c r="B28" s="125"/>
      <c r="C28" s="131" t="s">
        <v>156</v>
      </c>
      <c r="D28" s="200" t="s">
        <v>428</v>
      </c>
      <c r="E28" s="110">
        <f>+'FC-91_PRESUPUESTO'!E28</f>
        <v>0</v>
      </c>
      <c r="F28" s="126"/>
    </row>
    <row r="29" spans="2:6" s="127" customFormat="1" ht="22.9" customHeight="1">
      <c r="B29" s="125"/>
      <c r="C29" s="1119" t="s">
        <v>429</v>
      </c>
      <c r="D29" s="1120"/>
      <c r="E29" s="231">
        <f>SUM(E27:E28)</f>
        <v>3600</v>
      </c>
      <c r="F29" s="126"/>
    </row>
    <row r="30" spans="2:6" s="127" customFormat="1" ht="22.9" customHeight="1">
      <c r="B30" s="125"/>
      <c r="C30" s="92"/>
      <c r="D30" s="150"/>
      <c r="E30" s="152"/>
      <c r="F30" s="126"/>
    </row>
    <row r="31" spans="2:6" s="241" customFormat="1" ht="22.9" customHeight="1" thickBot="1">
      <c r="B31" s="68"/>
      <c r="C31" s="1123" t="s">
        <v>430</v>
      </c>
      <c r="D31" s="1124"/>
      <c r="E31" s="240">
        <f>E21+E25+E29</f>
        <v>5131232</v>
      </c>
      <c r="F31" s="71"/>
    </row>
    <row r="32" spans="2:6" s="127" customFormat="1" ht="9" customHeight="1">
      <c r="B32" s="125"/>
      <c r="C32" s="22"/>
      <c r="D32" s="92"/>
      <c r="E32" s="88"/>
      <c r="F32" s="126"/>
    </row>
    <row r="33" spans="2:6" s="127" customFormat="1" ht="22.9" customHeight="1">
      <c r="B33" s="125"/>
      <c r="C33" s="1119" t="s">
        <v>431</v>
      </c>
      <c r="D33" s="1120"/>
      <c r="E33" s="231">
        <f>+'FC-92_PRESUPUESTO_PYG'!E33</f>
        <v>39310.720000000001</v>
      </c>
      <c r="F33" s="126"/>
    </row>
    <row r="34" spans="2:6" s="127" customFormat="1" ht="9" customHeight="1">
      <c r="B34" s="125"/>
      <c r="C34" s="22"/>
      <c r="D34" s="92"/>
      <c r="E34" s="88"/>
      <c r="F34" s="126"/>
    </row>
    <row r="35" spans="2:6" s="127" customFormat="1" ht="22.9" customHeight="1" thickBot="1">
      <c r="B35" s="125"/>
      <c r="C35" s="1123" t="s">
        <v>430</v>
      </c>
      <c r="D35" s="1124"/>
      <c r="E35" s="240">
        <f>+E31+E33</f>
        <v>5170542.72</v>
      </c>
      <c r="F35" s="126"/>
    </row>
    <row r="36" spans="2:6" s="127" customFormat="1" ht="22.9" customHeight="1">
      <c r="B36" s="125"/>
      <c r="C36" s="242"/>
      <c r="D36" s="242"/>
      <c r="E36" s="243"/>
      <c r="F36" s="126"/>
    </row>
    <row r="37" spans="2:6" s="187" customFormat="1" ht="24" customHeight="1">
      <c r="B37" s="184"/>
      <c r="C37" s="1052" t="s">
        <v>433</v>
      </c>
      <c r="D37" s="1054"/>
      <c r="E37" s="204" t="s">
        <v>277</v>
      </c>
      <c r="F37" s="186"/>
    </row>
    <row r="38" spans="2:6" ht="9" customHeight="1">
      <c r="B38" s="74"/>
      <c r="C38" s="50"/>
      <c r="D38" s="92"/>
      <c r="E38" s="53"/>
      <c r="F38" s="63"/>
    </row>
    <row r="39" spans="2:6" s="127" customFormat="1" ht="22.9" customHeight="1">
      <c r="B39" s="125"/>
      <c r="C39" s="224" t="s">
        <v>129</v>
      </c>
      <c r="D39" s="165" t="s">
        <v>434</v>
      </c>
      <c r="E39" s="110">
        <f>+'FC-91_PRESUPUESTO'!E36</f>
        <v>440862.83</v>
      </c>
      <c r="F39" s="126"/>
    </row>
    <row r="40" spans="2:6" s="127" customFormat="1" ht="22.9" customHeight="1">
      <c r="B40" s="125"/>
      <c r="C40" s="131" t="s">
        <v>132</v>
      </c>
      <c r="D40" s="200" t="s">
        <v>435</v>
      </c>
      <c r="E40" s="110">
        <f>+'FC-91_PRESUPUESTO'!E37</f>
        <v>1271338.3400000001</v>
      </c>
      <c r="F40" s="126"/>
    </row>
    <row r="41" spans="2:6" s="127" customFormat="1" ht="22.9" customHeight="1">
      <c r="B41" s="125"/>
      <c r="C41" s="131" t="s">
        <v>134</v>
      </c>
      <c r="D41" s="200" t="s">
        <v>186</v>
      </c>
      <c r="E41" s="110">
        <f>+'FC-91_PRESUPUESTO'!E38</f>
        <v>0</v>
      </c>
      <c r="F41" s="126"/>
    </row>
    <row r="42" spans="2:6" s="127" customFormat="1" ht="22.9" customHeight="1">
      <c r="B42" s="125"/>
      <c r="C42" s="131" t="s">
        <v>136</v>
      </c>
      <c r="D42" s="200" t="s">
        <v>436</v>
      </c>
      <c r="E42" s="110">
        <f>+'FC-91_PRESUPUESTO'!E39</f>
        <v>3288000</v>
      </c>
      <c r="F42" s="126"/>
    </row>
    <row r="43" spans="2:6" s="127" customFormat="1" ht="22.9" customHeight="1">
      <c r="B43" s="125"/>
      <c r="C43" s="1119" t="s">
        <v>437</v>
      </c>
      <c r="D43" s="1120"/>
      <c r="E43" s="231">
        <f>SUM(E39:E42)</f>
        <v>5000201.17</v>
      </c>
      <c r="F43" s="126"/>
    </row>
    <row r="44" spans="2:6" s="127" customFormat="1" ht="9" customHeight="1">
      <c r="B44" s="125"/>
      <c r="C44" s="22"/>
      <c r="D44" s="92"/>
      <c r="E44" s="88"/>
      <c r="F44" s="126"/>
    </row>
    <row r="45" spans="2:6" s="127" customFormat="1" ht="22.9" customHeight="1">
      <c r="B45" s="125"/>
      <c r="C45" s="224" t="s">
        <v>139</v>
      </c>
      <c r="D45" s="165" t="s">
        <v>438</v>
      </c>
      <c r="E45" s="110">
        <f>+'FC-91_PRESUPUESTO'!E42</f>
        <v>100000</v>
      </c>
      <c r="F45" s="126"/>
    </row>
    <row r="46" spans="2:6" s="127" customFormat="1" ht="22.9" customHeight="1">
      <c r="B46" s="125"/>
      <c r="C46" s="131" t="s">
        <v>141</v>
      </c>
      <c r="D46" s="200" t="s">
        <v>425</v>
      </c>
      <c r="E46" s="110">
        <f>+'FC-91_PRESUPUESTO'!E43</f>
        <v>0</v>
      </c>
      <c r="F46" s="126"/>
    </row>
    <row r="47" spans="2:6" s="127" customFormat="1" ht="22.9" customHeight="1">
      <c r="B47" s="125"/>
      <c r="C47" s="1119" t="s">
        <v>439</v>
      </c>
      <c r="D47" s="1120"/>
      <c r="E47" s="231">
        <f>SUM(E45:E46)</f>
        <v>100000</v>
      </c>
      <c r="F47" s="126"/>
    </row>
    <row r="48" spans="2:6" s="127" customFormat="1" ht="9" customHeight="1">
      <c r="B48" s="125"/>
      <c r="C48" s="22"/>
      <c r="D48" s="92"/>
      <c r="E48" s="88"/>
      <c r="F48" s="126"/>
    </row>
    <row r="49" spans="2:8" s="127" customFormat="1" ht="22.9" customHeight="1">
      <c r="B49" s="125"/>
      <c r="C49" s="224" t="s">
        <v>155</v>
      </c>
      <c r="D49" s="165" t="s">
        <v>427</v>
      </c>
      <c r="E49" s="110">
        <f>+'FC-91_PRESUPUESTO'!E46</f>
        <v>0</v>
      </c>
      <c r="F49" s="126"/>
    </row>
    <row r="50" spans="2:8" s="127" customFormat="1" ht="22.9" customHeight="1">
      <c r="B50" s="125"/>
      <c r="C50" s="131" t="s">
        <v>156</v>
      </c>
      <c r="D50" s="200" t="s">
        <v>428</v>
      </c>
      <c r="E50" s="110">
        <f>+'FC-91_PRESUPUESTO'!E47</f>
        <v>1253592.3699999999</v>
      </c>
      <c r="F50" s="126"/>
    </row>
    <row r="51" spans="2:8" s="127" customFormat="1" ht="22.9" customHeight="1">
      <c r="B51" s="125"/>
      <c r="C51" s="1119" t="s">
        <v>440</v>
      </c>
      <c r="D51" s="1120"/>
      <c r="E51" s="231">
        <f>SUM(E49:E50)</f>
        <v>1253592.3699999999</v>
      </c>
      <c r="F51" s="126"/>
    </row>
    <row r="52" spans="2:8" s="127" customFormat="1" ht="22.9" customHeight="1">
      <c r="B52" s="125"/>
      <c r="C52" s="92"/>
      <c r="D52" s="150"/>
      <c r="E52" s="152"/>
      <c r="F52" s="126"/>
    </row>
    <row r="53" spans="2:8" s="241" customFormat="1" ht="22.9" customHeight="1" thickBot="1">
      <c r="B53" s="68"/>
      <c r="C53" s="1123" t="s">
        <v>441</v>
      </c>
      <c r="D53" s="1124"/>
      <c r="E53" s="240">
        <f>E43+E47+E51</f>
        <v>6353793.54</v>
      </c>
      <c r="F53" s="71"/>
    </row>
    <row r="54" spans="2:8" s="127" customFormat="1" ht="9" customHeight="1">
      <c r="B54" s="125"/>
      <c r="C54" s="22"/>
      <c r="D54" s="92"/>
      <c r="E54" s="88"/>
      <c r="F54" s="126"/>
    </row>
    <row r="55" spans="2:8" s="127" customFormat="1" ht="22.9" customHeight="1">
      <c r="B55" s="125"/>
      <c r="C55" s="1119" t="s">
        <v>442</v>
      </c>
      <c r="D55" s="1120"/>
      <c r="E55" s="231">
        <f>+'FC-92_PRESUPUESTO_PYG'!E55</f>
        <v>39310.720000000001</v>
      </c>
      <c r="F55" s="126"/>
    </row>
    <row r="56" spans="2:8" s="127" customFormat="1" ht="9" customHeight="1">
      <c r="B56" s="125"/>
      <c r="C56" s="22"/>
      <c r="D56" s="92"/>
      <c r="E56" s="88"/>
      <c r="F56" s="126"/>
    </row>
    <row r="57" spans="2:8" s="127" customFormat="1" ht="22.9" customHeight="1" thickBot="1">
      <c r="B57" s="125"/>
      <c r="C57" s="1123" t="s">
        <v>441</v>
      </c>
      <c r="D57" s="1124"/>
      <c r="E57" s="240">
        <f>+E53+E55</f>
        <v>6393104.2599999998</v>
      </c>
      <c r="F57" s="126"/>
    </row>
    <row r="58" spans="2:8" s="127" customFormat="1" ht="22.9" customHeight="1">
      <c r="B58" s="125"/>
      <c r="C58" s="242"/>
      <c r="D58" s="242"/>
      <c r="E58" s="243"/>
      <c r="F58" s="126"/>
    </row>
    <row r="59" spans="2:8" s="241" customFormat="1" ht="22.9" customHeight="1" thickBot="1">
      <c r="B59" s="68"/>
      <c r="C59" s="244" t="s">
        <v>443</v>
      </c>
      <c r="D59" s="245"/>
      <c r="E59" s="246">
        <f>+E35-E57</f>
        <v>-1222561.54</v>
      </c>
      <c r="F59" s="71"/>
      <c r="H59" s="252"/>
    </row>
    <row r="60" spans="2:8" s="127" customFormat="1" ht="22.9" customHeight="1" thickTop="1">
      <c r="B60" s="125"/>
      <c r="C60" s="22"/>
      <c r="D60" s="92"/>
      <c r="E60" s="88"/>
      <c r="F60" s="126"/>
    </row>
    <row r="61" spans="2:8" s="241" customFormat="1" ht="22.9" customHeight="1" thickBot="1">
      <c r="B61" s="68"/>
      <c r="C61" s="244" t="s">
        <v>444</v>
      </c>
      <c r="D61" s="245"/>
      <c r="E61" s="246">
        <f>E62+SUM(E67:E71)</f>
        <v>1222561.5399999998</v>
      </c>
      <c r="F61" s="71"/>
      <c r="H61" s="252"/>
    </row>
    <row r="62" spans="2:8" s="127" customFormat="1" ht="22.9" customHeight="1" thickTop="1">
      <c r="B62" s="125"/>
      <c r="C62" s="248"/>
      <c r="D62" s="249" t="s">
        <v>445</v>
      </c>
      <c r="E62" s="250">
        <f>SUM(E63:E66)</f>
        <v>39310.720000000001</v>
      </c>
      <c r="F62" s="126"/>
    </row>
    <row r="63" spans="2:8" s="127" customFormat="1" ht="22.9" customHeight="1">
      <c r="B63" s="125"/>
      <c r="C63" s="131"/>
      <c r="D63" s="200" t="s">
        <v>199</v>
      </c>
      <c r="E63" s="721">
        <f>-'FC-7_INF'!G31</f>
        <v>0</v>
      </c>
      <c r="F63" s="126"/>
    </row>
    <row r="64" spans="2:8" s="127" customFormat="1" ht="22.9" customHeight="1">
      <c r="B64" s="125"/>
      <c r="C64" s="131"/>
      <c r="D64" s="200" t="s">
        <v>187</v>
      </c>
      <c r="E64" s="721">
        <f>-'FC-7_INF'!I31</f>
        <v>39310.720000000001</v>
      </c>
      <c r="F64" s="126"/>
    </row>
    <row r="65" spans="2:8" s="127" customFormat="1" ht="22.9" customHeight="1">
      <c r="B65" s="125"/>
      <c r="C65" s="131"/>
      <c r="D65" s="200" t="s">
        <v>188</v>
      </c>
      <c r="E65" s="721">
        <f>-'FC-7_INF'!J31</f>
        <v>0</v>
      </c>
      <c r="F65" s="126"/>
    </row>
    <row r="66" spans="2:8" s="127" customFormat="1" ht="22.9" customHeight="1">
      <c r="B66" s="125"/>
      <c r="C66" s="251"/>
      <c r="D66" s="225" t="s">
        <v>189</v>
      </c>
      <c r="E66" s="722">
        <f>-'FC-7_INF'!L31</f>
        <v>0</v>
      </c>
      <c r="F66" s="126"/>
    </row>
    <row r="67" spans="2:8" s="127" customFormat="1" ht="22.9" customHeight="1">
      <c r="B67" s="125"/>
      <c r="C67" s="118"/>
      <c r="D67" s="202" t="s">
        <v>521</v>
      </c>
      <c r="E67" s="996">
        <v>0</v>
      </c>
      <c r="F67" s="126"/>
      <c r="H67" s="253"/>
    </row>
    <row r="68" spans="2:8" s="127" customFormat="1" ht="22.9" customHeight="1">
      <c r="B68" s="125"/>
      <c r="C68" s="118"/>
      <c r="D68" s="741" t="s">
        <v>614</v>
      </c>
      <c r="E68" s="996">
        <v>0</v>
      </c>
      <c r="F68" s="126"/>
      <c r="H68" s="253"/>
    </row>
    <row r="69" spans="2:8" s="127" customFormat="1" ht="22.9" customHeight="1">
      <c r="B69" s="125"/>
      <c r="C69" s="118"/>
      <c r="D69" s="379" t="s">
        <v>523</v>
      </c>
      <c r="E69" s="996">
        <v>1266307.1399999999</v>
      </c>
      <c r="F69" s="126"/>
      <c r="H69" s="253"/>
    </row>
    <row r="70" spans="2:8" s="127" customFormat="1" ht="22.9" customHeight="1">
      <c r="B70" s="125"/>
      <c r="C70" s="118"/>
      <c r="D70" s="379" t="s">
        <v>767</v>
      </c>
      <c r="E70" s="996">
        <f>-39310.72+0.1</f>
        <v>-39310.620000000003</v>
      </c>
      <c r="F70" s="126"/>
      <c r="H70" s="253"/>
    </row>
    <row r="71" spans="2:8" s="127" customFormat="1" ht="22.9" customHeight="1">
      <c r="B71" s="125"/>
      <c r="C71" s="118"/>
      <c r="D71" s="379" t="s">
        <v>522</v>
      </c>
      <c r="E71" s="996">
        <v>-43745.7</v>
      </c>
      <c r="F71" s="126"/>
      <c r="H71" s="253"/>
    </row>
    <row r="72" spans="2:8" s="127" customFormat="1" ht="22.9" customHeight="1">
      <c r="B72" s="125"/>
      <c r="C72" s="22"/>
      <c r="D72" s="247"/>
      <c r="E72" s="151"/>
      <c r="F72" s="126"/>
    </row>
    <row r="73" spans="2:8" s="241" customFormat="1" ht="22.9" customHeight="1" thickBot="1">
      <c r="B73" s="68"/>
      <c r="C73" s="244" t="s">
        <v>446</v>
      </c>
      <c r="D73" s="245"/>
      <c r="E73" s="246">
        <f>+E59+E61</f>
        <v>0</v>
      </c>
      <c r="F73" s="71"/>
      <c r="H73" s="252"/>
    </row>
    <row r="74" spans="2:8" s="127" customFormat="1" ht="22.9" customHeight="1" thickTop="1">
      <c r="B74" s="125"/>
      <c r="C74" s="22"/>
      <c r="D74" s="92"/>
      <c r="E74" s="88"/>
      <c r="F74" s="126"/>
    </row>
    <row r="75" spans="2:8" ht="22.9" customHeight="1" thickBot="1">
      <c r="B75" s="78"/>
      <c r="C75" s="1042"/>
      <c r="D75" s="1042"/>
      <c r="E75" s="79"/>
      <c r="F75" s="80"/>
    </row>
    <row r="76" spans="2:8" ht="22.9" customHeight="1">
      <c r="C76" s="61"/>
      <c r="D76" s="61"/>
      <c r="E76" s="62"/>
    </row>
    <row r="77" spans="2:8" ht="12.75">
      <c r="C77" s="81" t="s">
        <v>76</v>
      </c>
      <c r="D77" s="61"/>
      <c r="E77" s="52" t="s">
        <v>69</v>
      </c>
    </row>
    <row r="78" spans="2:8" ht="12.75">
      <c r="C78" s="82" t="s">
        <v>77</v>
      </c>
      <c r="D78" s="61"/>
      <c r="E78" s="62"/>
    </row>
    <row r="79" spans="2:8" ht="12.75">
      <c r="C79" s="82" t="s">
        <v>78</v>
      </c>
      <c r="D79" s="61"/>
      <c r="E79" s="62"/>
    </row>
    <row r="80" spans="2:8" ht="12.75">
      <c r="C80" s="82" t="s">
        <v>79</v>
      </c>
      <c r="D80" s="61"/>
      <c r="E80" s="62"/>
    </row>
    <row r="81" spans="3:5" ht="12.75">
      <c r="C81" s="82" t="s">
        <v>80</v>
      </c>
      <c r="D81" s="61"/>
      <c r="E81" s="62"/>
    </row>
    <row r="82" spans="3:5" ht="22.9" customHeight="1">
      <c r="C82" s="61"/>
      <c r="D82" s="61"/>
      <c r="E82" s="62"/>
    </row>
    <row r="83" spans="3:5" ht="22.9" customHeight="1">
      <c r="C83" s="61"/>
      <c r="D83" s="61"/>
      <c r="E83" s="62"/>
    </row>
    <row r="84" spans="3:5" ht="22.9" customHeight="1">
      <c r="C84" s="61"/>
      <c r="D84" s="61"/>
      <c r="E84" s="62"/>
    </row>
    <row r="85" spans="3:5" ht="22.9" customHeight="1">
      <c r="C85" s="61"/>
      <c r="D85" s="61"/>
      <c r="E85" s="62"/>
    </row>
    <row r="86" spans="3:5" ht="22.9" customHeight="1">
      <c r="E86" s="62"/>
    </row>
  </sheetData>
  <mergeCells count="18"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  <mergeCell ref="E6:E7"/>
    <mergeCell ref="D9:E9"/>
    <mergeCell ref="C12:D12"/>
    <mergeCell ref="C14:D14"/>
    <mergeCell ref="C37:D37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H63"/>
  <sheetViews>
    <sheetView workbookViewId="0">
      <selection activeCell="H42" sqref="H42"/>
    </sheetView>
  </sheetViews>
  <sheetFormatPr baseColWidth="10" defaultColWidth="10.77734375" defaultRowHeight="22.9" customHeight="1"/>
  <cols>
    <col min="1" max="2" width="3.21875" style="54" customWidth="1"/>
    <col min="3" max="3" width="13.21875" style="54" customWidth="1"/>
    <col min="4" max="4" width="68" style="54" customWidth="1"/>
    <col min="5" max="5" width="16.77734375" style="55" customWidth="1"/>
    <col min="6" max="6" width="3.21875" style="54" customWidth="1"/>
    <col min="7" max="16384" width="10.77734375" style="54"/>
  </cols>
  <sheetData>
    <row r="2" spans="2:6" ht="22.9" customHeight="1">
      <c r="D2" s="150" t="s">
        <v>174</v>
      </c>
    </row>
    <row r="3" spans="2:6" ht="22.9" customHeight="1">
      <c r="D3" s="150" t="s">
        <v>175</v>
      </c>
    </row>
    <row r="4" spans="2:6" ht="22.9" customHeight="1" thickBot="1"/>
    <row r="5" spans="2:6" ht="9" customHeight="1">
      <c r="B5" s="56"/>
      <c r="C5" s="57"/>
      <c r="D5" s="57"/>
      <c r="E5" s="58"/>
      <c r="F5" s="59"/>
    </row>
    <row r="6" spans="2:6" ht="30" customHeight="1">
      <c r="B6" s="60"/>
      <c r="C6" s="51" t="s">
        <v>0</v>
      </c>
      <c r="D6" s="61"/>
      <c r="E6" s="997">
        <f>ejercicio</f>
        <v>2018</v>
      </c>
      <c r="F6" s="63"/>
    </row>
    <row r="7" spans="2:6" ht="30" customHeight="1">
      <c r="B7" s="60"/>
      <c r="C7" s="51" t="s">
        <v>1</v>
      </c>
      <c r="D7" s="61"/>
      <c r="E7" s="997"/>
      <c r="F7" s="63"/>
    </row>
    <row r="8" spans="2:6" ht="30" customHeight="1">
      <c r="B8" s="60"/>
      <c r="C8" s="64"/>
      <c r="D8" s="61"/>
      <c r="E8" s="65"/>
      <c r="F8" s="63"/>
    </row>
    <row r="9" spans="2:6" s="127" customFormat="1" ht="30" customHeight="1">
      <c r="B9" s="125"/>
      <c r="C9" s="45" t="s">
        <v>2</v>
      </c>
      <c r="D9" s="1041" t="str">
        <f>Entidad</f>
        <v>FIFEDE - FUNDACIÓN C.INS.PARA LA FORMACIÓN, EL EMPLEO Y EL DESARROLLO EMPRESARIAL</v>
      </c>
      <c r="E9" s="1041"/>
      <c r="F9" s="126"/>
    </row>
    <row r="10" spans="2:6" ht="7.15" customHeight="1">
      <c r="B10" s="60"/>
      <c r="C10" s="61"/>
      <c r="D10" s="61"/>
      <c r="E10" s="62"/>
      <c r="F10" s="63"/>
    </row>
    <row r="11" spans="2:6" s="72" customFormat="1" ht="30" customHeight="1">
      <c r="B11" s="68"/>
      <c r="C11" s="69" t="s">
        <v>417</v>
      </c>
      <c r="D11" s="69"/>
      <c r="E11" s="70"/>
      <c r="F11" s="71"/>
    </row>
    <row r="12" spans="2:6" s="72" customFormat="1" ht="30" customHeight="1">
      <c r="B12" s="68"/>
      <c r="C12" s="1062"/>
      <c r="D12" s="1062"/>
      <c r="E12" s="53"/>
      <c r="F12" s="71"/>
    </row>
    <row r="13" spans="2:6" ht="9" customHeight="1">
      <c r="B13" s="74"/>
      <c r="C13" s="92"/>
      <c r="D13" s="92"/>
      <c r="E13" s="53"/>
      <c r="F13" s="63"/>
    </row>
    <row r="14" spans="2:6" s="187" customFormat="1" ht="24" customHeight="1">
      <c r="B14" s="184"/>
      <c r="C14" s="1052" t="s">
        <v>432</v>
      </c>
      <c r="D14" s="1054"/>
      <c r="E14" s="204" t="s">
        <v>277</v>
      </c>
      <c r="F14" s="186"/>
    </row>
    <row r="15" spans="2:6" ht="9" customHeight="1">
      <c r="B15" s="74"/>
      <c r="C15" s="50"/>
      <c r="D15" s="92"/>
      <c r="E15" s="53"/>
      <c r="F15" s="63"/>
    </row>
    <row r="16" spans="2:6" s="127" customFormat="1" ht="22.9" customHeight="1">
      <c r="B16" s="125"/>
      <c r="C16" s="224" t="s">
        <v>129</v>
      </c>
      <c r="D16" s="165" t="s">
        <v>418</v>
      </c>
      <c r="E16" s="110">
        <f>+'FC-92_PRESUPUESTO_PYG'!E16</f>
        <v>0</v>
      </c>
      <c r="F16" s="126"/>
    </row>
    <row r="17" spans="2:6" s="127" customFormat="1" ht="22.9" customHeight="1">
      <c r="B17" s="125"/>
      <c r="C17" s="131" t="s">
        <v>132</v>
      </c>
      <c r="D17" s="200" t="s">
        <v>419</v>
      </c>
      <c r="E17" s="132">
        <f>+'FC-92_PRESUPUESTO_PYG'!E17</f>
        <v>0</v>
      </c>
      <c r="F17" s="126"/>
    </row>
    <row r="18" spans="2:6" s="127" customFormat="1" ht="22.9" customHeight="1">
      <c r="B18" s="125"/>
      <c r="C18" s="131" t="s">
        <v>134</v>
      </c>
      <c r="D18" s="200" t="s">
        <v>420</v>
      </c>
      <c r="E18" s="132">
        <f>+'FC-92_PRESUPUESTO_PYG'!E18</f>
        <v>0</v>
      </c>
      <c r="F18" s="126"/>
    </row>
    <row r="19" spans="2:6" s="127" customFormat="1" ht="22.9" customHeight="1">
      <c r="B19" s="125"/>
      <c r="C19" s="131" t="s">
        <v>136</v>
      </c>
      <c r="D19" s="200" t="s">
        <v>421</v>
      </c>
      <c r="E19" s="132">
        <f>+'FC-92_PRESUPUESTO_PYG'!E19</f>
        <v>5026200</v>
      </c>
      <c r="F19" s="126"/>
    </row>
    <row r="20" spans="2:6" s="127" customFormat="1" ht="22.9" customHeight="1">
      <c r="B20" s="125"/>
      <c r="C20" s="217" t="s">
        <v>137</v>
      </c>
      <c r="D20" s="201" t="s">
        <v>422</v>
      </c>
      <c r="E20" s="111">
        <f>+'FC-92_PRESUPUESTO_PYG'!E20</f>
        <v>1432</v>
      </c>
      <c r="F20" s="126"/>
    </row>
    <row r="21" spans="2:6" s="127" customFormat="1" ht="22.9" customHeight="1">
      <c r="B21" s="125"/>
      <c r="C21" s="1119" t="s">
        <v>423</v>
      </c>
      <c r="D21" s="1120"/>
      <c r="E21" s="231">
        <f>SUM(E16:E20)</f>
        <v>5027632</v>
      </c>
      <c r="F21" s="126"/>
    </row>
    <row r="22" spans="2:6" s="127" customFormat="1" ht="9" customHeight="1">
      <c r="B22" s="125"/>
      <c r="C22" s="22"/>
      <c r="D22" s="92"/>
      <c r="E22" s="88"/>
      <c r="F22" s="126"/>
    </row>
    <row r="23" spans="2:6" s="127" customFormat="1" ht="22.9" customHeight="1">
      <c r="B23" s="125"/>
      <c r="C23" s="224" t="s">
        <v>139</v>
      </c>
      <c r="D23" s="165" t="s">
        <v>424</v>
      </c>
      <c r="E23" s="110">
        <f>-'FC-7_INF'!K31</f>
        <v>0</v>
      </c>
      <c r="F23" s="126"/>
    </row>
    <row r="24" spans="2:6" s="127" customFormat="1" ht="22.9" customHeight="1">
      <c r="B24" s="125"/>
      <c r="C24" s="131" t="s">
        <v>141</v>
      </c>
      <c r="D24" s="200" t="s">
        <v>425</v>
      </c>
      <c r="E24" s="132">
        <f>+'FC-9_TRANS_SUBV'!G30</f>
        <v>100000</v>
      </c>
      <c r="F24" s="126"/>
    </row>
    <row r="25" spans="2:6" s="127" customFormat="1" ht="22.9" customHeight="1">
      <c r="B25" s="125"/>
      <c r="C25" s="1119" t="s">
        <v>426</v>
      </c>
      <c r="D25" s="1120"/>
      <c r="E25" s="231">
        <f>SUM(E23:E24)</f>
        <v>100000</v>
      </c>
      <c r="F25" s="126"/>
    </row>
    <row r="26" spans="2:6" s="127" customFormat="1" ht="9" customHeight="1">
      <c r="B26" s="125"/>
      <c r="C26" s="22"/>
      <c r="D26" s="92"/>
      <c r="E26" s="88"/>
      <c r="F26" s="126"/>
    </row>
    <row r="27" spans="2:6" s="127" customFormat="1" ht="22.9" customHeight="1">
      <c r="B27" s="125"/>
      <c r="C27" s="224" t="s">
        <v>155</v>
      </c>
      <c r="D27" s="165" t="s">
        <v>427</v>
      </c>
      <c r="E27" s="994">
        <f>-('FC-8_INV_FINANCIERAS'!H25+'FC-8_INV_FINANCIERAS'!H34+'FC-8_INV_FINANCIERAS'!H49+'FC-8_INV_FINANCIERAS'!H58)</f>
        <v>3600</v>
      </c>
      <c r="F27" s="126"/>
    </row>
    <row r="28" spans="2:6" s="127" customFormat="1" ht="22.9" customHeight="1">
      <c r="B28" s="125"/>
      <c r="C28" s="131" t="s">
        <v>156</v>
      </c>
      <c r="D28" s="200" t="s">
        <v>428</v>
      </c>
      <c r="E28" s="132"/>
      <c r="F28" s="126"/>
    </row>
    <row r="29" spans="2:6" s="127" customFormat="1" ht="22.9" customHeight="1">
      <c r="B29" s="125"/>
      <c r="C29" s="1119" t="s">
        <v>429</v>
      </c>
      <c r="D29" s="1120"/>
      <c r="E29" s="231">
        <f>SUM(E27:E28)</f>
        <v>3600</v>
      </c>
      <c r="F29" s="126"/>
    </row>
    <row r="30" spans="2:6" s="127" customFormat="1" ht="22.9" customHeight="1">
      <c r="B30" s="125"/>
      <c r="C30" s="92"/>
      <c r="D30" s="150"/>
      <c r="E30" s="152"/>
      <c r="F30" s="126"/>
    </row>
    <row r="31" spans="2:6" s="241" customFormat="1" ht="22.9" customHeight="1" thickBot="1">
      <c r="B31" s="68"/>
      <c r="C31" s="1123" t="s">
        <v>430</v>
      </c>
      <c r="D31" s="1124"/>
      <c r="E31" s="240">
        <f>E21+E25+E29</f>
        <v>5131232</v>
      </c>
      <c r="F31" s="71"/>
    </row>
    <row r="32" spans="2:6" s="127" customFormat="1" ht="9" customHeight="1">
      <c r="B32" s="125"/>
      <c r="C32" s="22"/>
      <c r="D32" s="92"/>
      <c r="E32" s="88"/>
      <c r="F32" s="126"/>
    </row>
    <row r="33" spans="2:6" s="127" customFormat="1" ht="22.9" customHeight="1">
      <c r="B33" s="125"/>
      <c r="C33" s="242"/>
      <c r="D33" s="242"/>
      <c r="E33" s="243"/>
      <c r="F33" s="126"/>
    </row>
    <row r="34" spans="2:6" s="187" customFormat="1" ht="24" customHeight="1">
      <c r="B34" s="184"/>
      <c r="C34" s="1052" t="s">
        <v>433</v>
      </c>
      <c r="D34" s="1054"/>
      <c r="E34" s="204" t="s">
        <v>277</v>
      </c>
      <c r="F34" s="186"/>
    </row>
    <row r="35" spans="2:6" ht="9" customHeight="1">
      <c r="B35" s="74"/>
      <c r="C35" s="50"/>
      <c r="D35" s="92"/>
      <c r="E35" s="53"/>
      <c r="F35" s="63"/>
    </row>
    <row r="36" spans="2:6" s="127" customFormat="1" ht="22.9" customHeight="1">
      <c r="B36" s="125"/>
      <c r="C36" s="224" t="s">
        <v>129</v>
      </c>
      <c r="D36" s="165" t="s">
        <v>434</v>
      </c>
      <c r="E36" s="110">
        <f>+'FC-92_PRESUPUESTO_PYG'!E39</f>
        <v>440862.83</v>
      </c>
      <c r="F36" s="126"/>
    </row>
    <row r="37" spans="2:6" s="127" customFormat="1" ht="22.9" customHeight="1">
      <c r="B37" s="125"/>
      <c r="C37" s="131" t="s">
        <v>132</v>
      </c>
      <c r="D37" s="200" t="s">
        <v>435</v>
      </c>
      <c r="E37" s="132">
        <f>+'FC-92_PRESUPUESTO_PYG'!E40</f>
        <v>1271338.3400000001</v>
      </c>
      <c r="F37" s="126"/>
    </row>
    <row r="38" spans="2:6" s="127" customFormat="1" ht="22.9" customHeight="1">
      <c r="B38" s="125"/>
      <c r="C38" s="131" t="s">
        <v>134</v>
      </c>
      <c r="D38" s="200" t="s">
        <v>186</v>
      </c>
      <c r="E38" s="132">
        <f>+'FC-92_PRESUPUESTO_PYG'!E41</f>
        <v>0</v>
      </c>
      <c r="F38" s="126"/>
    </row>
    <row r="39" spans="2:6" s="127" customFormat="1" ht="22.9" customHeight="1">
      <c r="B39" s="125"/>
      <c r="C39" s="131" t="s">
        <v>136</v>
      </c>
      <c r="D39" s="200" t="s">
        <v>436</v>
      </c>
      <c r="E39" s="132">
        <f>+'FC-92_PRESUPUESTO_PYG'!E42</f>
        <v>3288000</v>
      </c>
      <c r="F39" s="126"/>
    </row>
    <row r="40" spans="2:6" s="127" customFormat="1" ht="22.9" customHeight="1">
      <c r="B40" s="125"/>
      <c r="C40" s="1119" t="s">
        <v>437</v>
      </c>
      <c r="D40" s="1120"/>
      <c r="E40" s="231">
        <f>SUM(E36:E39)</f>
        <v>5000201.17</v>
      </c>
      <c r="F40" s="126"/>
    </row>
    <row r="41" spans="2:6" s="127" customFormat="1" ht="9" customHeight="1">
      <c r="B41" s="125"/>
      <c r="C41" s="22"/>
      <c r="D41" s="92"/>
      <c r="E41" s="88"/>
      <c r="F41" s="126"/>
    </row>
    <row r="42" spans="2:6" s="127" customFormat="1" ht="22.9" customHeight="1">
      <c r="B42" s="125"/>
      <c r="C42" s="224" t="s">
        <v>139</v>
      </c>
      <c r="D42" s="165" t="s">
        <v>438</v>
      </c>
      <c r="E42" s="994">
        <f>'FC-7_INF'!F31+'FC-7_INF'!H31</f>
        <v>100000</v>
      </c>
      <c r="F42" s="126"/>
    </row>
    <row r="43" spans="2:6" s="127" customFormat="1" ht="22.9" customHeight="1">
      <c r="B43" s="125"/>
      <c r="C43" s="131" t="s">
        <v>141</v>
      </c>
      <c r="D43" s="200" t="s">
        <v>425</v>
      </c>
      <c r="E43" s="995">
        <v>0</v>
      </c>
      <c r="F43" s="126"/>
    </row>
    <row r="44" spans="2:6" s="127" customFormat="1" ht="22.9" customHeight="1">
      <c r="B44" s="125"/>
      <c r="C44" s="1119" t="s">
        <v>439</v>
      </c>
      <c r="D44" s="1120"/>
      <c r="E44" s="231">
        <f>SUM(E42:E43)</f>
        <v>100000</v>
      </c>
      <c r="F44" s="126"/>
    </row>
    <row r="45" spans="2:6" s="127" customFormat="1" ht="9" customHeight="1">
      <c r="B45" s="125"/>
      <c r="C45" s="22"/>
      <c r="D45" s="92"/>
      <c r="E45" s="88"/>
      <c r="F45" s="126"/>
    </row>
    <row r="46" spans="2:6" s="127" customFormat="1" ht="22.9" customHeight="1">
      <c r="B46" s="125"/>
      <c r="C46" s="224" t="s">
        <v>155</v>
      </c>
      <c r="D46" s="165" t="s">
        <v>427</v>
      </c>
      <c r="E46" s="994">
        <f>'FC-8_INV_FINANCIERAS'!G25+'FC-8_INV_FINANCIERAS'!G34+'FC-8_INV_FINANCIERAS'!G49+'FC-8_INV_FINANCIERAS'!G58</f>
        <v>0</v>
      </c>
      <c r="F46" s="126"/>
    </row>
    <row r="47" spans="2:6" s="127" customFormat="1" ht="22.9" customHeight="1">
      <c r="B47" s="125"/>
      <c r="C47" s="131" t="s">
        <v>156</v>
      </c>
      <c r="D47" s="200" t="s">
        <v>428</v>
      </c>
      <c r="E47" s="995">
        <f>+'FC-4_PASIVO'!F42-'FC-4_PASIVO'!G42</f>
        <v>1253592.3699999999</v>
      </c>
      <c r="F47" s="126"/>
    </row>
    <row r="48" spans="2:6" s="127" customFormat="1" ht="22.9" customHeight="1">
      <c r="B48" s="125"/>
      <c r="C48" s="1119" t="s">
        <v>440</v>
      </c>
      <c r="D48" s="1120"/>
      <c r="E48" s="231">
        <f>SUM(E46:E47)</f>
        <v>1253592.3699999999</v>
      </c>
      <c r="F48" s="126"/>
    </row>
    <row r="49" spans="2:8" s="127" customFormat="1" ht="22.9" customHeight="1">
      <c r="B49" s="125"/>
      <c r="C49" s="92"/>
      <c r="D49" s="150"/>
      <c r="E49" s="152"/>
      <c r="F49" s="126"/>
    </row>
    <row r="50" spans="2:8" s="241" customFormat="1" ht="22.9" customHeight="1" thickBot="1">
      <c r="B50" s="68"/>
      <c r="C50" s="1123" t="s">
        <v>441</v>
      </c>
      <c r="D50" s="1124"/>
      <c r="E50" s="240">
        <f>E40+E44+E48</f>
        <v>6353793.54</v>
      </c>
      <c r="F50" s="71"/>
    </row>
    <row r="51" spans="2:8" s="127" customFormat="1" ht="9" customHeight="1">
      <c r="B51" s="125"/>
      <c r="C51" s="22"/>
      <c r="D51" s="92"/>
      <c r="E51" s="88"/>
      <c r="F51" s="126"/>
    </row>
    <row r="52" spans="2:8" ht="22.9" customHeight="1" thickBot="1">
      <c r="B52" s="78"/>
      <c r="C52" s="1042"/>
      <c r="D52" s="1042"/>
      <c r="E52" s="79"/>
      <c r="F52" s="80"/>
      <c r="H52" s="127"/>
    </row>
    <row r="53" spans="2:8" ht="22.9" customHeight="1">
      <c r="C53" s="61"/>
      <c r="D53" s="61"/>
      <c r="E53" s="62"/>
    </row>
    <row r="54" spans="2:8" ht="12.75">
      <c r="C54" s="81" t="s">
        <v>76</v>
      </c>
      <c r="D54" s="61"/>
      <c r="E54" s="52" t="s">
        <v>71</v>
      </c>
    </row>
    <row r="55" spans="2:8" ht="12.75">
      <c r="C55" s="82" t="s">
        <v>77</v>
      </c>
      <c r="D55" s="61"/>
      <c r="E55" s="62"/>
    </row>
    <row r="56" spans="2:8" ht="12.75">
      <c r="C56" s="82" t="s">
        <v>78</v>
      </c>
      <c r="D56" s="61"/>
      <c r="E56" s="62"/>
    </row>
    <row r="57" spans="2:8" ht="12.75">
      <c r="C57" s="82" t="s">
        <v>79</v>
      </c>
      <c r="D57" s="61"/>
      <c r="E57" s="62"/>
    </row>
    <row r="58" spans="2:8" ht="12.75">
      <c r="C58" s="82" t="s">
        <v>80</v>
      </c>
      <c r="D58" s="61"/>
      <c r="E58" s="62"/>
    </row>
    <row r="59" spans="2:8" ht="22.9" customHeight="1">
      <c r="C59" s="61"/>
      <c r="D59" s="61"/>
      <c r="E59" s="62"/>
    </row>
    <row r="60" spans="2:8" ht="22.9" customHeight="1">
      <c r="C60" s="61"/>
      <c r="D60" s="61"/>
      <c r="E60" s="62"/>
    </row>
    <row r="61" spans="2:8" ht="22.9" customHeight="1">
      <c r="C61" s="61"/>
      <c r="D61" s="61"/>
      <c r="E61" s="62"/>
    </row>
    <row r="62" spans="2:8" ht="22.9" customHeight="1">
      <c r="C62" s="61"/>
      <c r="D62" s="61"/>
      <c r="E62" s="62"/>
    </row>
    <row r="63" spans="2:8" ht="22.9" customHeight="1">
      <c r="E63" s="62"/>
    </row>
  </sheetData>
  <mergeCells count="14">
    <mergeCell ref="C44:D44"/>
    <mergeCell ref="C48:D48"/>
    <mergeCell ref="C50:D50"/>
    <mergeCell ref="C52:D52"/>
    <mergeCell ref="C29:D29"/>
    <mergeCell ref="C31:D31"/>
    <mergeCell ref="C34:D34"/>
    <mergeCell ref="C40:D40"/>
    <mergeCell ref="C25:D25"/>
    <mergeCell ref="E6:E7"/>
    <mergeCell ref="D9:E9"/>
    <mergeCell ref="C12:D12"/>
    <mergeCell ref="C14:D14"/>
    <mergeCell ref="C21:D21"/>
  </mergeCells>
  <phoneticPr fontId="25" type="noConversion"/>
  <printOptions horizontalCentered="1" verticalCentered="1"/>
  <pageMargins left="0.36000000000000004" right="0.36000000000000004" top="0.6100000000000001" bottom="0.6100000000000001" header="0.5" footer="0.5"/>
  <pageSetup paperSize="9" scale="76" orientation="portrait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H72"/>
  <sheetViews>
    <sheetView topLeftCell="B3" workbookViewId="0">
      <selection activeCell="H42" sqref="H42"/>
    </sheetView>
  </sheetViews>
  <sheetFormatPr baseColWidth="10" defaultColWidth="10.77734375" defaultRowHeight="22.9" customHeight="1"/>
  <cols>
    <col min="1" max="2" width="3.21875" style="54" customWidth="1"/>
    <col min="3" max="3" width="13.21875" style="54" customWidth="1"/>
    <col min="4" max="4" width="68" style="54" customWidth="1"/>
    <col min="5" max="5" width="16.77734375" style="55" customWidth="1"/>
    <col min="6" max="6" width="3.21875" style="54" customWidth="1"/>
    <col min="7" max="16384" width="10.77734375" style="54"/>
  </cols>
  <sheetData>
    <row r="2" spans="2:6" ht="22.9" customHeight="1">
      <c r="D2" s="150" t="s">
        <v>174</v>
      </c>
    </row>
    <row r="3" spans="2:6" ht="22.9" customHeight="1">
      <c r="D3" s="150" t="s">
        <v>175</v>
      </c>
    </row>
    <row r="4" spans="2:6" ht="22.9" customHeight="1" thickBot="1"/>
    <row r="5" spans="2:6" ht="9" customHeight="1">
      <c r="B5" s="56"/>
      <c r="C5" s="57"/>
      <c r="D5" s="57"/>
      <c r="E5" s="58"/>
      <c r="F5" s="59"/>
    </row>
    <row r="6" spans="2:6" ht="30" customHeight="1">
      <c r="B6" s="60"/>
      <c r="C6" s="51" t="s">
        <v>0</v>
      </c>
      <c r="D6" s="61"/>
      <c r="E6" s="997">
        <f>ejercicio</f>
        <v>2018</v>
      </c>
      <c r="F6" s="63"/>
    </row>
    <row r="7" spans="2:6" ht="30" customHeight="1">
      <c r="B7" s="60"/>
      <c r="C7" s="51" t="s">
        <v>1</v>
      </c>
      <c r="D7" s="61"/>
      <c r="E7" s="997"/>
      <c r="F7" s="63"/>
    </row>
    <row r="8" spans="2:6" ht="30" customHeight="1">
      <c r="B8" s="60"/>
      <c r="C8" s="64"/>
      <c r="D8" s="61"/>
      <c r="E8" s="65"/>
      <c r="F8" s="63"/>
    </row>
    <row r="9" spans="2:6" s="127" customFormat="1" ht="30" customHeight="1">
      <c r="B9" s="125"/>
      <c r="C9" s="87" t="s">
        <v>2</v>
      </c>
      <c r="D9" s="1041" t="str">
        <f>Entidad</f>
        <v>FIFEDE - FUNDACIÓN C.INS.PARA LA FORMACIÓN, EL EMPLEO Y EL DESARROLLO EMPRESARIAL</v>
      </c>
      <c r="E9" s="1041"/>
      <c r="F9" s="126"/>
    </row>
    <row r="10" spans="2:6" ht="7.15" customHeight="1">
      <c r="B10" s="60"/>
      <c r="C10" s="61"/>
      <c r="D10" s="61"/>
      <c r="E10" s="62"/>
      <c r="F10" s="63"/>
    </row>
    <row r="11" spans="2:6" s="72" customFormat="1" ht="30" customHeight="1">
      <c r="B11" s="68"/>
      <c r="C11" s="69" t="s">
        <v>417</v>
      </c>
      <c r="D11" s="69"/>
      <c r="E11" s="70"/>
      <c r="F11" s="71"/>
    </row>
    <row r="12" spans="2:6" s="72" customFormat="1" ht="30" customHeight="1">
      <c r="B12" s="68"/>
      <c r="C12" s="1062"/>
      <c r="D12" s="1062"/>
      <c r="E12" s="53"/>
      <c r="F12" s="71"/>
    </row>
    <row r="13" spans="2:6" ht="9" customHeight="1">
      <c r="B13" s="74"/>
      <c r="C13" s="92"/>
      <c r="D13" s="92"/>
      <c r="E13" s="53"/>
      <c r="F13" s="63"/>
    </row>
    <row r="14" spans="2:6" s="187" customFormat="1" ht="24" customHeight="1">
      <c r="B14" s="184"/>
      <c r="C14" s="1052" t="s">
        <v>432</v>
      </c>
      <c r="D14" s="1054"/>
      <c r="E14" s="204" t="s">
        <v>277</v>
      </c>
      <c r="F14" s="186"/>
    </row>
    <row r="15" spans="2:6" ht="9" customHeight="1">
      <c r="B15" s="74"/>
      <c r="C15" s="50"/>
      <c r="D15" s="92"/>
      <c r="E15" s="53"/>
      <c r="F15" s="63"/>
    </row>
    <row r="16" spans="2:6" s="127" customFormat="1" ht="22.9" customHeight="1">
      <c r="B16" s="125"/>
      <c r="C16" s="224" t="s">
        <v>129</v>
      </c>
      <c r="D16" s="165" t="s">
        <v>418</v>
      </c>
      <c r="E16" s="110">
        <v>0</v>
      </c>
      <c r="F16" s="126"/>
    </row>
    <row r="17" spans="2:6" s="127" customFormat="1" ht="22.9" customHeight="1">
      <c r="B17" s="125"/>
      <c r="C17" s="131" t="s">
        <v>132</v>
      </c>
      <c r="D17" s="200" t="s">
        <v>419</v>
      </c>
      <c r="E17" s="132">
        <v>0</v>
      </c>
      <c r="F17" s="126"/>
    </row>
    <row r="18" spans="2:6" s="127" customFormat="1" ht="22.9" customHeight="1">
      <c r="B18" s="125"/>
      <c r="C18" s="131" t="s">
        <v>134</v>
      </c>
      <c r="D18" s="200" t="s">
        <v>420</v>
      </c>
      <c r="E18" s="132">
        <f>+'FC-3_CPyG'!G16+'FC-3_CPyG'!G22+'FC-3_CPyG'!G31-E19</f>
        <v>0</v>
      </c>
      <c r="F18" s="126"/>
    </row>
    <row r="19" spans="2:6" s="127" customFormat="1" ht="22.9" customHeight="1">
      <c r="B19" s="125"/>
      <c r="C19" s="131" t="s">
        <v>136</v>
      </c>
      <c r="D19" s="200" t="s">
        <v>421</v>
      </c>
      <c r="E19" s="132">
        <f>+'FC-9_TRANS_SUBV'!G78+'FC-9_TRANS_SUBV'!G93</f>
        <v>5026200</v>
      </c>
      <c r="F19" s="126"/>
    </row>
    <row r="20" spans="2:6" s="127" customFormat="1" ht="22.9" customHeight="1">
      <c r="B20" s="125"/>
      <c r="C20" s="217" t="s">
        <v>137</v>
      </c>
      <c r="D20" s="201" t="s">
        <v>422</v>
      </c>
      <c r="E20" s="992">
        <f>'FC-3_1_INF_ADIC_CPyG'!G73+'FC-3_CPyG'!G40</f>
        <v>1432</v>
      </c>
      <c r="F20" s="126"/>
    </row>
    <row r="21" spans="2:6" s="127" customFormat="1" ht="22.9" customHeight="1">
      <c r="B21" s="125"/>
      <c r="C21" s="1119" t="s">
        <v>423</v>
      </c>
      <c r="D21" s="1120"/>
      <c r="E21" s="231">
        <f>SUM(E16:E20)</f>
        <v>5027632</v>
      </c>
      <c r="F21" s="126"/>
    </row>
    <row r="22" spans="2:6" s="127" customFormat="1" ht="9" customHeight="1">
      <c r="B22" s="125"/>
      <c r="C22" s="22"/>
      <c r="D22" s="92"/>
      <c r="E22" s="88"/>
      <c r="F22" s="126"/>
    </row>
    <row r="23" spans="2:6" s="127" customFormat="1" ht="22.9" customHeight="1">
      <c r="B23" s="125"/>
      <c r="C23" s="224" t="s">
        <v>139</v>
      </c>
      <c r="D23" s="165" t="s">
        <v>424</v>
      </c>
      <c r="E23" s="110"/>
      <c r="F23" s="126"/>
    </row>
    <row r="24" spans="2:6" s="127" customFormat="1" ht="22.9" customHeight="1">
      <c r="B24" s="125"/>
      <c r="C24" s="131" t="s">
        <v>141</v>
      </c>
      <c r="D24" s="200" t="s">
        <v>425</v>
      </c>
      <c r="E24" s="132"/>
      <c r="F24" s="126"/>
    </row>
    <row r="25" spans="2:6" s="127" customFormat="1" ht="22.9" customHeight="1">
      <c r="B25" s="125"/>
      <c r="C25" s="1119" t="s">
        <v>426</v>
      </c>
      <c r="D25" s="1120"/>
      <c r="E25" s="231">
        <f>SUM(E23:E24)</f>
        <v>0</v>
      </c>
      <c r="F25" s="126"/>
    </row>
    <row r="26" spans="2:6" s="127" customFormat="1" ht="9" customHeight="1">
      <c r="B26" s="125"/>
      <c r="C26" s="22"/>
      <c r="D26" s="92"/>
      <c r="E26" s="88"/>
      <c r="F26" s="126"/>
    </row>
    <row r="27" spans="2:6" s="127" customFormat="1" ht="22.9" customHeight="1">
      <c r="B27" s="125"/>
      <c r="C27" s="224" t="s">
        <v>155</v>
      </c>
      <c r="D27" s="165" t="s">
        <v>427</v>
      </c>
      <c r="E27" s="110"/>
      <c r="F27" s="126"/>
    </row>
    <row r="28" spans="2:6" s="127" customFormat="1" ht="22.9" customHeight="1">
      <c r="B28" s="125"/>
      <c r="C28" s="131" t="s">
        <v>156</v>
      </c>
      <c r="D28" s="200" t="s">
        <v>428</v>
      </c>
      <c r="E28" s="132"/>
      <c r="F28" s="126"/>
    </row>
    <row r="29" spans="2:6" s="127" customFormat="1" ht="22.9" customHeight="1">
      <c r="B29" s="125"/>
      <c r="C29" s="1119" t="s">
        <v>429</v>
      </c>
      <c r="D29" s="1120"/>
      <c r="E29" s="231">
        <f>SUM(E27:E28)</f>
        <v>0</v>
      </c>
      <c r="F29" s="126"/>
    </row>
    <row r="30" spans="2:6" s="127" customFormat="1" ht="22.9" customHeight="1">
      <c r="B30" s="125"/>
      <c r="C30" s="92"/>
      <c r="D30" s="150"/>
      <c r="E30" s="152"/>
      <c r="F30" s="126"/>
    </row>
    <row r="31" spans="2:6" s="241" customFormat="1" ht="22.9" customHeight="1" thickBot="1">
      <c r="B31" s="68"/>
      <c r="C31" s="1123" t="s">
        <v>430</v>
      </c>
      <c r="D31" s="1124"/>
      <c r="E31" s="240">
        <f>E21+E25+E29</f>
        <v>5027632</v>
      </c>
      <c r="F31" s="71"/>
    </row>
    <row r="32" spans="2:6" s="127" customFormat="1" ht="9" customHeight="1">
      <c r="B32" s="125"/>
      <c r="C32" s="22"/>
      <c r="D32" s="92"/>
      <c r="E32" s="88"/>
      <c r="F32" s="126"/>
    </row>
    <row r="33" spans="2:6" s="127" customFormat="1" ht="22.9" customHeight="1">
      <c r="B33" s="125"/>
      <c r="C33" s="1119" t="s">
        <v>431</v>
      </c>
      <c r="D33" s="1120"/>
      <c r="E33" s="993">
        <f>+'FC-3_CPyG'!G35</f>
        <v>39310.720000000001</v>
      </c>
      <c r="F33" s="126"/>
    </row>
    <row r="34" spans="2:6" s="127" customFormat="1" ht="9" customHeight="1">
      <c r="B34" s="125"/>
      <c r="C34" s="22"/>
      <c r="D34" s="92"/>
      <c r="E34" s="88"/>
      <c r="F34" s="126"/>
    </row>
    <row r="35" spans="2:6" s="127" customFormat="1" ht="22.9" customHeight="1" thickBot="1">
      <c r="B35" s="125"/>
      <c r="C35" s="1123" t="s">
        <v>447</v>
      </c>
      <c r="D35" s="1124"/>
      <c r="E35" s="240">
        <f>+E31+E33</f>
        <v>5066942.72</v>
      </c>
      <c r="F35" s="126"/>
    </row>
    <row r="36" spans="2:6" s="127" customFormat="1" ht="22.9" customHeight="1">
      <c r="B36" s="125"/>
      <c r="C36" s="242"/>
      <c r="D36" s="242"/>
      <c r="E36" s="243"/>
      <c r="F36" s="126"/>
    </row>
    <row r="37" spans="2:6" s="187" customFormat="1" ht="24" customHeight="1">
      <c r="B37" s="184"/>
      <c r="C37" s="1052" t="s">
        <v>433</v>
      </c>
      <c r="D37" s="1054"/>
      <c r="E37" s="204" t="s">
        <v>277</v>
      </c>
      <c r="F37" s="186"/>
    </row>
    <row r="38" spans="2:6" ht="9" customHeight="1">
      <c r="B38" s="74"/>
      <c r="C38" s="50"/>
      <c r="D38" s="92"/>
      <c r="E38" s="53"/>
      <c r="F38" s="63"/>
    </row>
    <row r="39" spans="2:6" s="127" customFormat="1" ht="22.9" customHeight="1">
      <c r="B39" s="125"/>
      <c r="C39" s="224" t="s">
        <v>129</v>
      </c>
      <c r="D39" s="165" t="s">
        <v>434</v>
      </c>
      <c r="E39" s="110">
        <f>-'FC-3_CPyG'!G32</f>
        <v>440862.83</v>
      </c>
      <c r="F39" s="126"/>
    </row>
    <row r="40" spans="2:6" s="127" customFormat="1" ht="22.9" customHeight="1">
      <c r="B40" s="125"/>
      <c r="C40" s="131" t="s">
        <v>132</v>
      </c>
      <c r="D40" s="200" t="s">
        <v>435</v>
      </c>
      <c r="E40" s="132">
        <f>-'FC-3_CPyG'!G33</f>
        <v>1271338.3400000001</v>
      </c>
      <c r="F40" s="126"/>
    </row>
    <row r="41" spans="2:6" s="127" customFormat="1" ht="22.9" customHeight="1">
      <c r="B41" s="125"/>
      <c r="C41" s="131" t="s">
        <v>134</v>
      </c>
      <c r="D41" s="200" t="s">
        <v>186</v>
      </c>
      <c r="E41" s="132">
        <f>+'FC-3_CPyG'!G41</f>
        <v>0</v>
      </c>
      <c r="F41" s="126"/>
    </row>
    <row r="42" spans="2:6" s="127" customFormat="1" ht="22.9" customHeight="1">
      <c r="B42" s="125"/>
      <c r="C42" s="131" t="s">
        <v>136</v>
      </c>
      <c r="D42" s="200" t="s">
        <v>436</v>
      </c>
      <c r="E42" s="111">
        <f>+'FC-3_1_INF_ADIC_CPyG'!G86</f>
        <v>3288000</v>
      </c>
      <c r="F42" s="126"/>
    </row>
    <row r="43" spans="2:6" s="127" customFormat="1" ht="22.9" customHeight="1">
      <c r="B43" s="125"/>
      <c r="C43" s="1119" t="s">
        <v>437</v>
      </c>
      <c r="D43" s="1120"/>
      <c r="E43" s="231">
        <f>SUM(E39:E42)</f>
        <v>5000201.17</v>
      </c>
      <c r="F43" s="126"/>
    </row>
    <row r="44" spans="2:6" s="127" customFormat="1" ht="9" customHeight="1">
      <c r="B44" s="125"/>
      <c r="C44" s="22"/>
      <c r="D44" s="92"/>
      <c r="E44" s="88"/>
      <c r="F44" s="126"/>
    </row>
    <row r="45" spans="2:6" s="127" customFormat="1" ht="22.9" customHeight="1">
      <c r="B45" s="125"/>
      <c r="C45" s="224" t="s">
        <v>139</v>
      </c>
      <c r="D45" s="165" t="s">
        <v>438</v>
      </c>
      <c r="E45" s="110"/>
      <c r="F45" s="126"/>
    </row>
    <row r="46" spans="2:6" s="127" customFormat="1" ht="22.9" customHeight="1">
      <c r="B46" s="125"/>
      <c r="C46" s="131" t="s">
        <v>141</v>
      </c>
      <c r="D46" s="200" t="s">
        <v>425</v>
      </c>
      <c r="E46" s="132"/>
      <c r="F46" s="126"/>
    </row>
    <row r="47" spans="2:6" s="127" customFormat="1" ht="22.9" customHeight="1">
      <c r="B47" s="125"/>
      <c r="C47" s="1119" t="s">
        <v>439</v>
      </c>
      <c r="D47" s="1120"/>
      <c r="E47" s="231">
        <f>SUM(E45:E46)</f>
        <v>0</v>
      </c>
      <c r="F47" s="126"/>
    </row>
    <row r="48" spans="2:6" s="127" customFormat="1" ht="9" customHeight="1">
      <c r="B48" s="125"/>
      <c r="C48" s="22"/>
      <c r="D48" s="92"/>
      <c r="E48" s="88"/>
      <c r="F48" s="126"/>
    </row>
    <row r="49" spans="2:8" s="127" customFormat="1" ht="22.9" customHeight="1">
      <c r="B49" s="125"/>
      <c r="C49" s="224" t="s">
        <v>155</v>
      </c>
      <c r="D49" s="165" t="s">
        <v>427</v>
      </c>
      <c r="E49" s="110"/>
      <c r="F49" s="126"/>
    </row>
    <row r="50" spans="2:8" s="127" customFormat="1" ht="22.9" customHeight="1">
      <c r="B50" s="125"/>
      <c r="C50" s="131" t="s">
        <v>156</v>
      </c>
      <c r="D50" s="200" t="s">
        <v>428</v>
      </c>
      <c r="E50" s="132"/>
      <c r="F50" s="126"/>
    </row>
    <row r="51" spans="2:8" s="127" customFormat="1" ht="22.9" customHeight="1">
      <c r="B51" s="125"/>
      <c r="C51" s="1119" t="s">
        <v>440</v>
      </c>
      <c r="D51" s="1120"/>
      <c r="E51" s="231">
        <f>SUM(E49:E50)</f>
        <v>0</v>
      </c>
      <c r="F51" s="126"/>
    </row>
    <row r="52" spans="2:8" s="127" customFormat="1" ht="22.9" customHeight="1">
      <c r="B52" s="125"/>
      <c r="C52" s="92"/>
      <c r="D52" s="150"/>
      <c r="E52" s="152"/>
      <c r="F52" s="126"/>
    </row>
    <row r="53" spans="2:8" s="241" customFormat="1" ht="22.9" customHeight="1" thickBot="1">
      <c r="B53" s="68"/>
      <c r="C53" s="1123" t="s">
        <v>441</v>
      </c>
      <c r="D53" s="1124"/>
      <c r="E53" s="240">
        <f>E43+E47+E51</f>
        <v>5000201.17</v>
      </c>
      <c r="F53" s="71"/>
    </row>
    <row r="54" spans="2:8" s="127" customFormat="1" ht="9" customHeight="1">
      <c r="B54" s="125"/>
      <c r="C54" s="22"/>
      <c r="D54" s="92"/>
      <c r="E54" s="88"/>
      <c r="F54" s="126"/>
    </row>
    <row r="55" spans="2:8" s="127" customFormat="1" ht="22.9" customHeight="1">
      <c r="B55" s="125"/>
      <c r="C55" s="1119" t="s">
        <v>442</v>
      </c>
      <c r="D55" s="1120"/>
      <c r="E55" s="993">
        <f>-'FC-3_CPyG'!G34</f>
        <v>39310.720000000001</v>
      </c>
      <c r="F55" s="126"/>
    </row>
    <row r="56" spans="2:8" s="127" customFormat="1" ht="9" customHeight="1">
      <c r="B56" s="125"/>
      <c r="C56" s="22"/>
      <c r="D56" s="92"/>
      <c r="E56" s="88"/>
      <c r="F56" s="126"/>
    </row>
    <row r="57" spans="2:8" s="127" customFormat="1" ht="22.9" customHeight="1" thickBot="1">
      <c r="B57" s="125"/>
      <c r="C57" s="1123" t="s">
        <v>448</v>
      </c>
      <c r="D57" s="1124"/>
      <c r="E57" s="240">
        <f>+E53+E55</f>
        <v>5039511.8899999997</v>
      </c>
      <c r="F57" s="126"/>
    </row>
    <row r="58" spans="2:8" s="127" customFormat="1" ht="22.9" customHeight="1">
      <c r="B58" s="125"/>
      <c r="C58" s="242"/>
      <c r="D58" s="242"/>
      <c r="E58" s="243"/>
      <c r="F58" s="126"/>
    </row>
    <row r="59" spans="2:8" s="241" customFormat="1" ht="22.9" customHeight="1" thickBot="1">
      <c r="B59" s="68"/>
      <c r="C59" s="244" t="s">
        <v>443</v>
      </c>
      <c r="D59" s="245"/>
      <c r="E59" s="246">
        <f>+E35-E57</f>
        <v>27430.830000000075</v>
      </c>
      <c r="F59" s="71"/>
      <c r="H59" s="127"/>
    </row>
    <row r="60" spans="2:8" s="127" customFormat="1" ht="22.9" customHeight="1" thickTop="1">
      <c r="B60" s="125"/>
      <c r="C60" s="22"/>
      <c r="D60" s="92"/>
      <c r="E60" s="88"/>
      <c r="F60" s="126"/>
    </row>
    <row r="61" spans="2:8" ht="22.9" customHeight="1" thickBot="1">
      <c r="B61" s="78"/>
      <c r="C61" s="1042"/>
      <c r="D61" s="1042"/>
      <c r="E61" s="79"/>
      <c r="F61" s="80"/>
      <c r="H61" s="127"/>
    </row>
    <row r="62" spans="2:8" ht="22.9" customHeight="1">
      <c r="C62" s="61"/>
      <c r="D62" s="61"/>
      <c r="E62" s="62"/>
    </row>
    <row r="63" spans="2:8" ht="12.75">
      <c r="C63" s="81" t="s">
        <v>76</v>
      </c>
      <c r="D63" s="61"/>
      <c r="E63" s="52" t="s">
        <v>73</v>
      </c>
    </row>
    <row r="64" spans="2:8" ht="12.75">
      <c r="C64" s="82" t="s">
        <v>77</v>
      </c>
      <c r="D64" s="61"/>
      <c r="E64" s="62"/>
    </row>
    <row r="65" spans="3:5" ht="12.75">
      <c r="C65" s="82" t="s">
        <v>78</v>
      </c>
      <c r="D65" s="61"/>
      <c r="E65" s="62"/>
    </row>
    <row r="66" spans="3:5" ht="12.75">
      <c r="C66" s="82" t="s">
        <v>79</v>
      </c>
      <c r="D66" s="61"/>
      <c r="E66" s="62"/>
    </row>
    <row r="67" spans="3:5" ht="12.75">
      <c r="C67" s="82" t="s">
        <v>80</v>
      </c>
      <c r="D67" s="61"/>
      <c r="E67" s="62"/>
    </row>
    <row r="68" spans="3:5" ht="22.9" customHeight="1">
      <c r="C68" s="61"/>
      <c r="D68" s="61"/>
      <c r="E68" s="62"/>
    </row>
    <row r="69" spans="3:5" ht="22.9" customHeight="1">
      <c r="C69" s="61"/>
      <c r="D69" s="61"/>
      <c r="E69" s="62"/>
    </row>
    <row r="70" spans="3:5" ht="22.9" customHeight="1">
      <c r="C70" s="61"/>
      <c r="D70" s="61"/>
      <c r="E70" s="62"/>
    </row>
    <row r="71" spans="3:5" ht="22.9" customHeight="1">
      <c r="C71" s="61"/>
      <c r="D71" s="61"/>
      <c r="E71" s="62"/>
    </row>
    <row r="72" spans="3:5" ht="22.9" customHeight="1">
      <c r="E72" s="62"/>
    </row>
  </sheetData>
  <mergeCells count="18"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  <mergeCell ref="C25:D25"/>
    <mergeCell ref="E6:E7"/>
    <mergeCell ref="D9:E9"/>
    <mergeCell ref="C12:D12"/>
    <mergeCell ref="C14:D14"/>
    <mergeCell ref="C21:D21"/>
  </mergeCells>
  <phoneticPr fontId="25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5"/>
  <sheetViews>
    <sheetView workbookViewId="0">
      <selection activeCell="E61" sqref="E61"/>
    </sheetView>
  </sheetViews>
  <sheetFormatPr baseColWidth="10" defaultColWidth="10.77734375" defaultRowHeight="22.9" customHeight="1"/>
  <cols>
    <col min="1" max="1" width="3" style="2" customWidth="1"/>
    <col min="2" max="2" width="3.21875" style="2" customWidth="1"/>
    <col min="3" max="3" width="12.21875" style="2" customWidth="1"/>
    <col min="4" max="4" width="7.5546875" style="2" customWidth="1"/>
    <col min="5" max="5" width="15.21875" style="2" customWidth="1"/>
    <col min="6" max="7" width="18.21875" style="2" customWidth="1"/>
    <col min="8" max="8" width="13" style="2" customWidth="1"/>
    <col min="9" max="9" width="3.5546875" style="2" customWidth="1"/>
    <col min="10" max="16384" width="10.77734375" style="2"/>
  </cols>
  <sheetData>
    <row r="1" spans="2:24" ht="22.9" customHeight="1">
      <c r="E1" s="3"/>
    </row>
    <row r="2" spans="2:24" ht="22.9" customHeight="1">
      <c r="D2" s="47" t="s">
        <v>31</v>
      </c>
    </row>
    <row r="3" spans="2:24" ht="22.9" customHeight="1">
      <c r="D3" s="47" t="s">
        <v>32</v>
      </c>
    </row>
    <row r="4" spans="2:24" ht="22.9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285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7"/>
    </row>
    <row r="6" spans="2:24" ht="30" customHeight="1">
      <c r="B6" s="8"/>
      <c r="C6" s="1" t="s">
        <v>0</v>
      </c>
      <c r="D6" s="23"/>
      <c r="E6" s="23"/>
      <c r="F6" s="23"/>
      <c r="G6" s="3"/>
      <c r="H6" s="997">
        <f>ejercicio</f>
        <v>2018</v>
      </c>
      <c r="I6" s="9"/>
      <c r="K6" s="288"/>
      <c r="L6" s="289" t="s">
        <v>499</v>
      </c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1"/>
    </row>
    <row r="7" spans="2:24" ht="30" customHeight="1">
      <c r="B7" s="8"/>
      <c r="C7" s="1" t="s">
        <v>1</v>
      </c>
      <c r="D7" s="3"/>
      <c r="E7" s="3"/>
      <c r="F7" s="3"/>
      <c r="G7" s="3"/>
      <c r="H7" s="997">
        <v>2018</v>
      </c>
      <c r="I7" s="9"/>
      <c r="K7" s="288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1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288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1"/>
    </row>
    <row r="9" spans="2:24" ht="30" customHeight="1">
      <c r="B9" s="8"/>
      <c r="C9" s="39" t="s">
        <v>2</v>
      </c>
      <c r="D9" s="1002" t="str">
        <f>Entidad</f>
        <v>FIFEDE - FUNDACIÓN C.INS.PARA LA FORMACIÓN, EL EMPLEO Y EL DESARROLLO EMPRESARIAL</v>
      </c>
      <c r="E9" s="1002"/>
      <c r="F9" s="1002"/>
      <c r="G9" s="1002"/>
      <c r="H9" s="1002"/>
      <c r="I9" s="9"/>
      <c r="K9" s="292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4"/>
    </row>
    <row r="10" spans="2:24" ht="7.15" customHeight="1">
      <c r="B10" s="8"/>
      <c r="C10" s="3"/>
      <c r="D10" s="3"/>
      <c r="E10" s="3"/>
      <c r="F10" s="3"/>
      <c r="G10" s="3"/>
      <c r="H10" s="10"/>
      <c r="I10" s="9"/>
      <c r="K10" s="288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1"/>
    </row>
    <row r="11" spans="2:24" s="12" customFormat="1" ht="30" customHeight="1">
      <c r="B11" s="24"/>
      <c r="C11" s="11" t="s">
        <v>75</v>
      </c>
      <c r="D11" s="11"/>
      <c r="E11" s="11"/>
      <c r="F11" s="11"/>
      <c r="G11" s="11"/>
      <c r="H11" s="11"/>
      <c r="I11" s="25"/>
      <c r="K11" s="295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7"/>
    </row>
    <row r="12" spans="2:24" ht="22.9" customHeight="1">
      <c r="B12" s="8"/>
      <c r="C12" s="3"/>
      <c r="D12" s="3"/>
      <c r="E12" s="3"/>
      <c r="F12" s="3"/>
      <c r="G12" s="3"/>
      <c r="H12" s="3"/>
      <c r="I12" s="9"/>
      <c r="K12" s="295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7"/>
    </row>
    <row r="13" spans="2:24" ht="22.9" customHeight="1">
      <c r="B13" s="8"/>
      <c r="C13" s="13" t="s">
        <v>477</v>
      </c>
      <c r="D13" s="13"/>
      <c r="E13" s="13"/>
      <c r="F13" s="13"/>
      <c r="G13" s="13"/>
      <c r="H13" s="405">
        <f>+H15+H19</f>
        <v>4</v>
      </c>
      <c r="I13" s="9"/>
      <c r="K13" s="288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1"/>
    </row>
    <row r="14" spans="2:24" ht="22.9" customHeight="1">
      <c r="B14" s="8"/>
      <c r="C14" s="3"/>
      <c r="D14" s="3"/>
      <c r="E14" s="3"/>
      <c r="F14" s="3"/>
      <c r="G14" s="3"/>
      <c r="H14" s="3"/>
      <c r="I14" s="9"/>
      <c r="K14" s="288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1"/>
    </row>
    <row r="15" spans="2:24" ht="22.9" customHeight="1">
      <c r="B15" s="8"/>
      <c r="C15" s="3"/>
      <c r="D15" s="406" t="s">
        <v>478</v>
      </c>
      <c r="E15" s="406"/>
      <c r="F15" s="406"/>
      <c r="G15" s="406"/>
      <c r="H15" s="407">
        <f>H16+H17</f>
        <v>4</v>
      </c>
      <c r="I15" s="9"/>
      <c r="K15" s="288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1"/>
    </row>
    <row r="16" spans="2:24" ht="22.9" customHeight="1">
      <c r="B16" s="8"/>
      <c r="C16" s="3"/>
      <c r="D16" s="3"/>
      <c r="E16" s="26" t="s">
        <v>3</v>
      </c>
      <c r="F16" s="26"/>
      <c r="G16" s="26"/>
      <c r="H16" s="317">
        <v>4</v>
      </c>
      <c r="I16" s="9"/>
      <c r="K16" s="288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1"/>
    </row>
    <row r="17" spans="2:24" ht="22.9" customHeight="1">
      <c r="B17" s="8"/>
      <c r="C17" s="3"/>
      <c r="D17" s="3"/>
      <c r="E17" s="26" t="s">
        <v>4</v>
      </c>
      <c r="F17" s="26"/>
      <c r="G17" s="26"/>
      <c r="H17" s="317"/>
      <c r="I17" s="9"/>
      <c r="K17" s="288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1"/>
    </row>
    <row r="18" spans="2:24" ht="22.9" customHeight="1">
      <c r="B18" s="8"/>
      <c r="C18" s="3"/>
      <c r="D18" s="3"/>
      <c r="E18" s="3"/>
      <c r="F18" s="3"/>
      <c r="G18" s="3"/>
      <c r="H18" s="3"/>
      <c r="I18" s="9"/>
      <c r="K18" s="288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1"/>
    </row>
    <row r="19" spans="2:24" ht="22.9" customHeight="1">
      <c r="B19" s="8"/>
      <c r="C19" s="3"/>
      <c r="D19" s="406" t="s">
        <v>479</v>
      </c>
      <c r="E19" s="406"/>
      <c r="F19" s="406"/>
      <c r="G19" s="406"/>
      <c r="H19" s="408"/>
      <c r="I19" s="9"/>
      <c r="K19" s="288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1"/>
    </row>
    <row r="20" spans="2:24" ht="22.9" customHeight="1">
      <c r="B20" s="8"/>
      <c r="C20" s="3"/>
      <c r="D20" s="3"/>
      <c r="E20" s="3"/>
      <c r="F20" s="3"/>
      <c r="G20" s="3"/>
      <c r="H20" s="3"/>
      <c r="I20" s="9"/>
      <c r="K20" s="288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1"/>
    </row>
    <row r="21" spans="2:24" ht="22.9" customHeight="1">
      <c r="B21" s="8"/>
      <c r="C21" s="3"/>
      <c r="D21" s="3"/>
      <c r="E21" s="3"/>
      <c r="F21" s="3"/>
      <c r="G21" s="3"/>
      <c r="H21" s="3"/>
      <c r="I21" s="9"/>
      <c r="K21" s="288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1"/>
    </row>
    <row r="22" spans="2:24" ht="31.15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288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1"/>
    </row>
    <row r="23" spans="2:24" ht="22.9" customHeight="1">
      <c r="B23" s="8"/>
      <c r="C23" s="29" t="s">
        <v>480</v>
      </c>
      <c r="D23" s="409" t="s">
        <v>707</v>
      </c>
      <c r="E23" s="409"/>
      <c r="F23" s="409"/>
      <c r="G23" s="409"/>
      <c r="H23" s="318">
        <v>42569</v>
      </c>
      <c r="I23" s="9"/>
      <c r="K23" s="288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1"/>
    </row>
    <row r="24" spans="2:24" ht="22.9" customHeight="1">
      <c r="B24" s="8"/>
      <c r="C24" s="30" t="s">
        <v>481</v>
      </c>
      <c r="D24" s="410"/>
      <c r="E24" s="410"/>
      <c r="F24" s="410"/>
      <c r="G24" s="410"/>
      <c r="H24" s="319"/>
      <c r="I24" s="9"/>
      <c r="K24" s="288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1"/>
    </row>
    <row r="25" spans="2:24" ht="22.9" customHeight="1">
      <c r="B25" s="8"/>
      <c r="C25" s="30" t="s">
        <v>482</v>
      </c>
      <c r="D25" s="410" t="s">
        <v>709</v>
      </c>
      <c r="E25" s="410"/>
      <c r="F25" s="410"/>
      <c r="G25" s="410"/>
      <c r="H25" s="319">
        <v>42569</v>
      </c>
      <c r="I25" s="9"/>
      <c r="K25" s="288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1"/>
    </row>
    <row r="26" spans="2:24" ht="22.9" customHeight="1">
      <c r="B26" s="8"/>
      <c r="C26" s="30" t="s">
        <v>483</v>
      </c>
      <c r="D26" s="410"/>
      <c r="E26" s="410"/>
      <c r="F26" s="410"/>
      <c r="G26" s="410"/>
      <c r="H26" s="319"/>
      <c r="I26" s="9"/>
      <c r="K26" s="288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1"/>
    </row>
    <row r="27" spans="2:24" ht="22.9" customHeight="1">
      <c r="B27" s="8"/>
      <c r="C27" s="30" t="s">
        <v>8</v>
      </c>
      <c r="D27" s="410" t="s">
        <v>708</v>
      </c>
      <c r="E27" s="410"/>
      <c r="F27" s="410"/>
      <c r="G27" s="410"/>
      <c r="H27" s="319">
        <v>42569</v>
      </c>
      <c r="I27" s="9"/>
      <c r="K27" s="288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1"/>
    </row>
    <row r="28" spans="2:24" ht="22.9" customHeight="1">
      <c r="B28" s="8"/>
      <c r="C28" s="30" t="s">
        <v>9</v>
      </c>
      <c r="D28" s="410" t="s">
        <v>747</v>
      </c>
      <c r="E28" s="410"/>
      <c r="F28" s="410"/>
      <c r="G28" s="410"/>
      <c r="H28" s="319">
        <v>43054</v>
      </c>
      <c r="I28" s="9"/>
      <c r="K28" s="288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1"/>
    </row>
    <row r="29" spans="2:24" ht="22.9" customHeight="1">
      <c r="B29" s="8"/>
      <c r="C29" s="30" t="s">
        <v>10</v>
      </c>
      <c r="D29" s="410"/>
      <c r="E29" s="410"/>
      <c r="F29" s="410"/>
      <c r="G29" s="410"/>
      <c r="H29" s="319"/>
      <c r="I29" s="9"/>
      <c r="K29" s="288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1"/>
    </row>
    <row r="30" spans="2:24" ht="22.9" customHeight="1">
      <c r="B30" s="8"/>
      <c r="C30" s="30" t="s">
        <v>11</v>
      </c>
      <c r="D30" s="410"/>
      <c r="E30" s="410"/>
      <c r="F30" s="410"/>
      <c r="G30" s="410"/>
      <c r="H30" s="319"/>
      <c r="I30" s="9"/>
      <c r="K30" s="298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300"/>
    </row>
    <row r="31" spans="2:24" ht="22.9" customHeight="1">
      <c r="B31" s="8"/>
      <c r="C31" s="30" t="s">
        <v>12</v>
      </c>
      <c r="D31" s="410"/>
      <c r="E31" s="410"/>
      <c r="F31" s="410"/>
      <c r="G31" s="410"/>
      <c r="H31" s="319"/>
      <c r="I31" s="9"/>
      <c r="K31" s="298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300"/>
    </row>
    <row r="32" spans="2:24" ht="22.9" customHeight="1">
      <c r="B32" s="8"/>
      <c r="C32" s="30" t="s">
        <v>13</v>
      </c>
      <c r="D32" s="410"/>
      <c r="E32" s="410"/>
      <c r="F32" s="410"/>
      <c r="G32" s="410"/>
      <c r="H32" s="319"/>
      <c r="I32" s="9"/>
      <c r="K32" s="288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1"/>
    </row>
    <row r="33" spans="2:25" ht="22.9" customHeight="1">
      <c r="B33" s="8"/>
      <c r="C33" s="30" t="s">
        <v>14</v>
      </c>
      <c r="D33" s="410"/>
      <c r="E33" s="410"/>
      <c r="F33" s="410"/>
      <c r="G33" s="410"/>
      <c r="H33" s="319"/>
      <c r="I33" s="9"/>
      <c r="K33" s="288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0"/>
      <c r="X33" s="291"/>
    </row>
    <row r="34" spans="2:25" ht="22.9" customHeight="1">
      <c r="B34" s="8"/>
      <c r="C34" s="30" t="s">
        <v>15</v>
      </c>
      <c r="D34" s="410"/>
      <c r="E34" s="410"/>
      <c r="F34" s="410"/>
      <c r="G34" s="410"/>
      <c r="H34" s="319"/>
      <c r="I34" s="9"/>
      <c r="K34" s="288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1"/>
    </row>
    <row r="35" spans="2:25" ht="22.9" customHeight="1">
      <c r="B35" s="8"/>
      <c r="C35" s="30" t="s">
        <v>16</v>
      </c>
      <c r="D35" s="410"/>
      <c r="E35" s="410"/>
      <c r="F35" s="410"/>
      <c r="G35" s="410"/>
      <c r="H35" s="319"/>
      <c r="I35" s="9"/>
      <c r="K35" s="288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1"/>
    </row>
    <row r="36" spans="2:25" ht="22.9" customHeight="1">
      <c r="B36" s="8"/>
      <c r="C36" s="30" t="s">
        <v>17</v>
      </c>
      <c r="D36" s="410"/>
      <c r="E36" s="410"/>
      <c r="F36" s="410"/>
      <c r="G36" s="410"/>
      <c r="H36" s="319"/>
      <c r="I36" s="9"/>
      <c r="K36" s="301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2"/>
      <c r="X36" s="303"/>
    </row>
    <row r="37" spans="2:25" ht="22.9" customHeight="1">
      <c r="B37" s="8"/>
      <c r="C37" s="30" t="s">
        <v>18</v>
      </c>
      <c r="D37" s="410"/>
      <c r="E37" s="410"/>
      <c r="F37" s="410"/>
      <c r="G37" s="410"/>
      <c r="H37" s="319"/>
      <c r="I37" s="9"/>
      <c r="K37" s="301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3"/>
    </row>
    <row r="38" spans="2:25" ht="22.9" customHeight="1">
      <c r="B38" s="8"/>
      <c r="C38" s="30" t="s">
        <v>19</v>
      </c>
      <c r="D38" s="410"/>
      <c r="E38" s="410"/>
      <c r="F38" s="410"/>
      <c r="G38" s="410"/>
      <c r="H38" s="319"/>
      <c r="I38" s="9"/>
      <c r="K38" s="301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3"/>
    </row>
    <row r="39" spans="2:25" ht="22.9" customHeight="1">
      <c r="B39" s="8"/>
      <c r="C39" s="31"/>
      <c r="D39" s="32"/>
      <c r="E39" s="32"/>
      <c r="F39" s="32"/>
      <c r="G39" s="32"/>
      <c r="H39" s="33"/>
      <c r="I39" s="9"/>
      <c r="K39" s="301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2"/>
      <c r="X39" s="303"/>
    </row>
    <row r="40" spans="2:25" ht="22.9" customHeight="1">
      <c r="B40" s="8"/>
      <c r="C40" s="34" t="s">
        <v>484</v>
      </c>
      <c r="D40" s="411" t="s">
        <v>751</v>
      </c>
      <c r="E40" s="411"/>
      <c r="F40" s="411"/>
      <c r="G40" s="411"/>
      <c r="H40" s="320">
        <v>35971</v>
      </c>
      <c r="I40" s="9"/>
      <c r="K40" s="288"/>
      <c r="L40" s="290"/>
      <c r="M40" s="290"/>
      <c r="N40" s="290"/>
      <c r="O40" s="290"/>
      <c r="P40" s="290"/>
      <c r="Q40" s="290"/>
      <c r="R40" s="290"/>
      <c r="S40" s="290"/>
      <c r="T40" s="290"/>
      <c r="U40" s="290"/>
      <c r="V40" s="290"/>
      <c r="W40" s="290"/>
      <c r="X40" s="291"/>
    </row>
    <row r="41" spans="2:25" ht="22.9" customHeight="1">
      <c r="B41" s="8"/>
      <c r="C41" s="34" t="s">
        <v>36</v>
      </c>
      <c r="D41" s="410" t="s">
        <v>752</v>
      </c>
      <c r="E41" s="410"/>
      <c r="F41" s="410"/>
      <c r="G41" s="410"/>
      <c r="H41" s="320"/>
      <c r="I41" s="9"/>
      <c r="K41" s="288"/>
      <c r="L41" s="290"/>
      <c r="M41" s="290"/>
      <c r="N41" s="290"/>
      <c r="O41" s="290"/>
      <c r="P41" s="290"/>
      <c r="Q41" s="290"/>
      <c r="R41" s="290"/>
      <c r="S41" s="290"/>
      <c r="T41" s="290"/>
      <c r="U41" s="290"/>
      <c r="V41" s="290"/>
      <c r="W41" s="290"/>
      <c r="X41" s="291"/>
    </row>
    <row r="42" spans="2:25" ht="22.9" customHeight="1" thickBot="1">
      <c r="B42" s="18"/>
      <c r="C42" s="19"/>
      <c r="D42" s="19"/>
      <c r="E42" s="19"/>
      <c r="F42" s="19"/>
      <c r="G42" s="35"/>
      <c r="H42" s="19"/>
      <c r="I42" s="20"/>
      <c r="K42" s="304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6"/>
    </row>
    <row r="43" spans="2:25" ht="22.9" customHeight="1">
      <c r="G43" s="36"/>
    </row>
    <row r="44" spans="2:25" s="42" customFormat="1" ht="15">
      <c r="C44" s="37" t="s">
        <v>76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77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78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79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80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" customHeight="1">
      <c r="G49" s="36"/>
    </row>
    <row r="50" spans="7:7" ht="22.9" customHeight="1">
      <c r="G50" s="36"/>
    </row>
    <row r="51" spans="7:7" ht="22.9" customHeight="1">
      <c r="G51" s="36"/>
    </row>
    <row r="52" spans="7:7" ht="22.9" customHeight="1">
      <c r="G52" s="36"/>
    </row>
    <row r="53" spans="7:7" ht="22.9" customHeight="1">
      <c r="G53" s="36"/>
    </row>
    <row r="54" spans="7:7" ht="22.9" customHeight="1">
      <c r="G54" s="36"/>
    </row>
    <row r="55" spans="7:7" ht="22.9" customHeight="1">
      <c r="G55" s="36"/>
    </row>
  </sheetData>
  <sheetProtection password="E059" sheet="1" objects="1" scenarios="1"/>
  <mergeCells count="2">
    <mergeCell ref="H6:H7"/>
    <mergeCell ref="D9:H9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66"/>
  <sheetViews>
    <sheetView tabSelected="1" topLeftCell="A4" zoomScale="55" zoomScaleNormal="55" workbookViewId="0">
      <selection activeCell="F18" sqref="F18"/>
    </sheetView>
  </sheetViews>
  <sheetFormatPr baseColWidth="10" defaultColWidth="10.77734375" defaultRowHeight="22.9" customHeight="1"/>
  <cols>
    <col min="1" max="2" width="3.21875" style="595" customWidth="1"/>
    <col min="3" max="3" width="13.5546875" style="595" customWidth="1"/>
    <col min="4" max="4" width="16.21875" style="595" customWidth="1"/>
    <col min="5" max="5" width="14" style="595" customWidth="1"/>
    <col min="6" max="7" width="16.21875" style="595" customWidth="1"/>
    <col min="8" max="8" width="10.21875" style="595" customWidth="1"/>
    <col min="9" max="9" width="13" style="595" customWidth="1"/>
    <col min="10" max="10" width="10.77734375" style="595"/>
    <col min="11" max="11" width="2" style="595" customWidth="1"/>
    <col min="12" max="15" width="10.77734375" style="595"/>
    <col min="16" max="16" width="30.44140625" style="595" customWidth="1"/>
    <col min="17" max="17" width="3.21875" style="595" customWidth="1"/>
    <col min="18" max="16384" width="10.77734375" style="595"/>
  </cols>
  <sheetData>
    <row r="1" spans="2:32" ht="22.9" customHeight="1">
      <c r="D1" s="596"/>
    </row>
    <row r="2" spans="2:32" ht="22.9" customHeight="1">
      <c r="D2" s="597" t="s">
        <v>31</v>
      </c>
    </row>
    <row r="3" spans="2:32" ht="22.9" customHeight="1">
      <c r="D3" s="597" t="s">
        <v>32</v>
      </c>
    </row>
    <row r="4" spans="2:32" ht="22.9" customHeight="1" thickBot="1"/>
    <row r="5" spans="2:32" ht="9" customHeight="1">
      <c r="B5" s="598"/>
      <c r="C5" s="599"/>
      <c r="D5" s="599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600"/>
      <c r="S5" s="285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7"/>
    </row>
    <row r="6" spans="2:32" ht="30" customHeight="1">
      <c r="B6" s="601"/>
      <c r="C6" s="602" t="s">
        <v>0</v>
      </c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  <c r="P6" s="1005">
        <f>ejercicio</f>
        <v>2018</v>
      </c>
      <c r="Q6" s="603"/>
      <c r="S6" s="288"/>
      <c r="T6" s="289" t="s">
        <v>499</v>
      </c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1"/>
    </row>
    <row r="7" spans="2:32" ht="30" customHeight="1">
      <c r="B7" s="601"/>
      <c r="C7" s="602" t="s">
        <v>1</v>
      </c>
      <c r="D7" s="596"/>
      <c r="E7" s="596"/>
      <c r="F7" s="596"/>
      <c r="G7" s="596"/>
      <c r="H7" s="596"/>
      <c r="I7" s="596"/>
      <c r="J7" s="596"/>
      <c r="K7" s="596"/>
      <c r="L7" s="596"/>
      <c r="M7" s="604"/>
      <c r="N7" s="596"/>
      <c r="P7" s="1005"/>
      <c r="Q7" s="603"/>
      <c r="S7" s="288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1"/>
    </row>
    <row r="8" spans="2:32" ht="30" customHeight="1">
      <c r="B8" s="601"/>
      <c r="C8" s="605"/>
      <c r="D8" s="596"/>
      <c r="E8" s="596"/>
      <c r="F8" s="596"/>
      <c r="G8" s="596"/>
      <c r="H8" s="596"/>
      <c r="I8" s="596"/>
      <c r="J8" s="596"/>
      <c r="K8" s="596"/>
      <c r="L8" s="596"/>
      <c r="M8" s="604"/>
      <c r="N8" s="596"/>
      <c r="O8" s="606"/>
      <c r="P8" s="606"/>
      <c r="Q8" s="603"/>
      <c r="S8" s="288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1"/>
    </row>
    <row r="9" spans="2:32" s="610" customFormat="1" ht="30" customHeight="1">
      <c r="B9" s="607"/>
      <c r="C9" s="608" t="s">
        <v>2</v>
      </c>
      <c r="D9" s="1007" t="str">
        <f>Entidad</f>
        <v>FIFEDE - FUNDACIÓN C.INS.PARA LA FORMACIÓN, EL EMPLEO Y EL DESARROLLO EMPRESARIAL</v>
      </c>
      <c r="E9" s="1007"/>
      <c r="F9" s="1007"/>
      <c r="G9" s="1007"/>
      <c r="H9" s="1007"/>
      <c r="I9" s="1007"/>
      <c r="J9" s="1007"/>
      <c r="K9" s="1007"/>
      <c r="L9" s="1007"/>
      <c r="M9" s="1007"/>
      <c r="N9" s="1007"/>
      <c r="O9" s="1007"/>
      <c r="P9" s="586"/>
      <c r="Q9" s="609"/>
      <c r="S9" s="292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4"/>
    </row>
    <row r="10" spans="2:32" ht="7.15" customHeight="1">
      <c r="B10" s="601"/>
      <c r="C10" s="596"/>
      <c r="D10" s="596"/>
      <c r="E10" s="596"/>
      <c r="F10" s="596"/>
      <c r="G10" s="596"/>
      <c r="H10" s="596"/>
      <c r="I10" s="604"/>
      <c r="J10" s="596"/>
      <c r="K10" s="596"/>
      <c r="L10" s="596"/>
      <c r="M10" s="596"/>
      <c r="N10" s="596"/>
      <c r="O10" s="596"/>
      <c r="P10" s="596"/>
      <c r="Q10" s="603"/>
      <c r="S10" s="288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1"/>
    </row>
    <row r="11" spans="2:32" s="614" customFormat="1" ht="30" customHeight="1">
      <c r="B11" s="611"/>
      <c r="C11" s="612" t="s">
        <v>82</v>
      </c>
      <c r="D11" s="612"/>
      <c r="E11" s="612"/>
      <c r="F11" s="612"/>
      <c r="G11" s="612"/>
      <c r="H11" s="612"/>
      <c r="I11" s="612"/>
      <c r="J11" s="612"/>
      <c r="K11" s="612"/>
      <c r="L11" s="612"/>
      <c r="M11" s="612"/>
      <c r="N11" s="612"/>
      <c r="O11" s="612"/>
      <c r="P11" s="612"/>
      <c r="Q11" s="613"/>
      <c r="S11" s="295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7"/>
    </row>
    <row r="12" spans="2:32" ht="22.9" customHeight="1">
      <c r="B12" s="601"/>
      <c r="C12" s="596"/>
      <c r="D12" s="596"/>
      <c r="E12" s="596"/>
      <c r="F12" s="596"/>
      <c r="G12" s="596"/>
      <c r="H12" s="596"/>
      <c r="I12" s="596"/>
      <c r="J12" s="596"/>
      <c r="K12" s="596"/>
      <c r="L12" s="596"/>
      <c r="M12" s="596"/>
      <c r="N12" s="596"/>
      <c r="O12" s="596"/>
      <c r="P12" s="596"/>
      <c r="Q12" s="603"/>
      <c r="S12" s="295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297"/>
    </row>
    <row r="13" spans="2:32" ht="22.9" customHeight="1">
      <c r="B13" s="601"/>
      <c r="C13" s="615" t="s">
        <v>534</v>
      </c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03"/>
      <c r="S13" s="288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1"/>
    </row>
    <row r="14" spans="2:32" ht="22.9" customHeight="1">
      <c r="B14" s="601"/>
      <c r="C14" s="605"/>
      <c r="D14" s="605"/>
      <c r="E14" s="605"/>
      <c r="F14" s="605"/>
      <c r="G14" s="605"/>
      <c r="H14" s="605"/>
      <c r="I14" s="605"/>
      <c r="J14" s="605"/>
      <c r="K14" s="605"/>
      <c r="L14" s="605"/>
      <c r="M14" s="605"/>
      <c r="N14" s="605"/>
      <c r="O14" s="605"/>
      <c r="P14" s="605"/>
      <c r="Q14" s="603"/>
      <c r="S14" s="288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1"/>
    </row>
    <row r="15" spans="2:32" ht="22.9" customHeight="1">
      <c r="B15" s="601"/>
      <c r="C15" s="596"/>
      <c r="D15" s="596"/>
      <c r="E15" s="596"/>
      <c r="F15" s="1010" t="s">
        <v>533</v>
      </c>
      <c r="G15" s="1010"/>
      <c r="H15" s="1010"/>
      <c r="I15" s="616">
        <f>ejercicio-2</f>
        <v>2016</v>
      </c>
      <c r="J15" s="617"/>
      <c r="K15" s="596"/>
      <c r="L15" s="1010" t="s">
        <v>532</v>
      </c>
      <c r="M15" s="1010"/>
      <c r="N15" s="1010"/>
      <c r="O15" s="618">
        <f>ejercicio-1</f>
        <v>2017</v>
      </c>
      <c r="P15" s="619"/>
      <c r="Q15" s="603"/>
      <c r="S15" s="288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1"/>
    </row>
    <row r="16" spans="2:32" s="627" customFormat="1" ht="51" customHeight="1">
      <c r="B16" s="620"/>
      <c r="C16" s="621" t="s">
        <v>20</v>
      </c>
      <c r="D16" s="621"/>
      <c r="E16" s="622" t="s">
        <v>21</v>
      </c>
      <c r="F16" s="622" t="s">
        <v>22</v>
      </c>
      <c r="G16" s="622" t="s">
        <v>529</v>
      </c>
      <c r="H16" s="623" t="s">
        <v>528</v>
      </c>
      <c r="I16" s="622" t="s">
        <v>536</v>
      </c>
      <c r="J16" s="622" t="s">
        <v>537</v>
      </c>
      <c r="K16" s="622"/>
      <c r="L16" s="624" t="s">
        <v>539</v>
      </c>
      <c r="M16" s="624" t="s">
        <v>24</v>
      </c>
      <c r="N16" s="624" t="s">
        <v>540</v>
      </c>
      <c r="O16" s="624" t="s">
        <v>26</v>
      </c>
      <c r="P16" s="625" t="s">
        <v>378</v>
      </c>
      <c r="Q16" s="626"/>
      <c r="S16" s="288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1"/>
    </row>
    <row r="17" spans="2:32" ht="22.9" customHeight="1">
      <c r="B17" s="601"/>
      <c r="C17" s="321" t="s">
        <v>768</v>
      </c>
      <c r="D17" s="321"/>
      <c r="E17" s="638" t="s">
        <v>769</v>
      </c>
      <c r="F17" s="322">
        <v>1</v>
      </c>
      <c r="G17" s="636"/>
      <c r="H17" s="636"/>
      <c r="I17" s="324"/>
      <c r="J17" s="324"/>
      <c r="K17" s="324"/>
      <c r="L17" s="324"/>
      <c r="M17" s="324"/>
      <c r="N17" s="324"/>
      <c r="O17" s="324"/>
      <c r="P17" s="324"/>
      <c r="Q17" s="603"/>
      <c r="S17" s="288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1"/>
    </row>
    <row r="18" spans="2:32" ht="22.9" customHeight="1">
      <c r="B18" s="601"/>
      <c r="C18" s="325"/>
      <c r="D18" s="325"/>
      <c r="E18" s="639"/>
      <c r="F18" s="326"/>
      <c r="G18" s="637"/>
      <c r="H18" s="637"/>
      <c r="I18" s="328"/>
      <c r="J18" s="328"/>
      <c r="K18" s="328"/>
      <c r="L18" s="328"/>
      <c r="M18" s="328"/>
      <c r="N18" s="328"/>
      <c r="O18" s="328"/>
      <c r="P18" s="328"/>
      <c r="Q18" s="603"/>
      <c r="S18" s="288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1"/>
    </row>
    <row r="19" spans="2:32" ht="22.9" customHeight="1">
      <c r="B19" s="601"/>
      <c r="C19" s="325"/>
      <c r="D19" s="325"/>
      <c r="E19" s="639"/>
      <c r="F19" s="326"/>
      <c r="G19" s="637"/>
      <c r="H19" s="637"/>
      <c r="I19" s="328"/>
      <c r="J19" s="328"/>
      <c r="K19" s="328"/>
      <c r="L19" s="328"/>
      <c r="M19" s="328"/>
      <c r="N19" s="328"/>
      <c r="O19" s="328"/>
      <c r="P19" s="328"/>
      <c r="Q19" s="603"/>
      <c r="S19" s="288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1"/>
    </row>
    <row r="20" spans="2:32" ht="22.9" customHeight="1">
      <c r="B20" s="601"/>
      <c r="C20" s="325"/>
      <c r="D20" s="325"/>
      <c r="E20" s="639"/>
      <c r="F20" s="326"/>
      <c r="G20" s="637"/>
      <c r="H20" s="637"/>
      <c r="I20" s="328"/>
      <c r="J20" s="328"/>
      <c r="K20" s="328"/>
      <c r="L20" s="328"/>
      <c r="M20" s="328"/>
      <c r="N20" s="328"/>
      <c r="O20" s="328"/>
      <c r="P20" s="328"/>
      <c r="Q20" s="603"/>
      <c r="S20" s="288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1"/>
    </row>
    <row r="21" spans="2:32" ht="22.9" customHeight="1">
      <c r="B21" s="601"/>
      <c r="C21" s="325"/>
      <c r="D21" s="325"/>
      <c r="E21" s="639"/>
      <c r="F21" s="326"/>
      <c r="G21" s="637"/>
      <c r="H21" s="637"/>
      <c r="I21" s="328"/>
      <c r="J21" s="328"/>
      <c r="K21" s="328"/>
      <c r="L21" s="328"/>
      <c r="M21" s="328"/>
      <c r="N21" s="328"/>
      <c r="O21" s="328"/>
      <c r="P21" s="328"/>
      <c r="Q21" s="603"/>
      <c r="S21" s="288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1"/>
    </row>
    <row r="22" spans="2:32" ht="22.9" customHeight="1">
      <c r="B22" s="601"/>
      <c r="C22" s="325"/>
      <c r="D22" s="325"/>
      <c r="E22" s="639"/>
      <c r="F22" s="326"/>
      <c r="G22" s="637"/>
      <c r="H22" s="637"/>
      <c r="I22" s="328"/>
      <c r="J22" s="328"/>
      <c r="K22" s="328"/>
      <c r="L22" s="328"/>
      <c r="M22" s="328"/>
      <c r="N22" s="328"/>
      <c r="O22" s="328"/>
      <c r="P22" s="328"/>
      <c r="Q22" s="603"/>
      <c r="S22" s="288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1"/>
    </row>
    <row r="23" spans="2:32" ht="22.9" customHeight="1">
      <c r="B23" s="601"/>
      <c r="C23" s="325"/>
      <c r="D23" s="325"/>
      <c r="E23" s="639"/>
      <c r="F23" s="326"/>
      <c r="G23" s="637"/>
      <c r="H23" s="637"/>
      <c r="I23" s="328"/>
      <c r="J23" s="328"/>
      <c r="K23" s="328"/>
      <c r="L23" s="328"/>
      <c r="M23" s="328"/>
      <c r="N23" s="328"/>
      <c r="O23" s="328"/>
      <c r="P23" s="328"/>
      <c r="Q23" s="603"/>
      <c r="S23" s="288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1"/>
    </row>
    <row r="24" spans="2:32" ht="22.9" customHeight="1">
      <c r="B24" s="601"/>
      <c r="C24" s="325"/>
      <c r="D24" s="325"/>
      <c r="E24" s="639"/>
      <c r="F24" s="326"/>
      <c r="G24" s="637"/>
      <c r="H24" s="637"/>
      <c r="I24" s="328"/>
      <c r="J24" s="328"/>
      <c r="K24" s="328"/>
      <c r="L24" s="328"/>
      <c r="M24" s="328"/>
      <c r="N24" s="328"/>
      <c r="O24" s="328"/>
      <c r="P24" s="328"/>
      <c r="Q24" s="603"/>
      <c r="S24" s="288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1"/>
    </row>
    <row r="25" spans="2:32" ht="22.9" customHeight="1">
      <c r="B25" s="601"/>
      <c r="C25" s="325"/>
      <c r="D25" s="325"/>
      <c r="E25" s="639"/>
      <c r="F25" s="326"/>
      <c r="G25" s="637"/>
      <c r="H25" s="637"/>
      <c r="I25" s="328"/>
      <c r="J25" s="328"/>
      <c r="K25" s="328"/>
      <c r="L25" s="328"/>
      <c r="M25" s="328"/>
      <c r="N25" s="328"/>
      <c r="O25" s="328"/>
      <c r="P25" s="328"/>
      <c r="Q25" s="603"/>
      <c r="S25" s="288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1"/>
    </row>
    <row r="26" spans="2:32" ht="22.9" customHeight="1">
      <c r="B26" s="601"/>
      <c r="C26" s="325"/>
      <c r="D26" s="325"/>
      <c r="E26" s="639"/>
      <c r="F26" s="326"/>
      <c r="G26" s="637"/>
      <c r="H26" s="637"/>
      <c r="I26" s="328"/>
      <c r="J26" s="328"/>
      <c r="K26" s="328"/>
      <c r="L26" s="328"/>
      <c r="M26" s="328"/>
      <c r="N26" s="328"/>
      <c r="O26" s="328"/>
      <c r="P26" s="328"/>
      <c r="Q26" s="603"/>
      <c r="S26" s="288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1"/>
    </row>
    <row r="27" spans="2:32" ht="22.9" customHeight="1">
      <c r="B27" s="601"/>
      <c r="C27" s="325"/>
      <c r="D27" s="325"/>
      <c r="E27" s="639"/>
      <c r="F27" s="326"/>
      <c r="G27" s="637"/>
      <c r="H27" s="637"/>
      <c r="I27" s="328"/>
      <c r="J27" s="328"/>
      <c r="K27" s="328"/>
      <c r="L27" s="328"/>
      <c r="M27" s="328"/>
      <c r="N27" s="328"/>
      <c r="O27" s="328"/>
      <c r="P27" s="328"/>
      <c r="Q27" s="603"/>
      <c r="S27" s="288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1"/>
    </row>
    <row r="28" spans="2:32" ht="22.9" customHeight="1">
      <c r="B28" s="601"/>
      <c r="C28" s="596"/>
      <c r="D28" s="596"/>
      <c r="E28" s="596"/>
      <c r="F28" s="596"/>
      <c r="G28" s="596"/>
      <c r="H28" s="596"/>
      <c r="I28" s="596"/>
      <c r="J28" s="596"/>
      <c r="K28" s="596"/>
      <c r="L28" s="596"/>
      <c r="M28" s="596"/>
      <c r="N28" s="596"/>
      <c r="O28" s="596"/>
      <c r="P28" s="596"/>
      <c r="Q28" s="603"/>
      <c r="S28" s="288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1"/>
    </row>
    <row r="29" spans="2:32" ht="22.9" customHeight="1">
      <c r="B29" s="601"/>
      <c r="C29" s="615" t="s">
        <v>27</v>
      </c>
      <c r="D29" s="615"/>
      <c r="E29" s="615"/>
      <c r="F29" s="615"/>
      <c r="G29" s="615"/>
      <c r="H29" s="615"/>
      <c r="I29" s="615"/>
      <c r="J29" s="615"/>
      <c r="K29" s="615"/>
      <c r="L29" s="615"/>
      <c r="M29" s="615"/>
      <c r="N29" s="615"/>
      <c r="O29" s="615"/>
      <c r="P29" s="615"/>
      <c r="Q29" s="603"/>
      <c r="S29" s="288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1"/>
    </row>
    <row r="30" spans="2:32" ht="22.9" customHeight="1">
      <c r="B30" s="601"/>
      <c r="C30" s="605"/>
      <c r="D30" s="605"/>
      <c r="E30" s="605"/>
      <c r="F30" s="605"/>
      <c r="G30" s="605"/>
      <c r="H30" s="605"/>
      <c r="I30" s="605"/>
      <c r="J30" s="605"/>
      <c r="K30" s="605"/>
      <c r="L30" s="605"/>
      <c r="M30" s="605"/>
      <c r="N30" s="605"/>
      <c r="O30" s="605"/>
      <c r="P30" s="605"/>
      <c r="Q30" s="603"/>
      <c r="S30" s="298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299"/>
      <c r="AE30" s="299"/>
      <c r="AF30" s="300"/>
    </row>
    <row r="31" spans="2:32" ht="22.9" customHeight="1">
      <c r="B31" s="601"/>
      <c r="C31" s="596"/>
      <c r="D31" s="596"/>
      <c r="E31" s="596"/>
      <c r="F31" s="1010" t="s">
        <v>533</v>
      </c>
      <c r="G31" s="1010"/>
      <c r="H31" s="1010"/>
      <c r="I31" s="616">
        <f>ejercicio-2</f>
        <v>2016</v>
      </c>
      <c r="J31" s="617"/>
      <c r="K31" s="596"/>
      <c r="L31" s="1011" t="s">
        <v>532</v>
      </c>
      <c r="M31" s="1011"/>
      <c r="N31" s="1011"/>
      <c r="O31" s="628">
        <f>ejercicio-1</f>
        <v>2017</v>
      </c>
      <c r="Q31" s="603"/>
      <c r="S31" s="298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300"/>
    </row>
    <row r="32" spans="2:32" ht="43.9" customHeight="1">
      <c r="B32" s="601"/>
      <c r="C32" s="621" t="s">
        <v>20</v>
      </c>
      <c r="D32" s="621"/>
      <c r="E32" s="622" t="s">
        <v>21</v>
      </c>
      <c r="F32" s="622" t="s">
        <v>22</v>
      </c>
      <c r="G32" s="622" t="s">
        <v>529</v>
      </c>
      <c r="H32" s="623" t="s">
        <v>528</v>
      </c>
      <c r="I32" s="622" t="s">
        <v>536</v>
      </c>
      <c r="J32" s="622" t="s">
        <v>28</v>
      </c>
      <c r="K32" s="622"/>
      <c r="L32" s="622" t="s">
        <v>23</v>
      </c>
      <c r="M32" s="622" t="s">
        <v>24</v>
      </c>
      <c r="N32" s="622" t="s">
        <v>25</v>
      </c>
      <c r="O32" s="622" t="s">
        <v>26</v>
      </c>
      <c r="P32" s="625" t="s">
        <v>378</v>
      </c>
      <c r="Q32" s="603"/>
      <c r="S32" s="288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1"/>
    </row>
    <row r="33" spans="2:32" ht="22.9" customHeight="1">
      <c r="B33" s="601"/>
      <c r="C33" s="321"/>
      <c r="D33" s="321"/>
      <c r="E33" s="638"/>
      <c r="F33" s="412"/>
      <c r="G33" s="636"/>
      <c r="H33" s="323"/>
      <c r="I33" s="324"/>
      <c r="J33" s="324"/>
      <c r="K33" s="324"/>
      <c r="L33" s="324"/>
      <c r="M33" s="324"/>
      <c r="N33" s="324"/>
      <c r="O33" s="324"/>
      <c r="P33" s="324"/>
      <c r="Q33" s="603"/>
      <c r="S33" s="288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1"/>
    </row>
    <row r="34" spans="2:32" ht="22.9" customHeight="1">
      <c r="B34" s="601"/>
      <c r="C34" s="325"/>
      <c r="D34" s="325"/>
      <c r="E34" s="639"/>
      <c r="F34" s="413"/>
      <c r="G34" s="637"/>
      <c r="H34" s="327"/>
      <c r="I34" s="328"/>
      <c r="J34" s="328"/>
      <c r="K34" s="328"/>
      <c r="L34" s="328"/>
      <c r="M34" s="328"/>
      <c r="N34" s="328"/>
      <c r="O34" s="328"/>
      <c r="P34" s="328"/>
      <c r="Q34" s="603"/>
      <c r="S34" s="288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1"/>
    </row>
    <row r="35" spans="2:32" ht="22.9" customHeight="1">
      <c r="B35" s="601"/>
      <c r="C35" s="325"/>
      <c r="D35" s="325"/>
      <c r="E35" s="639"/>
      <c r="F35" s="413"/>
      <c r="G35" s="637"/>
      <c r="H35" s="327"/>
      <c r="I35" s="328"/>
      <c r="J35" s="328"/>
      <c r="K35" s="328"/>
      <c r="L35" s="328"/>
      <c r="M35" s="328"/>
      <c r="N35" s="328"/>
      <c r="O35" s="328"/>
      <c r="P35" s="328"/>
      <c r="Q35" s="603"/>
      <c r="S35" s="288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1"/>
    </row>
    <row r="36" spans="2:32" ht="22.9" customHeight="1">
      <c r="B36" s="601"/>
      <c r="C36" s="325"/>
      <c r="D36" s="325"/>
      <c r="E36" s="639"/>
      <c r="F36" s="413"/>
      <c r="G36" s="637"/>
      <c r="H36" s="327"/>
      <c r="I36" s="328"/>
      <c r="J36" s="328"/>
      <c r="K36" s="328"/>
      <c r="L36" s="328"/>
      <c r="M36" s="328"/>
      <c r="N36" s="328"/>
      <c r="O36" s="328"/>
      <c r="P36" s="328"/>
      <c r="Q36" s="603"/>
      <c r="S36" s="301"/>
      <c r="T36" s="302"/>
      <c r="U36" s="302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3"/>
    </row>
    <row r="37" spans="2:32" ht="22.9" customHeight="1">
      <c r="B37" s="601"/>
      <c r="C37" s="325"/>
      <c r="D37" s="325"/>
      <c r="E37" s="639"/>
      <c r="F37" s="413"/>
      <c r="G37" s="637"/>
      <c r="H37" s="327"/>
      <c r="I37" s="328"/>
      <c r="J37" s="328"/>
      <c r="K37" s="328"/>
      <c r="L37" s="328"/>
      <c r="M37" s="328"/>
      <c r="N37" s="328"/>
      <c r="O37" s="328"/>
      <c r="P37" s="328"/>
      <c r="Q37" s="603"/>
      <c r="S37" s="301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3"/>
    </row>
    <row r="38" spans="2:32" ht="22.9" customHeight="1">
      <c r="B38" s="601"/>
      <c r="C38" s="325"/>
      <c r="D38" s="325"/>
      <c r="E38" s="639"/>
      <c r="F38" s="413"/>
      <c r="G38" s="637"/>
      <c r="H38" s="327"/>
      <c r="I38" s="328"/>
      <c r="J38" s="328"/>
      <c r="K38" s="328"/>
      <c r="L38" s="328"/>
      <c r="M38" s="328"/>
      <c r="N38" s="328"/>
      <c r="O38" s="328"/>
      <c r="P38" s="328"/>
      <c r="Q38" s="603"/>
      <c r="S38" s="301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3"/>
    </row>
    <row r="39" spans="2:32" ht="22.9" customHeight="1">
      <c r="B39" s="601"/>
      <c r="C39" s="325"/>
      <c r="D39" s="325"/>
      <c r="E39" s="639"/>
      <c r="F39" s="413"/>
      <c r="G39" s="637"/>
      <c r="H39" s="327"/>
      <c r="I39" s="328"/>
      <c r="J39" s="328"/>
      <c r="K39" s="328"/>
      <c r="L39" s="328"/>
      <c r="M39" s="328"/>
      <c r="N39" s="328"/>
      <c r="O39" s="328"/>
      <c r="P39" s="328"/>
      <c r="Q39" s="603"/>
      <c r="S39" s="301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3"/>
    </row>
    <row r="40" spans="2:32" ht="22.9" customHeight="1">
      <c r="B40" s="601"/>
      <c r="C40" s="325"/>
      <c r="D40" s="325"/>
      <c r="E40" s="639"/>
      <c r="F40" s="413"/>
      <c r="G40" s="637"/>
      <c r="H40" s="327"/>
      <c r="I40" s="328"/>
      <c r="J40" s="328"/>
      <c r="K40" s="328"/>
      <c r="L40" s="328"/>
      <c r="M40" s="328"/>
      <c r="N40" s="328"/>
      <c r="O40" s="328"/>
      <c r="P40" s="328"/>
      <c r="Q40" s="603"/>
      <c r="S40" s="301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3"/>
    </row>
    <row r="41" spans="2:32" ht="22.9" customHeight="1">
      <c r="B41" s="601"/>
      <c r="C41" s="325"/>
      <c r="D41" s="325"/>
      <c r="E41" s="639"/>
      <c r="F41" s="413"/>
      <c r="G41" s="637"/>
      <c r="H41" s="327"/>
      <c r="I41" s="328"/>
      <c r="J41" s="328"/>
      <c r="K41" s="328"/>
      <c r="L41" s="328"/>
      <c r="M41" s="328"/>
      <c r="N41" s="328"/>
      <c r="O41" s="328"/>
      <c r="P41" s="328"/>
      <c r="Q41" s="603"/>
      <c r="S41" s="301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3"/>
    </row>
    <row r="42" spans="2:32" ht="22.9" customHeight="1">
      <c r="B42" s="601"/>
      <c r="C42" s="325"/>
      <c r="D42" s="325"/>
      <c r="E42" s="639"/>
      <c r="F42" s="413"/>
      <c r="G42" s="637"/>
      <c r="H42" s="327"/>
      <c r="I42" s="328"/>
      <c r="J42" s="328"/>
      <c r="K42" s="328"/>
      <c r="L42" s="328"/>
      <c r="M42" s="328"/>
      <c r="N42" s="328"/>
      <c r="O42" s="328"/>
      <c r="P42" s="328"/>
      <c r="Q42" s="603"/>
      <c r="S42" s="301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3"/>
    </row>
    <row r="43" spans="2:32" ht="22.9" customHeight="1">
      <c r="B43" s="601"/>
      <c r="C43" s="325"/>
      <c r="D43" s="325"/>
      <c r="E43" s="639"/>
      <c r="F43" s="413"/>
      <c r="G43" s="637"/>
      <c r="H43" s="327"/>
      <c r="I43" s="328"/>
      <c r="J43" s="328"/>
      <c r="K43" s="328"/>
      <c r="L43" s="328"/>
      <c r="M43" s="328"/>
      <c r="N43" s="328"/>
      <c r="O43" s="328"/>
      <c r="P43" s="328"/>
      <c r="Q43" s="603"/>
      <c r="S43" s="301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3"/>
    </row>
    <row r="44" spans="2:32" ht="22.9" customHeight="1">
      <c r="B44" s="601"/>
      <c r="C44" s="596"/>
      <c r="D44" s="596"/>
      <c r="E44" s="596"/>
      <c r="F44" s="596"/>
      <c r="G44" s="596"/>
      <c r="H44" s="596"/>
      <c r="I44" s="596"/>
      <c r="J44" s="596"/>
      <c r="K44" s="596"/>
      <c r="L44" s="596"/>
      <c r="M44" s="596"/>
      <c r="N44" s="596"/>
      <c r="O44" s="596"/>
      <c r="P44" s="596"/>
      <c r="Q44" s="603"/>
      <c r="S44" s="301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  <c r="AF44" s="303"/>
    </row>
    <row r="45" spans="2:32" ht="22.9" customHeight="1">
      <c r="B45" s="601"/>
      <c r="C45" s="615" t="s">
        <v>29</v>
      </c>
      <c r="D45" s="615"/>
      <c r="E45" s="615"/>
      <c r="F45" s="615"/>
      <c r="G45" s="615"/>
      <c r="H45" s="615"/>
      <c r="I45" s="615"/>
      <c r="J45" s="615"/>
      <c r="K45" s="615"/>
      <c r="L45" s="615"/>
      <c r="M45" s="615"/>
      <c r="N45" s="615"/>
      <c r="O45" s="615"/>
      <c r="P45" s="602"/>
      <c r="Q45" s="603"/>
      <c r="S45" s="301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3"/>
    </row>
    <row r="46" spans="2:32" ht="22.9" customHeight="1">
      <c r="B46" s="601"/>
      <c r="C46" s="602"/>
      <c r="D46" s="602"/>
      <c r="E46" s="602"/>
      <c r="F46" s="602"/>
      <c r="G46" s="602"/>
      <c r="H46" s="602"/>
      <c r="I46" s="602"/>
      <c r="J46" s="602"/>
      <c r="K46" s="602"/>
      <c r="L46" s="602"/>
      <c r="M46" s="602"/>
      <c r="N46" s="602"/>
      <c r="O46" s="602"/>
      <c r="P46" s="602"/>
      <c r="Q46" s="603"/>
      <c r="S46" s="301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  <c r="AF46" s="303"/>
    </row>
    <row r="47" spans="2:32" ht="22.9" customHeight="1">
      <c r="B47" s="601"/>
      <c r="C47" s="1008" t="s">
        <v>30</v>
      </c>
      <c r="D47" s="1008"/>
      <c r="E47" s="621"/>
      <c r="F47" s="622"/>
      <c r="G47" s="629"/>
      <c r="H47" s="629"/>
      <c r="I47" s="629"/>
      <c r="J47" s="629"/>
      <c r="K47" s="629"/>
      <c r="L47" s="629"/>
      <c r="M47" s="629"/>
      <c r="N47" s="629"/>
      <c r="O47" s="629"/>
      <c r="P47" s="629"/>
      <c r="Q47" s="603"/>
      <c r="S47" s="301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3"/>
    </row>
    <row r="48" spans="2:32" ht="22.9" customHeight="1">
      <c r="B48" s="601"/>
      <c r="C48" s="1009" t="s">
        <v>753</v>
      </c>
      <c r="D48" s="1009"/>
      <c r="E48" s="1009"/>
      <c r="F48" s="1009"/>
      <c r="G48" s="596"/>
      <c r="H48" s="596"/>
      <c r="I48" s="596"/>
      <c r="J48" s="596"/>
      <c r="K48" s="596"/>
      <c r="L48" s="596"/>
      <c r="M48" s="596"/>
      <c r="N48" s="596"/>
      <c r="O48" s="596"/>
      <c r="P48" s="596"/>
      <c r="Q48" s="603"/>
      <c r="S48" s="301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303"/>
    </row>
    <row r="49" spans="2:32" ht="22.9" customHeight="1">
      <c r="B49" s="601"/>
      <c r="C49" s="495"/>
      <c r="D49" s="495"/>
      <c r="E49" s="495"/>
      <c r="F49" s="495"/>
      <c r="G49" s="596"/>
      <c r="H49" s="596"/>
      <c r="I49" s="596"/>
      <c r="J49" s="596"/>
      <c r="K49" s="596"/>
      <c r="L49" s="596"/>
      <c r="M49" s="596"/>
      <c r="N49" s="596"/>
      <c r="O49" s="596"/>
      <c r="P49" s="596"/>
      <c r="Q49" s="603"/>
      <c r="S49" s="301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3"/>
    </row>
    <row r="50" spans="2:32" ht="22.9" customHeight="1">
      <c r="B50" s="601"/>
      <c r="C50" s="495"/>
      <c r="D50" s="495"/>
      <c r="E50" s="495"/>
      <c r="F50" s="495"/>
      <c r="G50" s="596"/>
      <c r="H50" s="596"/>
      <c r="I50" s="596"/>
      <c r="J50" s="596"/>
      <c r="K50" s="596"/>
      <c r="L50" s="596"/>
      <c r="M50" s="596"/>
      <c r="N50" s="596"/>
      <c r="O50" s="596"/>
      <c r="P50" s="596"/>
      <c r="Q50" s="603"/>
      <c r="S50" s="301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3"/>
    </row>
    <row r="51" spans="2:32" ht="22.9" customHeight="1">
      <c r="B51" s="601"/>
      <c r="C51" s="565" t="s">
        <v>207</v>
      </c>
      <c r="D51" s="495"/>
      <c r="E51" s="495"/>
      <c r="F51" s="495"/>
      <c r="G51" s="596"/>
      <c r="H51" s="596"/>
      <c r="I51" s="596"/>
      <c r="J51" s="596"/>
      <c r="K51" s="596"/>
      <c r="L51" s="596"/>
      <c r="M51" s="596"/>
      <c r="N51" s="596"/>
      <c r="O51" s="596"/>
      <c r="P51" s="596"/>
      <c r="Q51" s="603"/>
      <c r="S51" s="301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3"/>
    </row>
    <row r="52" spans="2:32" ht="22.9" customHeight="1">
      <c r="B52" s="601"/>
      <c r="C52" s="566" t="s">
        <v>535</v>
      </c>
      <c r="D52" s="495"/>
      <c r="E52" s="495"/>
      <c r="F52" s="495"/>
      <c r="G52" s="596"/>
      <c r="H52" s="596"/>
      <c r="I52" s="596"/>
      <c r="J52" s="596"/>
      <c r="K52" s="596"/>
      <c r="L52" s="596"/>
      <c r="M52" s="596"/>
      <c r="N52" s="596"/>
      <c r="O52" s="596"/>
      <c r="P52" s="596"/>
      <c r="Q52" s="603"/>
      <c r="S52" s="301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3"/>
    </row>
    <row r="53" spans="2:32" ht="22.9" customHeight="1">
      <c r="B53" s="601"/>
      <c r="C53" s="630" t="s">
        <v>538</v>
      </c>
      <c r="D53" s="495"/>
      <c r="E53" s="495"/>
      <c r="F53" s="495"/>
      <c r="G53" s="596"/>
      <c r="H53" s="596"/>
      <c r="I53" s="596"/>
      <c r="J53" s="596"/>
      <c r="K53" s="596"/>
      <c r="L53" s="596"/>
      <c r="M53" s="596"/>
      <c r="N53" s="596"/>
      <c r="O53" s="596"/>
      <c r="P53" s="596"/>
      <c r="Q53" s="603"/>
      <c r="S53" s="301"/>
      <c r="T53" s="302"/>
      <c r="U53" s="302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  <c r="AF53" s="303"/>
    </row>
    <row r="54" spans="2:32" ht="22.9" customHeight="1">
      <c r="B54" s="601"/>
      <c r="C54" s="630" t="s">
        <v>606</v>
      </c>
      <c r="D54" s="495"/>
      <c r="E54" s="495"/>
      <c r="F54" s="495"/>
      <c r="G54" s="596"/>
      <c r="H54" s="596"/>
      <c r="I54" s="596"/>
      <c r="J54" s="596"/>
      <c r="K54" s="596"/>
      <c r="L54" s="596"/>
      <c r="M54" s="596"/>
      <c r="N54" s="596"/>
      <c r="O54" s="596"/>
      <c r="P54" s="596"/>
      <c r="Q54" s="603"/>
      <c r="S54" s="301"/>
      <c r="T54" s="302"/>
      <c r="U54" s="302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  <c r="AF54" s="303"/>
    </row>
    <row r="55" spans="2:32" ht="22.9" customHeight="1" thickBot="1">
      <c r="B55" s="631"/>
      <c r="C55" s="1006"/>
      <c r="D55" s="1006"/>
      <c r="E55" s="1006"/>
      <c r="F55" s="1006"/>
      <c r="G55" s="632"/>
      <c r="H55" s="632"/>
      <c r="I55" s="632"/>
      <c r="J55" s="632"/>
      <c r="K55" s="632"/>
      <c r="L55" s="632"/>
      <c r="M55" s="632"/>
      <c r="N55" s="632"/>
      <c r="O55" s="632"/>
      <c r="P55" s="632"/>
      <c r="Q55" s="633"/>
      <c r="S55" s="304"/>
      <c r="T55" s="305"/>
      <c r="U55" s="305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306"/>
    </row>
    <row r="56" spans="2:32" ht="22.9" customHeight="1">
      <c r="C56" s="596"/>
      <c r="D56" s="596"/>
      <c r="E56" s="596"/>
      <c r="F56" s="596"/>
      <c r="G56" s="596"/>
      <c r="H56" s="596"/>
      <c r="I56" s="596"/>
      <c r="J56" s="596"/>
      <c r="K56" s="596"/>
      <c r="L56" s="596"/>
      <c r="M56" s="596"/>
      <c r="N56" s="596"/>
      <c r="O56" s="596"/>
      <c r="P56" s="596"/>
    </row>
    <row r="57" spans="2:32" ht="12.75">
      <c r="C57" s="634" t="s">
        <v>76</v>
      </c>
      <c r="D57" s="596"/>
      <c r="E57" s="596"/>
      <c r="F57" s="596"/>
      <c r="G57" s="596"/>
      <c r="H57" s="596"/>
      <c r="I57" s="596"/>
      <c r="J57" s="596"/>
      <c r="K57" s="596"/>
      <c r="L57" s="596"/>
      <c r="M57" s="596"/>
      <c r="N57" s="596"/>
      <c r="P57" s="572" t="s">
        <v>83</v>
      </c>
    </row>
    <row r="58" spans="2:32" ht="12.75">
      <c r="C58" s="635" t="s">
        <v>77</v>
      </c>
      <c r="D58" s="596"/>
      <c r="E58" s="596"/>
      <c r="F58" s="596"/>
      <c r="G58" s="596"/>
      <c r="H58" s="596"/>
      <c r="I58" s="596"/>
      <c r="J58" s="596"/>
      <c r="K58" s="596"/>
      <c r="L58" s="596"/>
      <c r="M58" s="596"/>
      <c r="N58" s="596"/>
      <c r="O58" s="596"/>
      <c r="P58" s="596"/>
    </row>
    <row r="59" spans="2:32" ht="12.75">
      <c r="C59" s="635" t="s">
        <v>78</v>
      </c>
      <c r="D59" s="596"/>
      <c r="E59" s="596"/>
      <c r="F59" s="596"/>
      <c r="G59" s="596"/>
      <c r="H59" s="596"/>
      <c r="I59" s="596"/>
      <c r="J59" s="596"/>
      <c r="K59" s="596"/>
      <c r="L59" s="596"/>
      <c r="M59" s="596"/>
      <c r="N59" s="596"/>
      <c r="O59" s="596"/>
      <c r="P59" s="596"/>
    </row>
    <row r="60" spans="2:32" ht="12.75">
      <c r="C60" s="635" t="s">
        <v>79</v>
      </c>
      <c r="D60" s="596"/>
      <c r="E60" s="596"/>
      <c r="F60" s="596"/>
      <c r="G60" s="596"/>
      <c r="H60" s="596"/>
      <c r="I60" s="596"/>
      <c r="J60" s="596"/>
      <c r="K60" s="596"/>
      <c r="L60" s="596"/>
      <c r="M60" s="596"/>
      <c r="N60" s="596"/>
      <c r="O60" s="596"/>
      <c r="P60" s="596"/>
    </row>
    <row r="61" spans="2:32" ht="12.75">
      <c r="C61" s="635" t="s">
        <v>80</v>
      </c>
      <c r="D61" s="596"/>
      <c r="E61" s="596"/>
      <c r="F61" s="596"/>
      <c r="G61" s="596"/>
      <c r="H61" s="596"/>
      <c r="I61" s="596"/>
      <c r="J61" s="596"/>
      <c r="K61" s="596"/>
      <c r="L61" s="596"/>
      <c r="M61" s="596"/>
      <c r="N61" s="596"/>
      <c r="O61" s="596"/>
      <c r="P61" s="596"/>
    </row>
    <row r="62" spans="2:32" ht="22.9" customHeight="1">
      <c r="C62" s="596"/>
      <c r="D62" s="596"/>
      <c r="E62" s="596"/>
      <c r="F62" s="596"/>
      <c r="G62" s="596"/>
      <c r="H62" s="596"/>
      <c r="I62" s="596"/>
      <c r="J62" s="596"/>
      <c r="K62" s="596"/>
      <c r="L62" s="596"/>
      <c r="M62" s="596"/>
      <c r="N62" s="596"/>
      <c r="O62" s="596"/>
      <c r="P62" s="596"/>
    </row>
    <row r="63" spans="2:32" ht="22.9" customHeight="1">
      <c r="C63" s="596"/>
      <c r="D63" s="596"/>
      <c r="E63" s="596"/>
      <c r="F63" s="596"/>
      <c r="G63" s="596"/>
      <c r="H63" s="596"/>
      <c r="I63" s="596"/>
      <c r="J63" s="596"/>
      <c r="K63" s="596"/>
      <c r="L63" s="596"/>
      <c r="M63" s="596"/>
      <c r="N63" s="596"/>
      <c r="O63" s="596"/>
      <c r="P63" s="596"/>
    </row>
    <row r="64" spans="2:32" ht="22.9" customHeight="1">
      <c r="C64" s="596"/>
      <c r="D64" s="596"/>
      <c r="E64" s="596"/>
      <c r="F64" s="596"/>
      <c r="G64" s="596"/>
      <c r="H64" s="596"/>
      <c r="I64" s="596"/>
      <c r="J64" s="596"/>
      <c r="K64" s="596"/>
      <c r="L64" s="596"/>
      <c r="M64" s="596"/>
      <c r="N64" s="596"/>
      <c r="O64" s="596"/>
      <c r="P64" s="596"/>
    </row>
    <row r="65" spans="3:16" ht="22.9" customHeight="1">
      <c r="C65" s="596"/>
      <c r="D65" s="596"/>
      <c r="E65" s="596"/>
      <c r="F65" s="596"/>
      <c r="G65" s="596"/>
      <c r="H65" s="596"/>
      <c r="I65" s="596"/>
      <c r="J65" s="596"/>
      <c r="K65" s="596"/>
      <c r="L65" s="596"/>
      <c r="M65" s="596"/>
      <c r="N65" s="596"/>
      <c r="O65" s="596"/>
      <c r="P65" s="596"/>
    </row>
    <row r="66" spans="3:16" ht="22.9" customHeight="1">
      <c r="F66" s="596"/>
      <c r="G66" s="596"/>
      <c r="H66" s="596"/>
      <c r="I66" s="596"/>
      <c r="J66" s="596"/>
      <c r="K66" s="596"/>
      <c r="L66" s="596"/>
      <c r="M66" s="596"/>
      <c r="N66" s="596"/>
      <c r="O66" s="596"/>
      <c r="P66" s="596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60"/>
  <sheetViews>
    <sheetView topLeftCell="A38" zoomScale="85" zoomScaleNormal="85" workbookViewId="0">
      <selection activeCell="F68" sqref="F68"/>
    </sheetView>
  </sheetViews>
  <sheetFormatPr baseColWidth="10" defaultColWidth="10.77734375" defaultRowHeight="22.9" customHeight="1"/>
  <cols>
    <col min="1" max="2" width="3.21875" style="595" customWidth="1"/>
    <col min="3" max="4" width="14.77734375" style="595" customWidth="1"/>
    <col min="5" max="6" width="15.44140625" style="595" customWidth="1"/>
    <col min="7" max="10" width="14.77734375" style="595" customWidth="1"/>
    <col min="11" max="11" width="16.44140625" style="595" customWidth="1"/>
    <col min="12" max="12" width="16.21875" style="595" customWidth="1"/>
    <col min="13" max="13" width="60.77734375" style="595" customWidth="1"/>
    <col min="14" max="14" width="16.5546875" style="595" customWidth="1"/>
    <col min="15" max="15" width="4" style="595" customWidth="1"/>
    <col min="16" max="16384" width="10.77734375" style="595"/>
  </cols>
  <sheetData>
    <row r="1" spans="2:30" ht="22.9" customHeight="1">
      <c r="D1" s="596"/>
      <c r="E1" s="596"/>
    </row>
    <row r="2" spans="2:30" ht="22.9" customHeight="1">
      <c r="D2" s="597" t="s">
        <v>31</v>
      </c>
      <c r="E2" s="597"/>
    </row>
    <row r="3" spans="2:30" ht="22.9" customHeight="1">
      <c r="D3" s="597" t="s">
        <v>32</v>
      </c>
      <c r="E3" s="597"/>
    </row>
    <row r="4" spans="2:30" ht="22.9" customHeight="1" thickBot="1"/>
    <row r="5" spans="2:30" ht="9" customHeight="1">
      <c r="B5" s="598"/>
      <c r="C5" s="599"/>
      <c r="D5" s="599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600"/>
      <c r="Q5" s="285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7"/>
    </row>
    <row r="6" spans="2:30" ht="30" customHeight="1">
      <c r="B6" s="601"/>
      <c r="C6" s="602" t="s">
        <v>0</v>
      </c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1005">
        <f>ejercicio</f>
        <v>2018</v>
      </c>
      <c r="O6" s="603"/>
      <c r="Q6" s="288"/>
      <c r="R6" s="289" t="s">
        <v>499</v>
      </c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1"/>
    </row>
    <row r="7" spans="2:30" ht="30" customHeight="1">
      <c r="B7" s="601"/>
      <c r="C7" s="602" t="s">
        <v>1</v>
      </c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1005"/>
      <c r="O7" s="603"/>
      <c r="Q7" s="288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1"/>
    </row>
    <row r="8" spans="2:30" ht="30" customHeight="1">
      <c r="B8" s="601"/>
      <c r="C8" s="605"/>
      <c r="D8" s="596"/>
      <c r="E8" s="596"/>
      <c r="F8" s="596"/>
      <c r="G8" s="596"/>
      <c r="H8" s="596"/>
      <c r="I8" s="596"/>
      <c r="J8" s="596"/>
      <c r="K8" s="596"/>
      <c r="L8" s="596"/>
      <c r="M8" s="596"/>
      <c r="N8" s="606"/>
      <c r="O8" s="603"/>
      <c r="Q8" s="288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1"/>
    </row>
    <row r="9" spans="2:30" s="610" customFormat="1" ht="30" customHeight="1">
      <c r="B9" s="607"/>
      <c r="C9" s="608" t="s">
        <v>2</v>
      </c>
      <c r="D9" s="1007" t="str">
        <f>Entidad</f>
        <v>FIFEDE - FUNDACIÓN C.INS.PARA LA FORMACIÓN, EL EMPLEO Y EL DESARROLLO EMPRESARIAL</v>
      </c>
      <c r="E9" s="1007"/>
      <c r="F9" s="1007"/>
      <c r="G9" s="1007"/>
      <c r="H9" s="1007"/>
      <c r="I9" s="1007"/>
      <c r="J9" s="1007"/>
      <c r="K9" s="1007"/>
      <c r="L9" s="1007"/>
      <c r="M9" s="1007"/>
      <c r="N9" s="586"/>
      <c r="O9" s="609"/>
      <c r="Q9" s="292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4"/>
    </row>
    <row r="10" spans="2:30" ht="7.15" customHeight="1">
      <c r="B10" s="601"/>
      <c r="C10" s="596"/>
      <c r="D10" s="596"/>
      <c r="E10" s="596"/>
      <c r="F10" s="596"/>
      <c r="G10" s="596"/>
      <c r="H10" s="596"/>
      <c r="I10" s="596"/>
      <c r="J10" s="604"/>
      <c r="K10" s="596"/>
      <c r="L10" s="596"/>
      <c r="M10" s="596"/>
      <c r="N10" s="596"/>
      <c r="O10" s="603"/>
      <c r="Q10" s="288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1"/>
    </row>
    <row r="11" spans="2:30" s="614" customFormat="1" ht="30" customHeight="1">
      <c r="B11" s="611"/>
      <c r="C11" s="612" t="s">
        <v>548</v>
      </c>
      <c r="D11" s="612"/>
      <c r="E11" s="612"/>
      <c r="F11" s="612"/>
      <c r="G11" s="612"/>
      <c r="H11" s="612"/>
      <c r="I11" s="612"/>
      <c r="J11" s="612"/>
      <c r="K11" s="612"/>
      <c r="L11" s="612"/>
      <c r="M11" s="612"/>
      <c r="N11" s="612"/>
      <c r="O11" s="613"/>
      <c r="Q11" s="295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7"/>
    </row>
    <row r="12" spans="2:30" s="643" customFormat="1" ht="22.9" customHeight="1">
      <c r="B12" s="640"/>
      <c r="C12" s="641"/>
      <c r="D12" s="641"/>
      <c r="E12" s="641"/>
      <c r="F12" s="641"/>
      <c r="G12" s="641"/>
      <c r="H12" s="641"/>
      <c r="I12" s="641"/>
      <c r="J12" s="641"/>
      <c r="K12" s="641"/>
      <c r="L12" s="641"/>
      <c r="M12" s="641"/>
      <c r="N12" s="641"/>
      <c r="O12" s="642"/>
      <c r="Q12" s="644"/>
      <c r="R12" s="645"/>
      <c r="S12" s="645"/>
      <c r="T12" s="645"/>
      <c r="U12" s="645"/>
      <c r="V12" s="645"/>
      <c r="W12" s="645"/>
      <c r="X12" s="645"/>
      <c r="Y12" s="645"/>
      <c r="Z12" s="645"/>
      <c r="AA12" s="645"/>
      <c r="AB12" s="645"/>
      <c r="AC12" s="645"/>
      <c r="AD12" s="646"/>
    </row>
    <row r="13" spans="2:30" s="643" customFormat="1" ht="51" customHeight="1">
      <c r="B13" s="640"/>
      <c r="C13" s="659" t="s">
        <v>542</v>
      </c>
      <c r="D13" s="659" t="s">
        <v>541</v>
      </c>
      <c r="E13" s="1014" t="s">
        <v>545</v>
      </c>
      <c r="F13" s="1015"/>
      <c r="G13" s="659" t="s">
        <v>528</v>
      </c>
      <c r="H13" s="659" t="s">
        <v>543</v>
      </c>
      <c r="I13" s="659" t="s">
        <v>544</v>
      </c>
      <c r="J13" s="659" t="s">
        <v>547</v>
      </c>
      <c r="K13" s="659" t="s">
        <v>550</v>
      </c>
      <c r="L13" s="659" t="s">
        <v>546</v>
      </c>
      <c r="M13" s="1014" t="s">
        <v>553</v>
      </c>
      <c r="N13" s="1015"/>
      <c r="O13" s="642"/>
      <c r="Q13" s="648"/>
      <c r="R13" s="649"/>
      <c r="S13" s="649"/>
      <c r="T13" s="649"/>
      <c r="U13" s="649"/>
      <c r="V13" s="649"/>
      <c r="W13" s="649"/>
      <c r="X13" s="649"/>
      <c r="Y13" s="649"/>
      <c r="Z13" s="649"/>
      <c r="AA13" s="649"/>
      <c r="AB13" s="649"/>
      <c r="AC13" s="649"/>
      <c r="AD13" s="650"/>
    </row>
    <row r="14" spans="2:30" s="643" customFormat="1" ht="22.9" customHeight="1">
      <c r="B14" s="640"/>
      <c r="C14" s="670"/>
      <c r="D14" s="671"/>
      <c r="E14" s="672"/>
      <c r="F14" s="673"/>
      <c r="G14" s="674"/>
      <c r="H14" s="675"/>
      <c r="I14" s="675"/>
      <c r="J14" s="660">
        <f>(D14*(H14+I14))</f>
        <v>0</v>
      </c>
      <c r="K14" s="696"/>
      <c r="L14" s="697"/>
      <c r="M14" s="1016"/>
      <c r="N14" s="1017"/>
      <c r="O14" s="642"/>
      <c r="Q14" s="648"/>
      <c r="R14" s="649"/>
      <c r="S14" s="649"/>
      <c r="T14" s="649"/>
      <c r="U14" s="649"/>
      <c r="V14" s="649"/>
      <c r="W14" s="649"/>
      <c r="X14" s="649"/>
      <c r="Y14" s="649"/>
      <c r="Z14" s="649"/>
      <c r="AA14" s="649"/>
      <c r="AB14" s="649"/>
      <c r="AC14" s="649"/>
      <c r="AD14" s="650"/>
    </row>
    <row r="15" spans="2:30" s="653" customFormat="1" ht="22.9" customHeight="1">
      <c r="B15" s="651"/>
      <c r="C15" s="676"/>
      <c r="D15" s="677"/>
      <c r="E15" s="678"/>
      <c r="F15" s="679"/>
      <c r="G15" s="680"/>
      <c r="H15" s="681"/>
      <c r="I15" s="681"/>
      <c r="J15" s="661">
        <f t="shared" ref="J15:J43" si="0">(D15*(H15+I15))</f>
        <v>0</v>
      </c>
      <c r="K15" s="698"/>
      <c r="L15" s="699"/>
      <c r="M15" s="1012"/>
      <c r="N15" s="1013"/>
      <c r="O15" s="652"/>
      <c r="Q15" s="648"/>
      <c r="R15" s="649"/>
      <c r="S15" s="649"/>
      <c r="T15" s="649"/>
      <c r="U15" s="649"/>
      <c r="V15" s="649"/>
      <c r="W15" s="649"/>
      <c r="X15" s="649"/>
      <c r="Y15" s="649"/>
      <c r="Z15" s="649"/>
      <c r="AA15" s="649"/>
      <c r="AB15" s="649"/>
      <c r="AC15" s="649"/>
      <c r="AD15" s="650"/>
    </row>
    <row r="16" spans="2:30" s="643" customFormat="1" ht="22.9" customHeight="1">
      <c r="B16" s="640"/>
      <c r="C16" s="682"/>
      <c r="D16" s="683"/>
      <c r="E16" s="684"/>
      <c r="F16" s="685"/>
      <c r="G16" s="686"/>
      <c r="H16" s="687"/>
      <c r="I16" s="687"/>
      <c r="J16" s="661">
        <f t="shared" si="0"/>
        <v>0</v>
      </c>
      <c r="K16" s="700"/>
      <c r="L16" s="701"/>
      <c r="M16" s="1012"/>
      <c r="N16" s="1013"/>
      <c r="O16" s="642"/>
      <c r="Q16" s="648"/>
      <c r="R16" s="649"/>
      <c r="S16" s="649"/>
      <c r="T16" s="649"/>
      <c r="U16" s="649"/>
      <c r="V16" s="649"/>
      <c r="W16" s="649"/>
      <c r="X16" s="649"/>
      <c r="Y16" s="649"/>
      <c r="Z16" s="649"/>
      <c r="AA16" s="649"/>
      <c r="AB16" s="649"/>
      <c r="AC16" s="649"/>
      <c r="AD16" s="650"/>
    </row>
    <row r="17" spans="2:30" s="643" customFormat="1" ht="22.9" customHeight="1">
      <c r="B17" s="640"/>
      <c r="C17" s="682"/>
      <c r="D17" s="683"/>
      <c r="E17" s="684"/>
      <c r="F17" s="685"/>
      <c r="G17" s="686"/>
      <c r="H17" s="687"/>
      <c r="I17" s="687"/>
      <c r="J17" s="661">
        <f t="shared" si="0"/>
        <v>0</v>
      </c>
      <c r="K17" s="700"/>
      <c r="L17" s="701"/>
      <c r="M17" s="1012"/>
      <c r="N17" s="1013"/>
      <c r="O17" s="642"/>
      <c r="Q17" s="648"/>
      <c r="R17" s="649"/>
      <c r="S17" s="649"/>
      <c r="T17" s="649"/>
      <c r="U17" s="649"/>
      <c r="V17" s="649"/>
      <c r="W17" s="649"/>
      <c r="X17" s="649"/>
      <c r="Y17" s="649"/>
      <c r="Z17" s="649"/>
      <c r="AA17" s="649"/>
      <c r="AB17" s="649"/>
      <c r="AC17" s="649"/>
      <c r="AD17" s="650"/>
    </row>
    <row r="18" spans="2:30" s="643" customFormat="1" ht="22.9" customHeight="1">
      <c r="B18" s="640"/>
      <c r="C18" s="682"/>
      <c r="D18" s="683"/>
      <c r="E18" s="684"/>
      <c r="F18" s="685"/>
      <c r="G18" s="686"/>
      <c r="H18" s="687"/>
      <c r="I18" s="687"/>
      <c r="J18" s="661">
        <f t="shared" si="0"/>
        <v>0</v>
      </c>
      <c r="K18" s="700"/>
      <c r="L18" s="701"/>
      <c r="M18" s="1012"/>
      <c r="N18" s="1013"/>
      <c r="O18" s="642"/>
      <c r="Q18" s="648"/>
      <c r="R18" s="649"/>
      <c r="S18" s="649"/>
      <c r="T18" s="649"/>
      <c r="U18" s="649"/>
      <c r="V18" s="649"/>
      <c r="W18" s="649"/>
      <c r="X18" s="649"/>
      <c r="Y18" s="649"/>
      <c r="Z18" s="649"/>
      <c r="AA18" s="649"/>
      <c r="AB18" s="649"/>
      <c r="AC18" s="649"/>
      <c r="AD18" s="650"/>
    </row>
    <row r="19" spans="2:30" s="643" customFormat="1" ht="22.9" customHeight="1">
      <c r="B19" s="640"/>
      <c r="C19" s="682"/>
      <c r="D19" s="683"/>
      <c r="E19" s="684"/>
      <c r="F19" s="685"/>
      <c r="G19" s="686"/>
      <c r="H19" s="687"/>
      <c r="I19" s="687"/>
      <c r="J19" s="661">
        <f t="shared" si="0"/>
        <v>0</v>
      </c>
      <c r="K19" s="700"/>
      <c r="L19" s="701"/>
      <c r="M19" s="1012"/>
      <c r="N19" s="1013"/>
      <c r="O19" s="642"/>
      <c r="Q19" s="648"/>
      <c r="R19" s="649"/>
      <c r="S19" s="649"/>
      <c r="T19" s="649"/>
      <c r="U19" s="649"/>
      <c r="V19" s="649"/>
      <c r="W19" s="649"/>
      <c r="X19" s="649"/>
      <c r="Y19" s="649"/>
      <c r="Z19" s="649"/>
      <c r="AA19" s="649"/>
      <c r="AB19" s="649"/>
      <c r="AC19" s="649"/>
      <c r="AD19" s="650"/>
    </row>
    <row r="20" spans="2:30" s="643" customFormat="1" ht="22.9" customHeight="1">
      <c r="B20" s="640"/>
      <c r="C20" s="682"/>
      <c r="D20" s="683"/>
      <c r="E20" s="684"/>
      <c r="F20" s="685"/>
      <c r="G20" s="686"/>
      <c r="H20" s="687"/>
      <c r="I20" s="687"/>
      <c r="J20" s="661">
        <f t="shared" si="0"/>
        <v>0</v>
      </c>
      <c r="K20" s="700"/>
      <c r="L20" s="701"/>
      <c r="M20" s="1012"/>
      <c r="N20" s="1013"/>
      <c r="O20" s="642"/>
      <c r="Q20" s="648"/>
      <c r="R20" s="649"/>
      <c r="S20" s="649"/>
      <c r="T20" s="649"/>
      <c r="U20" s="649"/>
      <c r="V20" s="649"/>
      <c r="W20" s="649"/>
      <c r="X20" s="649"/>
      <c r="Y20" s="649"/>
      <c r="Z20" s="649"/>
      <c r="AA20" s="649"/>
      <c r="AB20" s="649"/>
      <c r="AC20" s="649"/>
      <c r="AD20" s="650"/>
    </row>
    <row r="21" spans="2:30" s="643" customFormat="1" ht="22.9" customHeight="1">
      <c r="B21" s="640"/>
      <c r="C21" s="682"/>
      <c r="D21" s="683"/>
      <c r="E21" s="684"/>
      <c r="F21" s="685"/>
      <c r="G21" s="686"/>
      <c r="H21" s="687"/>
      <c r="I21" s="687"/>
      <c r="J21" s="661">
        <f t="shared" si="0"/>
        <v>0</v>
      </c>
      <c r="K21" s="700"/>
      <c r="L21" s="701"/>
      <c r="M21" s="1012"/>
      <c r="N21" s="1013"/>
      <c r="O21" s="642"/>
      <c r="Q21" s="648"/>
      <c r="R21" s="649"/>
      <c r="S21" s="649"/>
      <c r="T21" s="649"/>
      <c r="U21" s="649"/>
      <c r="V21" s="649"/>
      <c r="W21" s="649"/>
      <c r="X21" s="649"/>
      <c r="Y21" s="649"/>
      <c r="Z21" s="649"/>
      <c r="AA21" s="649"/>
      <c r="AB21" s="649"/>
      <c r="AC21" s="649"/>
      <c r="AD21" s="650"/>
    </row>
    <row r="22" spans="2:30" s="643" customFormat="1" ht="22.9" customHeight="1">
      <c r="B22" s="640"/>
      <c r="C22" s="682"/>
      <c r="D22" s="683"/>
      <c r="E22" s="684"/>
      <c r="F22" s="685"/>
      <c r="G22" s="686"/>
      <c r="H22" s="687"/>
      <c r="I22" s="687"/>
      <c r="J22" s="661">
        <f t="shared" si="0"/>
        <v>0</v>
      </c>
      <c r="K22" s="700"/>
      <c r="L22" s="701"/>
      <c r="M22" s="1012"/>
      <c r="N22" s="1013"/>
      <c r="O22" s="642"/>
      <c r="Q22" s="648"/>
      <c r="R22" s="649"/>
      <c r="S22" s="649"/>
      <c r="T22" s="649"/>
      <c r="U22" s="649"/>
      <c r="V22" s="649"/>
      <c r="W22" s="649"/>
      <c r="X22" s="649"/>
      <c r="Y22" s="649"/>
      <c r="Z22" s="649"/>
      <c r="AA22" s="649"/>
      <c r="AB22" s="649"/>
      <c r="AC22" s="649"/>
      <c r="AD22" s="650"/>
    </row>
    <row r="23" spans="2:30" s="643" customFormat="1" ht="22.9" customHeight="1">
      <c r="B23" s="640"/>
      <c r="C23" s="682"/>
      <c r="D23" s="683"/>
      <c r="E23" s="684"/>
      <c r="F23" s="685"/>
      <c r="G23" s="686"/>
      <c r="H23" s="688"/>
      <c r="I23" s="688"/>
      <c r="J23" s="661">
        <f t="shared" si="0"/>
        <v>0</v>
      </c>
      <c r="K23" s="702"/>
      <c r="L23" s="703"/>
      <c r="M23" s="1012"/>
      <c r="N23" s="1013"/>
      <c r="O23" s="642"/>
      <c r="Q23" s="648"/>
      <c r="R23" s="649"/>
      <c r="S23" s="649"/>
      <c r="T23" s="649"/>
      <c r="U23" s="649"/>
      <c r="V23" s="649"/>
      <c r="W23" s="649"/>
      <c r="X23" s="649"/>
      <c r="Y23" s="649"/>
      <c r="Z23" s="649"/>
      <c r="AA23" s="649"/>
      <c r="AB23" s="649"/>
      <c r="AC23" s="649"/>
      <c r="AD23" s="650"/>
    </row>
    <row r="24" spans="2:30" s="643" customFormat="1" ht="22.9" customHeight="1">
      <c r="B24" s="640"/>
      <c r="C24" s="682"/>
      <c r="D24" s="683"/>
      <c r="E24" s="684"/>
      <c r="F24" s="685"/>
      <c r="G24" s="686"/>
      <c r="H24" s="688"/>
      <c r="I24" s="688"/>
      <c r="J24" s="661">
        <f t="shared" si="0"/>
        <v>0</v>
      </c>
      <c r="K24" s="702"/>
      <c r="L24" s="703"/>
      <c r="M24" s="694"/>
      <c r="N24" s="695"/>
      <c r="O24" s="642"/>
      <c r="Q24" s="648"/>
      <c r="R24" s="649"/>
      <c r="S24" s="649"/>
      <c r="T24" s="649"/>
      <c r="U24" s="649"/>
      <c r="V24" s="649"/>
      <c r="W24" s="649"/>
      <c r="X24" s="649"/>
      <c r="Y24" s="649"/>
      <c r="Z24" s="649"/>
      <c r="AA24" s="649"/>
      <c r="AB24" s="649"/>
      <c r="AC24" s="649"/>
      <c r="AD24" s="650"/>
    </row>
    <row r="25" spans="2:30" s="643" customFormat="1" ht="22.9" customHeight="1">
      <c r="B25" s="640"/>
      <c r="C25" s="682"/>
      <c r="D25" s="683"/>
      <c r="E25" s="684"/>
      <c r="F25" s="685"/>
      <c r="G25" s="686"/>
      <c r="H25" s="688"/>
      <c r="I25" s="688"/>
      <c r="J25" s="661">
        <f t="shared" si="0"/>
        <v>0</v>
      </c>
      <c r="K25" s="702"/>
      <c r="L25" s="703"/>
      <c r="M25" s="694"/>
      <c r="N25" s="695"/>
      <c r="O25" s="642"/>
      <c r="Q25" s="648"/>
      <c r="R25" s="649"/>
      <c r="S25" s="649"/>
      <c r="T25" s="649"/>
      <c r="U25" s="649"/>
      <c r="V25" s="649"/>
      <c r="W25" s="649"/>
      <c r="X25" s="649"/>
      <c r="Y25" s="649"/>
      <c r="Z25" s="649"/>
      <c r="AA25" s="649"/>
      <c r="AB25" s="649"/>
      <c r="AC25" s="649"/>
      <c r="AD25" s="650"/>
    </row>
    <row r="26" spans="2:30" s="643" customFormat="1" ht="22.9" customHeight="1">
      <c r="B26" s="640"/>
      <c r="C26" s="682"/>
      <c r="D26" s="683"/>
      <c r="E26" s="684"/>
      <c r="F26" s="685"/>
      <c r="G26" s="686"/>
      <c r="H26" s="688"/>
      <c r="I26" s="688"/>
      <c r="J26" s="661">
        <f t="shared" si="0"/>
        <v>0</v>
      </c>
      <c r="K26" s="702"/>
      <c r="L26" s="703"/>
      <c r="M26" s="694"/>
      <c r="N26" s="695"/>
      <c r="O26" s="642"/>
      <c r="Q26" s="648"/>
      <c r="R26" s="649"/>
      <c r="S26" s="649"/>
      <c r="T26" s="649"/>
      <c r="U26" s="649"/>
      <c r="V26" s="649"/>
      <c r="W26" s="649"/>
      <c r="X26" s="649"/>
      <c r="Y26" s="649"/>
      <c r="Z26" s="649"/>
      <c r="AA26" s="649"/>
      <c r="AB26" s="649"/>
      <c r="AC26" s="649"/>
      <c r="AD26" s="650"/>
    </row>
    <row r="27" spans="2:30" s="643" customFormat="1" ht="22.9" customHeight="1">
      <c r="B27" s="640"/>
      <c r="C27" s="682"/>
      <c r="D27" s="683"/>
      <c r="E27" s="684"/>
      <c r="F27" s="685"/>
      <c r="G27" s="686"/>
      <c r="H27" s="688"/>
      <c r="I27" s="688"/>
      <c r="J27" s="661">
        <f t="shared" si="0"/>
        <v>0</v>
      </c>
      <c r="K27" s="702"/>
      <c r="L27" s="703"/>
      <c r="M27" s="694"/>
      <c r="N27" s="695"/>
      <c r="O27" s="642"/>
      <c r="Q27" s="648"/>
      <c r="R27" s="649"/>
      <c r="S27" s="649"/>
      <c r="T27" s="649"/>
      <c r="U27" s="649"/>
      <c r="V27" s="649"/>
      <c r="W27" s="649"/>
      <c r="X27" s="649"/>
      <c r="Y27" s="649"/>
      <c r="Z27" s="649"/>
      <c r="AA27" s="649"/>
      <c r="AB27" s="649"/>
      <c r="AC27" s="649"/>
      <c r="AD27" s="650"/>
    </row>
    <row r="28" spans="2:30" s="643" customFormat="1" ht="22.9" customHeight="1">
      <c r="B28" s="640"/>
      <c r="C28" s="682"/>
      <c r="D28" s="683"/>
      <c r="E28" s="684"/>
      <c r="F28" s="685"/>
      <c r="G28" s="686"/>
      <c r="H28" s="688"/>
      <c r="I28" s="688"/>
      <c r="J28" s="661">
        <f t="shared" si="0"/>
        <v>0</v>
      </c>
      <c r="K28" s="702"/>
      <c r="L28" s="703"/>
      <c r="M28" s="694"/>
      <c r="N28" s="695"/>
      <c r="O28" s="642"/>
      <c r="Q28" s="648"/>
      <c r="R28" s="649"/>
      <c r="S28" s="649"/>
      <c r="T28" s="649"/>
      <c r="U28" s="649"/>
      <c r="V28" s="649"/>
      <c r="W28" s="649"/>
      <c r="X28" s="649"/>
      <c r="Y28" s="649"/>
      <c r="Z28" s="649"/>
      <c r="AA28" s="649"/>
      <c r="AB28" s="649"/>
      <c r="AC28" s="649"/>
      <c r="AD28" s="650"/>
    </row>
    <row r="29" spans="2:30" s="643" customFormat="1" ht="22.9" customHeight="1">
      <c r="B29" s="640"/>
      <c r="C29" s="682"/>
      <c r="D29" s="683"/>
      <c r="E29" s="684"/>
      <c r="F29" s="685"/>
      <c r="G29" s="686"/>
      <c r="H29" s="688"/>
      <c r="I29" s="688"/>
      <c r="J29" s="661">
        <f t="shared" si="0"/>
        <v>0</v>
      </c>
      <c r="K29" s="702"/>
      <c r="L29" s="703"/>
      <c r="M29" s="694"/>
      <c r="N29" s="695"/>
      <c r="O29" s="642"/>
      <c r="Q29" s="648"/>
      <c r="R29" s="649"/>
      <c r="S29" s="649"/>
      <c r="T29" s="649"/>
      <c r="U29" s="649"/>
      <c r="V29" s="649"/>
      <c r="W29" s="649"/>
      <c r="X29" s="649"/>
      <c r="Y29" s="649"/>
      <c r="Z29" s="649"/>
      <c r="AA29" s="649"/>
      <c r="AB29" s="649"/>
      <c r="AC29" s="649"/>
      <c r="AD29" s="650"/>
    </row>
    <row r="30" spans="2:30" s="643" customFormat="1" ht="22.9" customHeight="1">
      <c r="B30" s="640"/>
      <c r="C30" s="682"/>
      <c r="D30" s="683"/>
      <c r="E30" s="684"/>
      <c r="F30" s="685"/>
      <c r="G30" s="686"/>
      <c r="H30" s="688"/>
      <c r="I30" s="688"/>
      <c r="J30" s="661">
        <f t="shared" si="0"/>
        <v>0</v>
      </c>
      <c r="K30" s="702"/>
      <c r="L30" s="703"/>
      <c r="M30" s="694"/>
      <c r="N30" s="695"/>
      <c r="O30" s="642"/>
      <c r="Q30" s="648"/>
      <c r="R30" s="649"/>
      <c r="S30" s="649"/>
      <c r="T30" s="649"/>
      <c r="U30" s="649"/>
      <c r="V30" s="649"/>
      <c r="W30" s="649"/>
      <c r="X30" s="649"/>
      <c r="Y30" s="649"/>
      <c r="Z30" s="649"/>
      <c r="AA30" s="649"/>
      <c r="AB30" s="649"/>
      <c r="AC30" s="649"/>
      <c r="AD30" s="650"/>
    </row>
    <row r="31" spans="2:30" s="643" customFormat="1" ht="22.9" customHeight="1">
      <c r="B31" s="640"/>
      <c r="C31" s="682"/>
      <c r="D31" s="683"/>
      <c r="E31" s="684"/>
      <c r="F31" s="685"/>
      <c r="G31" s="686"/>
      <c r="H31" s="688"/>
      <c r="I31" s="688"/>
      <c r="J31" s="661">
        <f t="shared" si="0"/>
        <v>0</v>
      </c>
      <c r="K31" s="702"/>
      <c r="L31" s="703"/>
      <c r="M31" s="694"/>
      <c r="N31" s="695"/>
      <c r="O31" s="642"/>
      <c r="Q31" s="648"/>
      <c r="R31" s="649"/>
      <c r="S31" s="649"/>
      <c r="T31" s="649"/>
      <c r="U31" s="649"/>
      <c r="V31" s="649"/>
      <c r="W31" s="649"/>
      <c r="X31" s="649"/>
      <c r="Y31" s="649"/>
      <c r="Z31" s="649"/>
      <c r="AA31" s="649"/>
      <c r="AB31" s="649"/>
      <c r="AC31" s="649"/>
      <c r="AD31" s="650"/>
    </row>
    <row r="32" spans="2:30" s="643" customFormat="1" ht="22.9" customHeight="1">
      <c r="B32" s="640"/>
      <c r="C32" s="682"/>
      <c r="D32" s="683"/>
      <c r="E32" s="684"/>
      <c r="F32" s="685"/>
      <c r="G32" s="686"/>
      <c r="H32" s="688"/>
      <c r="I32" s="688"/>
      <c r="J32" s="661">
        <f t="shared" si="0"/>
        <v>0</v>
      </c>
      <c r="K32" s="702"/>
      <c r="L32" s="703"/>
      <c r="M32" s="694"/>
      <c r="N32" s="695"/>
      <c r="O32" s="642"/>
      <c r="Q32" s="648"/>
      <c r="R32" s="649"/>
      <c r="S32" s="649"/>
      <c r="T32" s="649"/>
      <c r="U32" s="649"/>
      <c r="V32" s="649"/>
      <c r="W32" s="649"/>
      <c r="X32" s="649"/>
      <c r="Y32" s="649"/>
      <c r="Z32" s="649"/>
      <c r="AA32" s="649"/>
      <c r="AB32" s="649"/>
      <c r="AC32" s="649"/>
      <c r="AD32" s="650"/>
    </row>
    <row r="33" spans="2:30" s="643" customFormat="1" ht="22.9" customHeight="1">
      <c r="B33" s="640"/>
      <c r="C33" s="682"/>
      <c r="D33" s="683"/>
      <c r="E33" s="684"/>
      <c r="F33" s="685"/>
      <c r="G33" s="686"/>
      <c r="H33" s="688"/>
      <c r="I33" s="688"/>
      <c r="J33" s="661">
        <f t="shared" si="0"/>
        <v>0</v>
      </c>
      <c r="K33" s="702"/>
      <c r="L33" s="703"/>
      <c r="M33" s="1012"/>
      <c r="N33" s="1013"/>
      <c r="O33" s="642"/>
      <c r="Q33" s="648"/>
      <c r="R33" s="649"/>
      <c r="S33" s="649"/>
      <c r="T33" s="649"/>
      <c r="U33" s="649"/>
      <c r="V33" s="649"/>
      <c r="W33" s="649"/>
      <c r="X33" s="649"/>
      <c r="Y33" s="649"/>
      <c r="Z33" s="649"/>
      <c r="AA33" s="649"/>
      <c r="AB33" s="649"/>
      <c r="AC33" s="649"/>
      <c r="AD33" s="650"/>
    </row>
    <row r="34" spans="2:30" s="643" customFormat="1" ht="22.9" customHeight="1">
      <c r="B34" s="640"/>
      <c r="C34" s="682"/>
      <c r="D34" s="683"/>
      <c r="E34" s="684"/>
      <c r="F34" s="685"/>
      <c r="G34" s="686"/>
      <c r="H34" s="688"/>
      <c r="I34" s="688"/>
      <c r="J34" s="661">
        <f t="shared" si="0"/>
        <v>0</v>
      </c>
      <c r="K34" s="702"/>
      <c r="L34" s="703"/>
      <c r="M34" s="1012"/>
      <c r="N34" s="1013"/>
      <c r="O34" s="642"/>
      <c r="Q34" s="648"/>
      <c r="R34" s="649"/>
      <c r="S34" s="649"/>
      <c r="T34" s="649"/>
      <c r="U34" s="649"/>
      <c r="V34" s="649"/>
      <c r="W34" s="649"/>
      <c r="X34" s="649"/>
      <c r="Y34" s="649"/>
      <c r="Z34" s="649"/>
      <c r="AA34" s="649"/>
      <c r="AB34" s="649"/>
      <c r="AC34" s="649"/>
      <c r="AD34" s="650"/>
    </row>
    <row r="35" spans="2:30" s="643" customFormat="1" ht="22.9" customHeight="1">
      <c r="B35" s="640"/>
      <c r="C35" s="682"/>
      <c r="D35" s="683"/>
      <c r="E35" s="684"/>
      <c r="F35" s="685"/>
      <c r="G35" s="686"/>
      <c r="H35" s="688"/>
      <c r="I35" s="688"/>
      <c r="J35" s="661">
        <f t="shared" si="0"/>
        <v>0</v>
      </c>
      <c r="K35" s="702"/>
      <c r="L35" s="703"/>
      <c r="M35" s="1012"/>
      <c r="N35" s="1013"/>
      <c r="O35" s="642"/>
      <c r="Q35" s="648"/>
      <c r="R35" s="649"/>
      <c r="S35" s="649"/>
      <c r="T35" s="649"/>
      <c r="U35" s="649"/>
      <c r="V35" s="649"/>
      <c r="W35" s="649"/>
      <c r="X35" s="649"/>
      <c r="Y35" s="649"/>
      <c r="Z35" s="649"/>
      <c r="AA35" s="649"/>
      <c r="AB35" s="649"/>
      <c r="AC35" s="649"/>
      <c r="AD35" s="650"/>
    </row>
    <row r="36" spans="2:30" s="643" customFormat="1" ht="22.9" customHeight="1">
      <c r="B36" s="640"/>
      <c r="C36" s="682"/>
      <c r="D36" s="683"/>
      <c r="E36" s="684"/>
      <c r="F36" s="685"/>
      <c r="G36" s="686"/>
      <c r="H36" s="688"/>
      <c r="I36" s="688"/>
      <c r="J36" s="661">
        <f t="shared" si="0"/>
        <v>0</v>
      </c>
      <c r="K36" s="702"/>
      <c r="L36" s="703"/>
      <c r="M36" s="1012"/>
      <c r="N36" s="1013"/>
      <c r="O36" s="642"/>
      <c r="Q36" s="648"/>
      <c r="R36" s="649"/>
      <c r="S36" s="649"/>
      <c r="T36" s="649"/>
      <c r="U36" s="649"/>
      <c r="V36" s="649"/>
      <c r="W36" s="649"/>
      <c r="X36" s="649"/>
      <c r="Y36" s="649"/>
      <c r="Z36" s="649"/>
      <c r="AA36" s="649"/>
      <c r="AB36" s="649"/>
      <c r="AC36" s="649"/>
      <c r="AD36" s="650"/>
    </row>
    <row r="37" spans="2:30" s="643" customFormat="1" ht="22.9" customHeight="1">
      <c r="B37" s="640"/>
      <c r="C37" s="682"/>
      <c r="D37" s="683"/>
      <c r="E37" s="684"/>
      <c r="F37" s="685"/>
      <c r="G37" s="686"/>
      <c r="H37" s="688"/>
      <c r="I37" s="688"/>
      <c r="J37" s="661">
        <f t="shared" si="0"/>
        <v>0</v>
      </c>
      <c r="K37" s="702"/>
      <c r="L37" s="703"/>
      <c r="M37" s="1012"/>
      <c r="N37" s="1013"/>
      <c r="O37" s="642"/>
      <c r="Q37" s="648"/>
      <c r="R37" s="649"/>
      <c r="S37" s="649"/>
      <c r="T37" s="649"/>
      <c r="U37" s="649"/>
      <c r="V37" s="649"/>
      <c r="W37" s="649"/>
      <c r="X37" s="649"/>
      <c r="Y37" s="649"/>
      <c r="Z37" s="649"/>
      <c r="AA37" s="649"/>
      <c r="AB37" s="649"/>
      <c r="AC37" s="649"/>
      <c r="AD37" s="650"/>
    </row>
    <row r="38" spans="2:30" s="643" customFormat="1" ht="22.9" customHeight="1">
      <c r="B38" s="640"/>
      <c r="C38" s="682"/>
      <c r="D38" s="683"/>
      <c r="E38" s="684"/>
      <c r="F38" s="685"/>
      <c r="G38" s="686"/>
      <c r="H38" s="688"/>
      <c r="I38" s="688"/>
      <c r="J38" s="661">
        <f t="shared" si="0"/>
        <v>0</v>
      </c>
      <c r="K38" s="702"/>
      <c r="L38" s="703"/>
      <c r="M38" s="1012"/>
      <c r="N38" s="1013"/>
      <c r="O38" s="642"/>
      <c r="Q38" s="654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655"/>
    </row>
    <row r="39" spans="2:30" s="643" customFormat="1" ht="22.9" customHeight="1">
      <c r="B39" s="640"/>
      <c r="C39" s="682"/>
      <c r="D39" s="683"/>
      <c r="E39" s="684"/>
      <c r="F39" s="685"/>
      <c r="G39" s="686"/>
      <c r="H39" s="688"/>
      <c r="I39" s="688"/>
      <c r="J39" s="661">
        <f t="shared" si="0"/>
        <v>0</v>
      </c>
      <c r="K39" s="702"/>
      <c r="L39" s="703"/>
      <c r="M39" s="1012"/>
      <c r="N39" s="1013"/>
      <c r="O39" s="642"/>
      <c r="Q39" s="654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655"/>
    </row>
    <row r="40" spans="2:30" s="643" customFormat="1" ht="22.9" customHeight="1">
      <c r="B40" s="640"/>
      <c r="C40" s="682"/>
      <c r="D40" s="683"/>
      <c r="E40" s="684"/>
      <c r="F40" s="685"/>
      <c r="G40" s="686"/>
      <c r="H40" s="688"/>
      <c r="I40" s="688"/>
      <c r="J40" s="661">
        <f t="shared" si="0"/>
        <v>0</v>
      </c>
      <c r="K40" s="702"/>
      <c r="L40" s="703"/>
      <c r="M40" s="1012"/>
      <c r="N40" s="1013"/>
      <c r="O40" s="642"/>
      <c r="Q40" s="648"/>
      <c r="R40" s="649"/>
      <c r="S40" s="649"/>
      <c r="T40" s="649"/>
      <c r="U40" s="649"/>
      <c r="V40" s="649"/>
      <c r="W40" s="649"/>
      <c r="X40" s="649"/>
      <c r="Y40" s="649"/>
      <c r="Z40" s="649"/>
      <c r="AA40" s="649"/>
      <c r="AB40" s="649"/>
      <c r="AC40" s="649"/>
      <c r="AD40" s="650"/>
    </row>
    <row r="41" spans="2:30" s="643" customFormat="1" ht="22.9" customHeight="1">
      <c r="B41" s="640"/>
      <c r="C41" s="682"/>
      <c r="D41" s="683"/>
      <c r="E41" s="684"/>
      <c r="F41" s="685"/>
      <c r="G41" s="686"/>
      <c r="H41" s="688"/>
      <c r="I41" s="688"/>
      <c r="J41" s="661">
        <f t="shared" si="0"/>
        <v>0</v>
      </c>
      <c r="K41" s="702"/>
      <c r="L41" s="703"/>
      <c r="M41" s="1012"/>
      <c r="N41" s="1013"/>
      <c r="O41" s="642"/>
      <c r="Q41" s="648"/>
      <c r="R41" s="649"/>
      <c r="S41" s="649"/>
      <c r="T41" s="649"/>
      <c r="U41" s="649"/>
      <c r="V41" s="649"/>
      <c r="W41" s="649"/>
      <c r="X41" s="649"/>
      <c r="Y41" s="649"/>
      <c r="Z41" s="649"/>
      <c r="AA41" s="649"/>
      <c r="AB41" s="649"/>
      <c r="AC41" s="649"/>
      <c r="AD41" s="650"/>
    </row>
    <row r="42" spans="2:30" s="643" customFormat="1" ht="22.9" customHeight="1">
      <c r="B42" s="640"/>
      <c r="C42" s="682"/>
      <c r="D42" s="683"/>
      <c r="E42" s="684"/>
      <c r="F42" s="685"/>
      <c r="G42" s="686"/>
      <c r="H42" s="688"/>
      <c r="I42" s="688"/>
      <c r="J42" s="661">
        <f t="shared" si="0"/>
        <v>0</v>
      </c>
      <c r="K42" s="702"/>
      <c r="L42" s="703"/>
      <c r="M42" s="1012"/>
      <c r="N42" s="1013"/>
      <c r="O42" s="642"/>
      <c r="Q42" s="648"/>
      <c r="R42" s="649"/>
      <c r="S42" s="649"/>
      <c r="T42" s="649"/>
      <c r="U42" s="649"/>
      <c r="V42" s="649"/>
      <c r="W42" s="649"/>
      <c r="X42" s="649"/>
      <c r="Y42" s="649"/>
      <c r="Z42" s="649"/>
      <c r="AA42" s="649"/>
      <c r="AB42" s="649"/>
      <c r="AC42" s="649"/>
      <c r="AD42" s="650"/>
    </row>
    <row r="43" spans="2:30" s="643" customFormat="1" ht="22.9" customHeight="1" thickBot="1">
      <c r="B43" s="640"/>
      <c r="C43" s="689"/>
      <c r="D43" s="690"/>
      <c r="E43" s="690"/>
      <c r="F43" s="691"/>
      <c r="G43" s="692"/>
      <c r="H43" s="744"/>
      <c r="I43" s="744"/>
      <c r="J43" s="662">
        <f t="shared" si="0"/>
        <v>0</v>
      </c>
      <c r="K43" s="704"/>
      <c r="L43" s="705"/>
      <c r="M43" s="1018"/>
      <c r="N43" s="1019"/>
      <c r="O43" s="642"/>
      <c r="Q43" s="656"/>
      <c r="R43" s="657"/>
      <c r="S43" s="657"/>
      <c r="T43" s="657"/>
      <c r="U43" s="657"/>
      <c r="V43" s="657"/>
      <c r="W43" s="657"/>
      <c r="X43" s="657"/>
      <c r="Y43" s="657"/>
      <c r="Z43" s="657"/>
      <c r="AA43" s="657"/>
      <c r="AB43" s="657"/>
      <c r="AC43" s="657"/>
      <c r="AD43" s="658"/>
    </row>
    <row r="44" spans="2:30" s="643" customFormat="1" ht="22.9" customHeight="1" thickBot="1">
      <c r="B44" s="640"/>
      <c r="C44" s="663" t="s">
        <v>184</v>
      </c>
      <c r="D44" s="664">
        <f>SUM(D14:D43)</f>
        <v>0</v>
      </c>
      <c r="E44" s="665"/>
      <c r="F44" s="666"/>
      <c r="G44" s="667"/>
      <c r="H44" s="693"/>
      <c r="I44" s="693"/>
      <c r="J44" s="668">
        <f>SUM(J14:J43)</f>
        <v>0</v>
      </c>
      <c r="K44" s="693"/>
      <c r="L44" s="669">
        <f>K44*D44</f>
        <v>0</v>
      </c>
      <c r="M44" s="641"/>
      <c r="N44" s="641"/>
      <c r="O44" s="642"/>
      <c r="Q44" s="656"/>
      <c r="R44" s="657"/>
      <c r="S44" s="657"/>
      <c r="T44" s="657"/>
      <c r="U44" s="657"/>
      <c r="V44" s="657"/>
      <c r="W44" s="657"/>
      <c r="X44" s="657"/>
      <c r="Y44" s="657"/>
      <c r="Z44" s="657"/>
      <c r="AA44" s="657"/>
      <c r="AB44" s="657"/>
      <c r="AC44" s="657"/>
      <c r="AD44" s="658"/>
    </row>
    <row r="45" spans="2:30" s="643" customFormat="1" ht="22.9" customHeight="1">
      <c r="B45" s="640"/>
      <c r="C45" s="647"/>
      <c r="D45" s="647"/>
      <c r="E45" s="647"/>
      <c r="F45" s="647"/>
      <c r="G45" s="647"/>
      <c r="H45" s="641"/>
      <c r="I45" s="641"/>
      <c r="J45" s="641"/>
      <c r="K45" s="641"/>
      <c r="L45" s="641"/>
      <c r="M45" s="641"/>
      <c r="N45" s="641"/>
      <c r="O45" s="642"/>
      <c r="Q45" s="656"/>
      <c r="R45" s="657"/>
      <c r="S45" s="657"/>
      <c r="T45" s="657"/>
      <c r="U45" s="657"/>
      <c r="V45" s="657"/>
      <c r="W45" s="657"/>
      <c r="X45" s="657"/>
      <c r="Y45" s="657"/>
      <c r="Z45" s="657"/>
      <c r="AA45" s="657"/>
      <c r="AB45" s="657"/>
      <c r="AC45" s="657"/>
      <c r="AD45" s="658"/>
    </row>
    <row r="46" spans="2:30" ht="22.9" customHeight="1">
      <c r="B46" s="601"/>
      <c r="C46" s="565" t="s">
        <v>207</v>
      </c>
      <c r="D46" s="495"/>
      <c r="E46" s="495"/>
      <c r="F46" s="495"/>
      <c r="G46" s="495"/>
      <c r="H46" s="596"/>
      <c r="I46" s="596"/>
      <c r="J46" s="596"/>
      <c r="K46" s="596"/>
      <c r="L46" s="596"/>
      <c r="M46" s="596"/>
      <c r="N46" s="596"/>
      <c r="O46" s="603"/>
      <c r="Q46" s="301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3"/>
    </row>
    <row r="47" spans="2:30" ht="22.9" customHeight="1">
      <c r="B47" s="601"/>
      <c r="C47" s="630" t="s">
        <v>549</v>
      </c>
      <c r="D47" s="495"/>
      <c r="E47" s="495"/>
      <c r="F47" s="495"/>
      <c r="G47" s="495"/>
      <c r="H47" s="596"/>
      <c r="I47" s="596"/>
      <c r="J47" s="596"/>
      <c r="K47" s="596"/>
      <c r="L47" s="596"/>
      <c r="M47" s="596"/>
      <c r="N47" s="596"/>
      <c r="O47" s="603"/>
      <c r="Q47" s="301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3"/>
    </row>
    <row r="48" spans="2:30" ht="22.9" customHeight="1">
      <c r="B48" s="601"/>
      <c r="C48" s="630" t="s">
        <v>552</v>
      </c>
      <c r="D48" s="495"/>
      <c r="E48" s="495"/>
      <c r="F48" s="495"/>
      <c r="G48" s="495"/>
      <c r="H48" s="596"/>
      <c r="I48" s="596"/>
      <c r="J48" s="495">
        <f>ejercicio-2</f>
        <v>2016</v>
      </c>
      <c r="K48" s="596" t="s">
        <v>551</v>
      </c>
      <c r="L48" s="596"/>
      <c r="M48" s="596"/>
      <c r="N48" s="596"/>
      <c r="O48" s="603"/>
      <c r="Q48" s="301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3"/>
    </row>
    <row r="49" spans="2:30" ht="22.9" customHeight="1" thickBot="1">
      <c r="B49" s="631"/>
      <c r="C49" s="1006"/>
      <c r="D49" s="1006"/>
      <c r="E49" s="1006"/>
      <c r="F49" s="1006"/>
      <c r="G49" s="1006"/>
      <c r="H49" s="632"/>
      <c r="I49" s="632"/>
      <c r="J49" s="632"/>
      <c r="K49" s="632"/>
      <c r="L49" s="632"/>
      <c r="M49" s="632"/>
      <c r="N49" s="632"/>
      <c r="O49" s="633"/>
      <c r="Q49" s="304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6"/>
    </row>
    <row r="50" spans="2:30" ht="22.9" customHeight="1">
      <c r="C50" s="596"/>
      <c r="D50" s="596"/>
      <c r="E50" s="596"/>
      <c r="F50" s="596"/>
      <c r="G50" s="596"/>
      <c r="H50" s="596"/>
      <c r="I50" s="596"/>
      <c r="J50" s="596"/>
      <c r="K50" s="596"/>
      <c r="L50" s="596"/>
      <c r="M50" s="596"/>
      <c r="N50" s="596"/>
    </row>
    <row r="51" spans="2:30" ht="12.75">
      <c r="C51" s="634" t="s">
        <v>76</v>
      </c>
      <c r="D51" s="596"/>
      <c r="E51" s="596"/>
      <c r="F51" s="596"/>
      <c r="G51" s="596"/>
      <c r="H51" s="596"/>
      <c r="I51" s="596"/>
      <c r="J51" s="596"/>
      <c r="K51" s="596"/>
      <c r="L51" s="596"/>
      <c r="M51" s="596"/>
      <c r="N51" s="572" t="s">
        <v>560</v>
      </c>
    </row>
    <row r="52" spans="2:30" ht="12.75">
      <c r="C52" s="635" t="s">
        <v>77</v>
      </c>
      <c r="D52" s="596"/>
      <c r="E52" s="596"/>
      <c r="F52" s="596"/>
      <c r="G52" s="596"/>
      <c r="H52" s="596"/>
      <c r="I52" s="596"/>
      <c r="J52" s="596"/>
      <c r="K52" s="596"/>
      <c r="L52" s="596"/>
      <c r="M52" s="596"/>
      <c r="N52" s="596"/>
    </row>
    <row r="53" spans="2:30" ht="12.75">
      <c r="C53" s="635" t="s">
        <v>78</v>
      </c>
      <c r="D53" s="596"/>
      <c r="E53" s="596"/>
      <c r="F53" s="596"/>
      <c r="G53" s="596"/>
      <c r="H53" s="596"/>
      <c r="I53" s="596"/>
      <c r="J53" s="596"/>
      <c r="K53" s="596"/>
      <c r="L53" s="596"/>
      <c r="M53" s="596"/>
      <c r="N53" s="596"/>
    </row>
    <row r="54" spans="2:30" ht="12.75">
      <c r="C54" s="635" t="s">
        <v>79</v>
      </c>
      <c r="D54" s="596"/>
      <c r="E54" s="596"/>
      <c r="F54" s="596"/>
      <c r="G54" s="596"/>
      <c r="H54" s="596"/>
      <c r="I54" s="596"/>
      <c r="J54" s="596"/>
      <c r="K54" s="596"/>
      <c r="L54" s="596"/>
      <c r="M54" s="596"/>
      <c r="N54" s="596"/>
    </row>
    <row r="55" spans="2:30" ht="12.75">
      <c r="C55" s="635" t="s">
        <v>80</v>
      </c>
      <c r="D55" s="596"/>
      <c r="E55" s="596"/>
      <c r="F55" s="596"/>
      <c r="G55" s="596"/>
      <c r="H55" s="596"/>
      <c r="I55" s="596"/>
      <c r="J55" s="596"/>
      <c r="K55" s="596"/>
      <c r="L55" s="596"/>
      <c r="M55" s="596"/>
      <c r="N55" s="596"/>
    </row>
    <row r="56" spans="2:30" ht="22.9" customHeight="1">
      <c r="C56" s="596"/>
      <c r="D56" s="596"/>
      <c r="E56" s="596"/>
      <c r="F56" s="596"/>
      <c r="G56" s="596"/>
      <c r="H56" s="596"/>
      <c r="I56" s="596"/>
      <c r="J56" s="596"/>
      <c r="K56" s="596"/>
      <c r="L56" s="596"/>
      <c r="M56" s="596"/>
      <c r="N56" s="596"/>
    </row>
    <row r="57" spans="2:30" ht="22.9" customHeight="1">
      <c r="C57" s="596"/>
      <c r="D57" s="596"/>
      <c r="E57" s="596"/>
      <c r="F57" s="596"/>
      <c r="G57" s="596"/>
      <c r="H57" s="596"/>
      <c r="I57" s="596"/>
      <c r="J57" s="596"/>
      <c r="K57" s="596"/>
      <c r="L57" s="596"/>
      <c r="M57" s="596"/>
      <c r="N57" s="596"/>
    </row>
    <row r="58" spans="2:30" ht="22.9" customHeight="1">
      <c r="C58" s="596"/>
      <c r="D58" s="596"/>
      <c r="E58" s="596"/>
      <c r="F58" s="596"/>
      <c r="G58" s="596"/>
      <c r="H58" s="596"/>
      <c r="I58" s="596"/>
      <c r="J58" s="596"/>
      <c r="K58" s="596"/>
      <c r="L58" s="596"/>
      <c r="M58" s="596"/>
      <c r="N58" s="596"/>
    </row>
    <row r="59" spans="2:30" ht="22.9" customHeight="1">
      <c r="C59" s="596"/>
      <c r="D59" s="596"/>
      <c r="E59" s="596"/>
      <c r="F59" s="596"/>
      <c r="G59" s="596"/>
      <c r="H59" s="596"/>
      <c r="I59" s="596"/>
      <c r="J59" s="596"/>
      <c r="K59" s="596"/>
      <c r="L59" s="596"/>
      <c r="M59" s="596"/>
      <c r="N59" s="596"/>
    </row>
    <row r="60" spans="2:30" ht="22.9" customHeight="1">
      <c r="G60" s="596"/>
      <c r="H60" s="596"/>
      <c r="I60" s="596"/>
      <c r="J60" s="596"/>
      <c r="K60" s="596"/>
      <c r="L60" s="596"/>
      <c r="M60" s="596"/>
      <c r="N60" s="596"/>
    </row>
  </sheetData>
  <sheetProtection password="E059" sheet="1" objects="1" scenarios="1"/>
  <mergeCells count="26">
    <mergeCell ref="N6:N7"/>
    <mergeCell ref="D9:M9"/>
    <mergeCell ref="M22:N22"/>
    <mergeCell ref="M23:N23"/>
    <mergeCell ref="M33:N33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M36:N36"/>
    <mergeCell ref="M37:N37"/>
    <mergeCell ref="M38:N38"/>
    <mergeCell ref="M39:N39"/>
    <mergeCell ref="M40:N40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34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2"/>
  <sheetViews>
    <sheetView topLeftCell="A31" zoomScale="55" zoomScaleNormal="55" zoomScalePageLayoutView="50" workbookViewId="0">
      <selection activeCell="P40" sqref="P40"/>
    </sheetView>
  </sheetViews>
  <sheetFormatPr baseColWidth="10" defaultColWidth="10.77734375" defaultRowHeight="22.9" customHeight="1"/>
  <cols>
    <col min="1" max="2" width="3.21875" style="595" customWidth="1"/>
    <col min="3" max="3" width="13.5546875" style="595" customWidth="1"/>
    <col min="4" max="4" width="76.77734375" style="595" customWidth="1"/>
    <col min="5" max="7" width="18.21875" style="595" customWidth="1"/>
    <col min="8" max="8" width="3.21875" style="595" customWidth="1"/>
    <col min="9" max="16384" width="10.77734375" style="595"/>
  </cols>
  <sheetData>
    <row r="1" spans="2:23" ht="22.9" customHeight="1">
      <c r="D1" s="596"/>
    </row>
    <row r="2" spans="2:23" ht="22.9" customHeight="1">
      <c r="D2" s="597" t="s">
        <v>31</v>
      </c>
    </row>
    <row r="3" spans="2:23" ht="22.9" customHeight="1">
      <c r="D3" s="597" t="s">
        <v>32</v>
      </c>
    </row>
    <row r="4" spans="2:23" ht="22.9" customHeight="1" thickBot="1"/>
    <row r="5" spans="2:23" ht="9" customHeight="1">
      <c r="B5" s="598"/>
      <c r="C5" s="599"/>
      <c r="D5" s="599"/>
      <c r="E5" s="599"/>
      <c r="F5" s="599"/>
      <c r="G5" s="599"/>
      <c r="H5" s="600"/>
      <c r="J5" s="285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7"/>
    </row>
    <row r="6" spans="2:23" ht="30" customHeight="1">
      <c r="B6" s="601"/>
      <c r="C6" s="602" t="s">
        <v>0</v>
      </c>
      <c r="D6" s="596"/>
      <c r="E6" s="596"/>
      <c r="F6" s="596"/>
      <c r="G6" s="1005">
        <f>ejercicio</f>
        <v>2018</v>
      </c>
      <c r="H6" s="603"/>
      <c r="J6" s="288"/>
      <c r="K6" s="289" t="s">
        <v>499</v>
      </c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1"/>
    </row>
    <row r="7" spans="2:23" ht="30" customHeight="1">
      <c r="B7" s="601"/>
      <c r="C7" s="602" t="s">
        <v>1</v>
      </c>
      <c r="D7" s="596"/>
      <c r="E7" s="596"/>
      <c r="F7" s="596"/>
      <c r="G7" s="1005"/>
      <c r="H7" s="603"/>
      <c r="J7" s="288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1"/>
    </row>
    <row r="8" spans="2:23" ht="30" customHeight="1">
      <c r="B8" s="601"/>
      <c r="C8" s="605"/>
      <c r="D8" s="596"/>
      <c r="E8" s="596"/>
      <c r="F8" s="596"/>
      <c r="G8" s="606"/>
      <c r="H8" s="603"/>
      <c r="J8" s="288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1"/>
    </row>
    <row r="9" spans="2:23" s="610" customFormat="1" ht="30" customHeight="1">
      <c r="B9" s="607"/>
      <c r="C9" s="608" t="s">
        <v>2</v>
      </c>
      <c r="D9" s="1007" t="str">
        <f>Entidad</f>
        <v>FIFEDE - FUNDACIÓN C.INS.PARA LA FORMACIÓN, EL EMPLEO Y EL DESARROLLO EMPRESARIAL</v>
      </c>
      <c r="E9" s="1007"/>
      <c r="F9" s="1007"/>
      <c r="G9" s="1007"/>
      <c r="H9" s="609"/>
      <c r="J9" s="292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4"/>
    </row>
    <row r="10" spans="2:23" ht="7.15" customHeight="1">
      <c r="B10" s="601"/>
      <c r="C10" s="596"/>
      <c r="D10" s="596"/>
      <c r="E10" s="596"/>
      <c r="F10" s="596"/>
      <c r="G10" s="596"/>
      <c r="H10" s="603"/>
      <c r="J10" s="288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1"/>
    </row>
    <row r="11" spans="2:23" s="614" customFormat="1" ht="30" customHeight="1">
      <c r="B11" s="611"/>
      <c r="C11" s="612" t="s">
        <v>84</v>
      </c>
      <c r="D11" s="612"/>
      <c r="E11" s="612"/>
      <c r="F11" s="612"/>
      <c r="G11" s="612"/>
      <c r="H11" s="613"/>
      <c r="J11" s="295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7"/>
    </row>
    <row r="12" spans="2:23" s="614" customFormat="1" ht="30" customHeight="1">
      <c r="B12" s="611"/>
      <c r="C12" s="845"/>
      <c r="D12" s="845"/>
      <c r="E12" s="845"/>
      <c r="F12" s="845"/>
      <c r="G12" s="845"/>
      <c r="H12" s="613"/>
      <c r="J12" s="295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7"/>
    </row>
    <row r="13" spans="2:23" ht="22.9" customHeight="1">
      <c r="B13" s="601"/>
      <c r="C13" s="846"/>
      <c r="D13" s="847"/>
      <c r="E13" s="848" t="s">
        <v>124</v>
      </c>
      <c r="F13" s="849" t="s">
        <v>125</v>
      </c>
      <c r="G13" s="850" t="s">
        <v>126</v>
      </c>
      <c r="H13" s="603"/>
      <c r="J13" s="288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1"/>
    </row>
    <row r="14" spans="2:23" ht="22.9" customHeight="1">
      <c r="B14" s="601"/>
      <c r="C14" s="851"/>
      <c r="D14" s="852"/>
      <c r="E14" s="853">
        <f>ejercicio-2</f>
        <v>2016</v>
      </c>
      <c r="F14" s="854">
        <f>ejercicio-1</f>
        <v>2017</v>
      </c>
      <c r="G14" s="855">
        <f>ejercicio</f>
        <v>2018</v>
      </c>
      <c r="H14" s="603"/>
      <c r="J14" s="288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1"/>
    </row>
    <row r="15" spans="2:23" ht="22.9" customHeight="1">
      <c r="B15" s="601"/>
      <c r="C15" s="856" t="s">
        <v>85</v>
      </c>
      <c r="D15" s="857" t="s">
        <v>617</v>
      </c>
      <c r="E15" s="858"/>
      <c r="F15" s="858"/>
      <c r="G15" s="858"/>
      <c r="H15" s="603"/>
      <c r="J15" s="288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1"/>
    </row>
    <row r="16" spans="2:23" ht="22.9" customHeight="1">
      <c r="B16" s="601"/>
      <c r="C16" s="859" t="s">
        <v>86</v>
      </c>
      <c r="D16" s="860" t="s">
        <v>618</v>
      </c>
      <c r="E16" s="861">
        <f>SUM(E17:E21)</f>
        <v>4086253.09</v>
      </c>
      <c r="F16" s="861">
        <f>SUM(F17:F21)</f>
        <v>6203737.9000000004</v>
      </c>
      <c r="G16" s="861">
        <f>SUM(G17:G21)</f>
        <v>5026200</v>
      </c>
      <c r="H16" s="603"/>
      <c r="J16" s="288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1"/>
    </row>
    <row r="17" spans="2:23" ht="22.9" customHeight="1">
      <c r="B17" s="601"/>
      <c r="C17" s="862" t="s">
        <v>87</v>
      </c>
      <c r="D17" s="863" t="s">
        <v>619</v>
      </c>
      <c r="E17" s="842">
        <v>0</v>
      </c>
      <c r="F17" s="842">
        <v>0</v>
      </c>
      <c r="G17" s="842">
        <v>0</v>
      </c>
      <c r="H17" s="603"/>
      <c r="J17" s="288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1"/>
    </row>
    <row r="18" spans="2:23" ht="22.9" customHeight="1">
      <c r="B18" s="601"/>
      <c r="C18" s="864" t="s">
        <v>88</v>
      </c>
      <c r="D18" s="865" t="s">
        <v>620</v>
      </c>
      <c r="E18" s="843">
        <v>0</v>
      </c>
      <c r="F18" s="843">
        <v>0</v>
      </c>
      <c r="G18" s="843">
        <v>0</v>
      </c>
      <c r="H18" s="603"/>
      <c r="J18" s="288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1"/>
    </row>
    <row r="19" spans="2:23" ht="22.9" customHeight="1">
      <c r="B19" s="601"/>
      <c r="C19" s="864" t="s">
        <v>89</v>
      </c>
      <c r="D19" s="865" t="s">
        <v>621</v>
      </c>
      <c r="E19" s="843">
        <v>0</v>
      </c>
      <c r="F19" s="843">
        <v>0</v>
      </c>
      <c r="G19" s="843">
        <v>0</v>
      </c>
      <c r="H19" s="603"/>
      <c r="J19" s="288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1"/>
    </row>
    <row r="20" spans="2:23" ht="22.9" customHeight="1">
      <c r="B20" s="601"/>
      <c r="C20" s="864" t="s">
        <v>95</v>
      </c>
      <c r="D20" s="919" t="s">
        <v>659</v>
      </c>
      <c r="E20" s="844">
        <v>4086253.09</v>
      </c>
      <c r="F20" s="844">
        <v>6203737.9000000004</v>
      </c>
      <c r="G20" s="844">
        <v>5026200</v>
      </c>
      <c r="H20" s="603"/>
      <c r="J20" s="288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1"/>
    </row>
    <row r="21" spans="2:23" ht="22.9" customHeight="1">
      <c r="B21" s="601"/>
      <c r="C21" s="864" t="s">
        <v>100</v>
      </c>
      <c r="D21" s="866" t="s">
        <v>622</v>
      </c>
      <c r="E21" s="844">
        <v>0</v>
      </c>
      <c r="F21" s="844">
        <v>0</v>
      </c>
      <c r="G21" s="844">
        <v>0</v>
      </c>
      <c r="H21" s="603"/>
      <c r="J21" s="288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1"/>
    </row>
    <row r="22" spans="2:23" ht="22.9" customHeight="1">
      <c r="B22" s="601"/>
      <c r="C22" s="859" t="s">
        <v>90</v>
      </c>
      <c r="D22" s="860" t="s">
        <v>653</v>
      </c>
      <c r="E22" s="329">
        <v>162253.17000000001</v>
      </c>
      <c r="F22" s="329">
        <v>110</v>
      </c>
      <c r="G22" s="329">
        <v>0</v>
      </c>
      <c r="H22" s="603"/>
      <c r="J22" s="288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1"/>
    </row>
    <row r="23" spans="2:23" ht="22.9" customHeight="1">
      <c r="B23" s="601"/>
      <c r="C23" s="859" t="s">
        <v>92</v>
      </c>
      <c r="D23" s="860" t="s">
        <v>623</v>
      </c>
      <c r="E23" s="861">
        <f>SUM(E24:E27)</f>
        <v>-3210960.24</v>
      </c>
      <c r="F23" s="861">
        <f>SUM(F24:F27)</f>
        <v>-4464137.0599999996</v>
      </c>
      <c r="G23" s="861">
        <f>SUM(G24:G27)</f>
        <v>-3288000</v>
      </c>
      <c r="H23" s="603"/>
      <c r="J23" s="288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1"/>
    </row>
    <row r="24" spans="2:23" ht="22.9" customHeight="1">
      <c r="B24" s="601"/>
      <c r="C24" s="862" t="s">
        <v>87</v>
      </c>
      <c r="D24" s="863" t="s">
        <v>624</v>
      </c>
      <c r="E24" s="842">
        <v>-3210960.24</v>
      </c>
      <c r="F24" s="842">
        <v>-4464137.0599999996</v>
      </c>
      <c r="G24" s="842">
        <v>-3288000</v>
      </c>
      <c r="H24" s="603"/>
      <c r="J24" s="288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1"/>
    </row>
    <row r="25" spans="2:23" ht="22.9" customHeight="1">
      <c r="B25" s="601"/>
      <c r="C25" s="864" t="s">
        <v>88</v>
      </c>
      <c r="D25" s="866" t="s">
        <v>625</v>
      </c>
      <c r="E25" s="844">
        <v>0</v>
      </c>
      <c r="F25" s="844">
        <v>0</v>
      </c>
      <c r="G25" s="844">
        <v>0</v>
      </c>
      <c r="H25" s="603"/>
      <c r="J25" s="288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1"/>
    </row>
    <row r="26" spans="2:23" ht="22.9" customHeight="1">
      <c r="B26" s="601"/>
      <c r="C26" s="864" t="s">
        <v>89</v>
      </c>
      <c r="D26" s="866" t="s">
        <v>626</v>
      </c>
      <c r="E26" s="844">
        <v>0</v>
      </c>
      <c r="F26" s="844">
        <v>0</v>
      </c>
      <c r="G26" s="844">
        <v>0</v>
      </c>
      <c r="H26" s="603"/>
      <c r="J26" s="288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1"/>
    </row>
    <row r="27" spans="2:23" ht="22.9" customHeight="1">
      <c r="B27" s="601"/>
      <c r="C27" s="864" t="s">
        <v>95</v>
      </c>
      <c r="D27" s="866" t="s">
        <v>627</v>
      </c>
      <c r="E27" s="844">
        <v>0</v>
      </c>
      <c r="F27" s="844">
        <v>0</v>
      </c>
      <c r="G27" s="844">
        <v>0</v>
      </c>
      <c r="H27" s="603"/>
      <c r="J27" s="288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1"/>
    </row>
    <row r="28" spans="2:23" ht="22.9" customHeight="1">
      <c r="B28" s="601"/>
      <c r="C28" s="859" t="s">
        <v>93</v>
      </c>
      <c r="D28" s="860" t="s">
        <v>91</v>
      </c>
      <c r="E28" s="329">
        <v>0</v>
      </c>
      <c r="F28" s="329">
        <v>0</v>
      </c>
      <c r="G28" s="329">
        <v>0</v>
      </c>
      <c r="H28" s="603"/>
      <c r="J28" s="288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1"/>
    </row>
    <row r="29" spans="2:23" ht="22.9" customHeight="1">
      <c r="B29" s="601"/>
      <c r="C29" s="859" t="s">
        <v>131</v>
      </c>
      <c r="D29" s="860" t="s">
        <v>654</v>
      </c>
      <c r="E29" s="329">
        <v>0</v>
      </c>
      <c r="F29" s="329">
        <v>0</v>
      </c>
      <c r="G29" s="329">
        <v>0</v>
      </c>
      <c r="H29" s="603"/>
      <c r="J29" s="288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1"/>
    </row>
    <row r="30" spans="2:23" ht="22.9" customHeight="1">
      <c r="B30" s="601"/>
      <c r="C30" s="859" t="s">
        <v>96</v>
      </c>
      <c r="D30" s="860" t="s">
        <v>94</v>
      </c>
      <c r="E30" s="329">
        <v>0</v>
      </c>
      <c r="F30" s="329">
        <v>0</v>
      </c>
      <c r="G30" s="329">
        <v>0</v>
      </c>
      <c r="H30" s="603"/>
      <c r="J30" s="298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300"/>
    </row>
    <row r="31" spans="2:23" ht="22.9" customHeight="1">
      <c r="B31" s="601"/>
      <c r="C31" s="859" t="s">
        <v>98</v>
      </c>
      <c r="D31" s="860" t="s">
        <v>655</v>
      </c>
      <c r="E31" s="329">
        <v>0</v>
      </c>
      <c r="F31" s="329">
        <v>0</v>
      </c>
      <c r="G31" s="329">
        <v>0</v>
      </c>
      <c r="H31" s="603"/>
      <c r="J31" s="298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300"/>
    </row>
    <row r="32" spans="2:23" ht="22.9" customHeight="1">
      <c r="B32" s="601"/>
      <c r="C32" s="859" t="s">
        <v>101</v>
      </c>
      <c r="D32" s="860" t="s">
        <v>97</v>
      </c>
      <c r="E32" s="329">
        <v>-381587.93</v>
      </c>
      <c r="F32" s="329">
        <v>-493675.77</v>
      </c>
      <c r="G32" s="329">
        <v>-440862.83</v>
      </c>
      <c r="H32" s="603"/>
      <c r="J32" s="288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1"/>
    </row>
    <row r="33" spans="2:23" ht="22.9" customHeight="1">
      <c r="B33" s="601"/>
      <c r="C33" s="859" t="s">
        <v>103</v>
      </c>
      <c r="D33" s="860" t="s">
        <v>628</v>
      </c>
      <c r="E33" s="329">
        <v>-648928.43999999994</v>
      </c>
      <c r="F33" s="329">
        <v>-1207275.47</v>
      </c>
      <c r="G33" s="329">
        <v>-1271338.3400000001</v>
      </c>
      <c r="H33" s="603"/>
      <c r="J33" s="288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1"/>
    </row>
    <row r="34" spans="2:23" ht="22.9" customHeight="1">
      <c r="B34" s="601"/>
      <c r="C34" s="859" t="s">
        <v>104</v>
      </c>
      <c r="D34" s="860" t="s">
        <v>102</v>
      </c>
      <c r="E34" s="329">
        <v>-14492.33</v>
      </c>
      <c r="F34" s="329">
        <v>-28177.84</v>
      </c>
      <c r="G34" s="329">
        <v>-39310.720000000001</v>
      </c>
      <c r="H34" s="603"/>
      <c r="J34" s="288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1"/>
    </row>
    <row r="35" spans="2:23" ht="22.9" customHeight="1">
      <c r="B35" s="601"/>
      <c r="C35" s="859" t="s">
        <v>105</v>
      </c>
      <c r="D35" s="860" t="s">
        <v>629</v>
      </c>
      <c r="E35" s="329">
        <v>12814.53</v>
      </c>
      <c r="F35" s="329">
        <v>28177.84</v>
      </c>
      <c r="G35" s="329">
        <v>39310.720000000001</v>
      </c>
      <c r="H35" s="603"/>
      <c r="J35" s="288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1"/>
    </row>
    <row r="36" spans="2:23" ht="22.9" customHeight="1">
      <c r="B36" s="601"/>
      <c r="C36" s="859" t="s">
        <v>106</v>
      </c>
      <c r="D36" s="860" t="s">
        <v>630</v>
      </c>
      <c r="E36" s="329">
        <v>0</v>
      </c>
      <c r="F36" s="329">
        <v>0</v>
      </c>
      <c r="G36" s="329">
        <v>0</v>
      </c>
      <c r="H36" s="603"/>
      <c r="J36" s="301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3"/>
    </row>
    <row r="37" spans="2:23" ht="22.9" customHeight="1">
      <c r="B37" s="601"/>
      <c r="C37" s="859" t="s">
        <v>107</v>
      </c>
      <c r="D37" s="860" t="s">
        <v>631</v>
      </c>
      <c r="E37" s="329">
        <v>0</v>
      </c>
      <c r="F37" s="329">
        <v>0</v>
      </c>
      <c r="G37" s="329">
        <v>0</v>
      </c>
      <c r="H37" s="603"/>
      <c r="J37" s="301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3"/>
    </row>
    <row r="38" spans="2:23" ht="22.9" customHeight="1" thickBot="1">
      <c r="B38" s="601"/>
      <c r="C38" s="867" t="s">
        <v>108</v>
      </c>
      <c r="D38" s="868" t="s">
        <v>632</v>
      </c>
      <c r="E38" s="869">
        <f>E16+E22+E23+SUM(E28:E37)</f>
        <v>5351.8499999997439</v>
      </c>
      <c r="F38" s="869">
        <f t="shared" ref="F38:G38" si="0">F16+F22+F23+SUM(F28:F37)</f>
        <v>38759.600000000792</v>
      </c>
      <c r="G38" s="869">
        <f t="shared" si="0"/>
        <v>25998.829999999842</v>
      </c>
      <c r="H38" s="603"/>
      <c r="J38" s="301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3"/>
    </row>
    <row r="39" spans="2:23" ht="22.9" customHeight="1">
      <c r="B39" s="601"/>
      <c r="C39" s="870"/>
      <c r="D39" s="602"/>
      <c r="E39" s="858"/>
      <c r="F39" s="858"/>
      <c r="G39" s="858"/>
      <c r="H39" s="603"/>
      <c r="J39" s="301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3"/>
    </row>
    <row r="40" spans="2:23" ht="22.9" customHeight="1">
      <c r="B40" s="601"/>
      <c r="C40" s="859" t="s">
        <v>107</v>
      </c>
      <c r="D40" s="860" t="s">
        <v>110</v>
      </c>
      <c r="E40" s="329">
        <v>1567.54</v>
      </c>
      <c r="F40" s="329">
        <v>168.66</v>
      </c>
      <c r="G40" s="329">
        <v>1432</v>
      </c>
      <c r="H40" s="603"/>
      <c r="J40" s="301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3"/>
    </row>
    <row r="41" spans="2:23" ht="22.9" customHeight="1">
      <c r="B41" s="601"/>
      <c r="C41" s="859" t="s">
        <v>109</v>
      </c>
      <c r="D41" s="860" t="s">
        <v>112</v>
      </c>
      <c r="E41" s="329">
        <v>0</v>
      </c>
      <c r="F41" s="329">
        <v>-460.33</v>
      </c>
      <c r="G41" s="329">
        <v>0</v>
      </c>
      <c r="H41" s="603"/>
      <c r="J41" s="301"/>
      <c r="K41" s="302"/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3"/>
    </row>
    <row r="42" spans="2:23" ht="22.9" customHeight="1">
      <c r="B42" s="601"/>
      <c r="C42" s="859" t="s">
        <v>111</v>
      </c>
      <c r="D42" s="860" t="s">
        <v>114</v>
      </c>
      <c r="E42" s="329">
        <v>0</v>
      </c>
      <c r="F42" s="329">
        <v>0</v>
      </c>
      <c r="G42" s="329">
        <v>0</v>
      </c>
      <c r="H42" s="603"/>
      <c r="J42" s="301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3"/>
    </row>
    <row r="43" spans="2:23" ht="22.9" customHeight="1">
      <c r="B43" s="601"/>
      <c r="C43" s="859" t="s">
        <v>113</v>
      </c>
      <c r="D43" s="860" t="s">
        <v>116</v>
      </c>
      <c r="E43" s="329">
        <v>0</v>
      </c>
      <c r="F43" s="329">
        <v>0</v>
      </c>
      <c r="G43" s="329">
        <v>0</v>
      </c>
      <c r="H43" s="603"/>
      <c r="J43" s="301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3"/>
    </row>
    <row r="44" spans="2:23" ht="22.9" customHeight="1">
      <c r="B44" s="601"/>
      <c r="C44" s="859" t="s">
        <v>115</v>
      </c>
      <c r="D44" s="860" t="s">
        <v>118</v>
      </c>
      <c r="E44" s="329">
        <v>0</v>
      </c>
      <c r="F44" s="329">
        <v>0</v>
      </c>
      <c r="G44" s="329">
        <v>0</v>
      </c>
      <c r="H44" s="603"/>
      <c r="J44" s="301"/>
      <c r="K44" s="302"/>
      <c r="L44" s="302"/>
      <c r="M44" s="302"/>
      <c r="N44" s="302"/>
      <c r="O44" s="302"/>
      <c r="P44" s="302"/>
      <c r="Q44" s="302"/>
      <c r="R44" s="302"/>
      <c r="S44" s="302"/>
      <c r="T44" s="302"/>
      <c r="U44" s="302"/>
      <c r="V44" s="302"/>
      <c r="W44" s="303"/>
    </row>
    <row r="45" spans="2:23" ht="22.9" customHeight="1" thickBot="1">
      <c r="B45" s="601"/>
      <c r="C45" s="867" t="s">
        <v>119</v>
      </c>
      <c r="D45" s="868" t="s">
        <v>633</v>
      </c>
      <c r="E45" s="869">
        <f>SUM(E40:E44)</f>
        <v>1567.54</v>
      </c>
      <c r="F45" s="869">
        <f>SUM(F40:F44)</f>
        <v>-291.66999999999996</v>
      </c>
      <c r="G45" s="869">
        <f>SUM(G40:G44)</f>
        <v>1432</v>
      </c>
      <c r="H45" s="603"/>
      <c r="J45" s="301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3"/>
    </row>
    <row r="46" spans="2:23" ht="22.9" customHeight="1">
      <c r="B46" s="601"/>
      <c r="C46" s="871"/>
      <c r="D46" s="872"/>
      <c r="E46" s="858"/>
      <c r="F46" s="858"/>
      <c r="G46" s="858"/>
      <c r="H46" s="603"/>
      <c r="J46" s="301"/>
      <c r="K46" s="302"/>
      <c r="L46" s="302"/>
      <c r="M46" s="302"/>
      <c r="N46" s="302"/>
      <c r="O46" s="302"/>
      <c r="P46" s="302"/>
      <c r="Q46" s="302"/>
      <c r="R46" s="302"/>
      <c r="S46" s="302"/>
      <c r="T46" s="302"/>
      <c r="U46" s="302"/>
      <c r="V46" s="302"/>
      <c r="W46" s="303"/>
    </row>
    <row r="47" spans="2:23" ht="22.9" customHeight="1" thickBot="1">
      <c r="B47" s="601"/>
      <c r="C47" s="867" t="s">
        <v>120</v>
      </c>
      <c r="D47" s="868" t="s">
        <v>634</v>
      </c>
      <c r="E47" s="873">
        <f>E45+E38</f>
        <v>6919.3899999997438</v>
      </c>
      <c r="F47" s="873">
        <f>F45+F38</f>
        <v>38467.930000000793</v>
      </c>
      <c r="G47" s="873">
        <f>G45+G38</f>
        <v>27430.829999999842</v>
      </c>
      <c r="H47" s="603"/>
      <c r="J47" s="301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3"/>
    </row>
    <row r="48" spans="2:23" ht="22.9" customHeight="1">
      <c r="B48" s="601"/>
      <c r="C48" s="859" t="s">
        <v>117</v>
      </c>
      <c r="D48" s="860" t="s">
        <v>121</v>
      </c>
      <c r="E48" s="329">
        <v>0</v>
      </c>
      <c r="F48" s="329">
        <v>0</v>
      </c>
      <c r="G48" s="329">
        <v>0</v>
      </c>
      <c r="H48" s="603"/>
      <c r="J48" s="301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3"/>
    </row>
    <row r="49" spans="2:23" s="876" customFormat="1" ht="22.9" customHeight="1">
      <c r="B49" s="611"/>
      <c r="C49" s="874"/>
      <c r="D49" s="875"/>
      <c r="E49" s="858"/>
      <c r="F49" s="858"/>
      <c r="G49" s="858"/>
      <c r="H49" s="613"/>
      <c r="J49" s="301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3"/>
    </row>
    <row r="50" spans="2:23" ht="22.9" customHeight="1" thickBot="1">
      <c r="B50" s="601"/>
      <c r="C50" s="867" t="s">
        <v>122</v>
      </c>
      <c r="D50" s="868" t="s">
        <v>635</v>
      </c>
      <c r="E50" s="877">
        <f>E47+E48</f>
        <v>6919.3899999997438</v>
      </c>
      <c r="F50" s="877">
        <f>F47+F48</f>
        <v>38467.930000000793</v>
      </c>
      <c r="G50" s="877">
        <f>G47+G48</f>
        <v>27430.829999999842</v>
      </c>
      <c r="H50" s="603"/>
      <c r="J50" s="301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3"/>
    </row>
    <row r="51" spans="2:23" ht="22.9" customHeight="1" thickBot="1">
      <c r="B51" s="631"/>
      <c r="C51" s="1006"/>
      <c r="D51" s="1006"/>
      <c r="E51" s="1006"/>
      <c r="F51" s="1006"/>
      <c r="G51" s="632"/>
      <c r="H51" s="633"/>
      <c r="J51" s="304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6"/>
    </row>
    <row r="52" spans="2:23" ht="22.9" customHeight="1">
      <c r="C52" s="596"/>
      <c r="D52" s="596"/>
      <c r="E52" s="596"/>
      <c r="F52" s="596"/>
      <c r="G52" s="596"/>
    </row>
    <row r="53" spans="2:23" ht="12.75">
      <c r="C53" s="634" t="s">
        <v>76</v>
      </c>
      <c r="D53" s="596"/>
      <c r="E53" s="596"/>
      <c r="F53" s="596"/>
      <c r="G53" s="572" t="s">
        <v>41</v>
      </c>
    </row>
    <row r="54" spans="2:23" ht="12.75">
      <c r="C54" s="635" t="s">
        <v>77</v>
      </c>
      <c r="D54" s="596"/>
      <c r="E54" s="596"/>
      <c r="F54" s="596"/>
      <c r="G54" s="596"/>
    </row>
    <row r="55" spans="2:23" ht="12.75">
      <c r="C55" s="635" t="s">
        <v>78</v>
      </c>
      <c r="D55" s="596"/>
      <c r="E55" s="596"/>
      <c r="F55" s="596"/>
      <c r="G55" s="596"/>
    </row>
    <row r="56" spans="2:23" ht="12.75">
      <c r="C56" s="635" t="s">
        <v>79</v>
      </c>
      <c r="D56" s="596"/>
      <c r="E56" s="596"/>
      <c r="F56" s="596"/>
      <c r="G56" s="596"/>
    </row>
    <row r="57" spans="2:23" ht="12.75">
      <c r="C57" s="635" t="s">
        <v>80</v>
      </c>
      <c r="D57" s="596"/>
      <c r="E57" s="596"/>
      <c r="F57" s="596"/>
      <c r="G57" s="596"/>
    </row>
    <row r="58" spans="2:23" ht="22.9" customHeight="1">
      <c r="C58" s="596"/>
      <c r="D58" s="596"/>
      <c r="E58" s="596"/>
      <c r="F58" s="596"/>
      <c r="G58" s="596"/>
    </row>
    <row r="59" spans="2:23" ht="22.9" customHeight="1">
      <c r="C59" s="596"/>
      <c r="D59" s="596"/>
      <c r="E59" s="596"/>
      <c r="F59" s="596"/>
      <c r="G59" s="596"/>
    </row>
    <row r="60" spans="2:23" ht="22.9" customHeight="1">
      <c r="C60" s="596"/>
      <c r="D60" s="596"/>
      <c r="E60" s="596"/>
      <c r="F60" s="596"/>
      <c r="G60" s="596"/>
    </row>
    <row r="61" spans="2:23" ht="22.9" customHeight="1">
      <c r="C61" s="596"/>
      <c r="D61" s="596"/>
      <c r="E61" s="596"/>
      <c r="F61" s="596"/>
      <c r="G61" s="596"/>
    </row>
    <row r="62" spans="2:23" ht="22.9" customHeight="1">
      <c r="F62" s="596"/>
      <c r="G62" s="596"/>
    </row>
  </sheetData>
  <sheetProtection password="E059" sheet="1" objects="1" scenarios="1"/>
  <mergeCells count="3">
    <mergeCell ref="C51:F51"/>
    <mergeCell ref="G6:G7"/>
    <mergeCell ref="D9:G9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54" orientation="portrait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C106"/>
  <sheetViews>
    <sheetView topLeftCell="A76" zoomScale="55" zoomScaleNormal="55" zoomScalePageLayoutView="125" workbookViewId="0">
      <selection activeCell="V89" sqref="V89"/>
    </sheetView>
  </sheetViews>
  <sheetFormatPr baseColWidth="10" defaultColWidth="10.77734375" defaultRowHeight="22.9" customHeight="1"/>
  <cols>
    <col min="1" max="2" width="3.21875" style="486" customWidth="1"/>
    <col min="3" max="3" width="13.5546875" style="486" customWidth="1"/>
    <col min="4" max="4" width="42.44140625" style="486" customWidth="1"/>
    <col min="5" max="6" width="15.77734375" style="488" customWidth="1"/>
    <col min="7" max="7" width="31" style="488" customWidth="1"/>
    <col min="8" max="8" width="15.5546875" style="488" customWidth="1"/>
    <col min="9" max="9" width="16.77734375" style="488" customWidth="1"/>
    <col min="10" max="10" width="30.5546875" style="488" customWidth="1"/>
    <col min="11" max="12" width="15.77734375" style="488" customWidth="1"/>
    <col min="13" max="13" width="27.21875" style="488" customWidth="1"/>
    <col min="14" max="14" width="3.21875" style="486" customWidth="1"/>
    <col min="15" max="16384" width="10.77734375" style="486"/>
  </cols>
  <sheetData>
    <row r="2" spans="2:29" ht="22.9" customHeight="1">
      <c r="D2" s="487" t="s">
        <v>174</v>
      </c>
    </row>
    <row r="3" spans="2:29" ht="22.9" customHeight="1">
      <c r="D3" s="487" t="s">
        <v>175</v>
      </c>
    </row>
    <row r="4" spans="2:29" ht="22.9" customHeight="1" thickBot="1"/>
    <row r="5" spans="2:29" ht="9" customHeight="1">
      <c r="B5" s="489"/>
      <c r="C5" s="490"/>
      <c r="D5" s="490"/>
      <c r="E5" s="491"/>
      <c r="F5" s="491"/>
      <c r="G5" s="491"/>
      <c r="H5" s="491"/>
      <c r="I5" s="491"/>
      <c r="J5" s="491"/>
      <c r="K5" s="491"/>
      <c r="L5" s="491"/>
      <c r="M5" s="491"/>
      <c r="N5" s="492"/>
      <c r="P5" s="285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7"/>
    </row>
    <row r="6" spans="2:29" ht="30" customHeight="1">
      <c r="B6" s="493"/>
      <c r="C6" s="494" t="s">
        <v>0</v>
      </c>
      <c r="D6" s="495"/>
      <c r="E6" s="496"/>
      <c r="F6" s="496"/>
      <c r="G6" s="496"/>
      <c r="H6" s="496"/>
      <c r="I6" s="496"/>
      <c r="J6" s="496"/>
      <c r="K6" s="496"/>
      <c r="L6" s="496"/>
      <c r="M6" s="1005">
        <f>ejercicio</f>
        <v>2018</v>
      </c>
      <c r="N6" s="497"/>
      <c r="P6" s="288"/>
      <c r="Q6" s="289" t="s">
        <v>499</v>
      </c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1"/>
    </row>
    <row r="7" spans="2:29" ht="30" customHeight="1">
      <c r="B7" s="493"/>
      <c r="C7" s="494" t="s">
        <v>1</v>
      </c>
      <c r="D7" s="495"/>
      <c r="E7" s="496"/>
      <c r="F7" s="496"/>
      <c r="G7" s="496"/>
      <c r="H7" s="496"/>
      <c r="I7" s="496"/>
      <c r="J7" s="496"/>
      <c r="K7" s="496"/>
      <c r="L7" s="496"/>
      <c r="M7" s="1005"/>
      <c r="N7" s="498"/>
      <c r="P7" s="288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1"/>
    </row>
    <row r="8" spans="2:29" ht="30" customHeight="1">
      <c r="B8" s="493"/>
      <c r="C8" s="499"/>
      <c r="D8" s="495"/>
      <c r="E8" s="496"/>
      <c r="F8" s="496"/>
      <c r="G8" s="496"/>
      <c r="H8" s="496"/>
      <c r="I8" s="496"/>
      <c r="J8" s="496"/>
      <c r="K8" s="496"/>
      <c r="L8" s="496"/>
      <c r="M8" s="496"/>
      <c r="N8" s="498"/>
      <c r="P8" s="288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1"/>
    </row>
    <row r="9" spans="2:29" s="502" customFormat="1" ht="30" customHeight="1">
      <c r="B9" s="500"/>
      <c r="C9" s="501" t="s">
        <v>2</v>
      </c>
      <c r="D9" s="1007" t="str">
        <f>Entidad</f>
        <v>FIFEDE - FUNDACIÓN C.INS.PARA LA FORMACIÓN, EL EMPLEO Y EL DESARROLLO EMPRESARIAL</v>
      </c>
      <c r="E9" s="1007"/>
      <c r="F9" s="1007"/>
      <c r="G9" s="1007"/>
      <c r="H9" s="1007"/>
      <c r="I9" s="1007"/>
      <c r="J9" s="1007"/>
      <c r="K9" s="1007"/>
      <c r="L9" s="1007"/>
      <c r="M9" s="1007"/>
      <c r="N9" s="498"/>
      <c r="P9" s="292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4"/>
    </row>
    <row r="10" spans="2:29" ht="7.15" customHeight="1">
      <c r="B10" s="493"/>
      <c r="C10" s="495"/>
      <c r="D10" s="495"/>
      <c r="E10" s="496"/>
      <c r="F10" s="496"/>
      <c r="G10" s="496"/>
      <c r="H10" s="496"/>
      <c r="I10" s="496"/>
      <c r="J10" s="496"/>
      <c r="K10" s="496"/>
      <c r="L10" s="496"/>
      <c r="M10" s="496"/>
      <c r="N10" s="498"/>
      <c r="P10" s="288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1"/>
    </row>
    <row r="11" spans="2:29" s="506" customFormat="1" ht="30" customHeight="1">
      <c r="B11" s="503"/>
      <c r="C11" s="504" t="s">
        <v>449</v>
      </c>
      <c r="D11" s="504"/>
      <c r="E11" s="505"/>
      <c r="F11" s="505"/>
      <c r="G11" s="505"/>
      <c r="H11" s="505"/>
      <c r="I11" s="505"/>
      <c r="J11" s="505"/>
      <c r="K11" s="505"/>
      <c r="L11" s="505"/>
      <c r="M11" s="505"/>
      <c r="N11" s="498"/>
      <c r="P11" s="295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7"/>
    </row>
    <row r="12" spans="2:29" s="506" customFormat="1" ht="30" customHeight="1">
      <c r="B12" s="503"/>
      <c r="C12" s="1026"/>
      <c r="D12" s="1026"/>
      <c r="E12" s="507"/>
      <c r="F12" s="507"/>
      <c r="G12" s="507"/>
      <c r="H12" s="507"/>
      <c r="I12" s="507"/>
      <c r="J12" s="507"/>
      <c r="K12" s="507"/>
      <c r="L12" s="507"/>
      <c r="M12" s="507"/>
      <c r="N12" s="498"/>
      <c r="P12" s="295"/>
      <c r="Q12" s="296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7"/>
    </row>
    <row r="13" spans="2:29" s="506" customFormat="1" ht="30" customHeight="1">
      <c r="B13" s="503"/>
      <c r="D13" s="508"/>
      <c r="E13" s="507"/>
      <c r="F13" s="507"/>
      <c r="G13" s="507"/>
      <c r="H13" s="507"/>
      <c r="I13" s="507"/>
      <c r="J13" s="507"/>
      <c r="K13" s="507"/>
      <c r="L13" s="507"/>
      <c r="M13" s="507"/>
      <c r="N13" s="498"/>
      <c r="P13" s="288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1"/>
    </row>
    <row r="14" spans="2:29" s="516" customFormat="1" ht="22.9" customHeight="1">
      <c r="B14" s="509"/>
      <c r="C14" s="510"/>
      <c r="D14" s="511"/>
      <c r="E14" s="512"/>
      <c r="F14" s="513" t="s">
        <v>124</v>
      </c>
      <c r="G14" s="514">
        <f>ejercicio-2</f>
        <v>2016</v>
      </c>
      <c r="H14" s="512"/>
      <c r="I14" s="515" t="s">
        <v>125</v>
      </c>
      <c r="J14" s="514">
        <f>ejercicio-1</f>
        <v>2017</v>
      </c>
      <c r="K14" s="512"/>
      <c r="L14" s="513" t="s">
        <v>126</v>
      </c>
      <c r="M14" s="514">
        <f>ejercicio</f>
        <v>2018</v>
      </c>
      <c r="N14" s="498"/>
      <c r="P14" s="288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1"/>
    </row>
    <row r="15" spans="2:29" s="521" customFormat="1" ht="22.9" customHeight="1">
      <c r="B15" s="517"/>
      <c r="C15" s="518" t="s">
        <v>466</v>
      </c>
      <c r="D15" s="519"/>
      <c r="E15" s="520" t="s">
        <v>450</v>
      </c>
      <c r="F15" s="520" t="s">
        <v>451</v>
      </c>
      <c r="G15" s="520" t="s">
        <v>378</v>
      </c>
      <c r="H15" s="520" t="s">
        <v>450</v>
      </c>
      <c r="I15" s="520" t="s">
        <v>451</v>
      </c>
      <c r="J15" s="520" t="s">
        <v>378</v>
      </c>
      <c r="K15" s="520" t="s">
        <v>450</v>
      </c>
      <c r="L15" s="520" t="s">
        <v>451</v>
      </c>
      <c r="M15" s="520" t="s">
        <v>378</v>
      </c>
      <c r="N15" s="498"/>
      <c r="P15" s="288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1"/>
    </row>
    <row r="16" spans="2:29" s="528" customFormat="1" ht="22.9" customHeight="1">
      <c r="B16" s="522"/>
      <c r="C16" s="523" t="s">
        <v>452</v>
      </c>
      <c r="D16" s="524"/>
      <c r="E16" s="525">
        <f>SUM(E17:E18)</f>
        <v>156901.51999999999</v>
      </c>
      <c r="F16" s="525">
        <f>SUM(F17:F18)</f>
        <v>0</v>
      </c>
      <c r="G16" s="526"/>
      <c r="H16" s="525">
        <f>SUM(H17:H18)</f>
        <v>0</v>
      </c>
      <c r="I16" s="525">
        <f>SUM(I17:I18)</f>
        <v>0</v>
      </c>
      <c r="J16" s="526"/>
      <c r="K16" s="525">
        <f>SUM(K17:K18)</f>
        <v>0</v>
      </c>
      <c r="L16" s="525">
        <f>SUM(L17:L18)</f>
        <v>0</v>
      </c>
      <c r="M16" s="527"/>
      <c r="N16" s="498"/>
      <c r="P16" s="288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1"/>
    </row>
    <row r="17" spans="2:29" s="528" customFormat="1" ht="19.899999999999999" customHeight="1">
      <c r="B17" s="522"/>
      <c r="C17" s="745"/>
      <c r="D17" s="746" t="s">
        <v>453</v>
      </c>
      <c r="E17" s="338"/>
      <c r="F17" s="338"/>
      <c r="G17" s="747"/>
      <c r="H17" s="338"/>
      <c r="I17" s="338"/>
      <c r="J17" s="747"/>
      <c r="K17" s="338"/>
      <c r="L17" s="338"/>
      <c r="M17" s="748"/>
      <c r="N17" s="563"/>
      <c r="P17" s="298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300"/>
    </row>
    <row r="18" spans="2:29" s="528" customFormat="1" ht="19.899999999999999" customHeight="1">
      <c r="B18" s="522"/>
      <c r="C18" s="749"/>
      <c r="D18" s="750" t="s">
        <v>454</v>
      </c>
      <c r="E18" s="346">
        <v>156901.51999999999</v>
      </c>
      <c r="F18" s="346"/>
      <c r="G18" s="751"/>
      <c r="H18" s="346"/>
      <c r="I18" s="346"/>
      <c r="J18" s="751"/>
      <c r="K18" s="346"/>
      <c r="L18" s="346"/>
      <c r="M18" s="752"/>
      <c r="N18" s="563"/>
      <c r="P18" s="298"/>
      <c r="Q18" s="299"/>
      <c r="R18" s="299"/>
      <c r="S18" s="299"/>
      <c r="T18" s="299"/>
      <c r="U18" s="299"/>
      <c r="V18" s="299"/>
      <c r="W18" s="299"/>
      <c r="X18" s="299"/>
      <c r="Y18" s="299"/>
      <c r="Z18" s="299"/>
      <c r="AA18" s="299"/>
      <c r="AB18" s="299"/>
      <c r="AC18" s="300"/>
    </row>
    <row r="19" spans="2:29" s="528" customFormat="1" ht="22.9" customHeight="1">
      <c r="B19" s="522"/>
      <c r="C19" s="523" t="s">
        <v>455</v>
      </c>
      <c r="D19" s="524"/>
      <c r="E19" s="525">
        <f>+E20+E25</f>
        <v>0</v>
      </c>
      <c r="F19" s="525">
        <f>+F20+F25</f>
        <v>0</v>
      </c>
      <c r="G19" s="526"/>
      <c r="H19" s="525">
        <f>+H20+H25</f>
        <v>0</v>
      </c>
      <c r="I19" s="525">
        <f>+I20+I25</f>
        <v>0</v>
      </c>
      <c r="J19" s="526"/>
      <c r="K19" s="525">
        <f>+K20+K25</f>
        <v>0</v>
      </c>
      <c r="L19" s="525">
        <f>+L20+L25</f>
        <v>0</v>
      </c>
      <c r="M19" s="527"/>
      <c r="N19" s="498"/>
      <c r="P19" s="288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1"/>
    </row>
    <row r="20" spans="2:29" s="528" customFormat="1" ht="19.899999999999999" customHeight="1">
      <c r="B20" s="522"/>
      <c r="C20" s="745"/>
      <c r="D20" s="746" t="s">
        <v>607</v>
      </c>
      <c r="E20" s="753">
        <f>SUM(E21:E24)</f>
        <v>0</v>
      </c>
      <c r="F20" s="753">
        <f>SUM(F21:F24)</f>
        <v>0</v>
      </c>
      <c r="G20" s="754"/>
      <c r="H20" s="753">
        <f>SUM(H21:H24)</f>
        <v>0</v>
      </c>
      <c r="I20" s="753">
        <f>SUM(I21:I24)</f>
        <v>0</v>
      </c>
      <c r="J20" s="754"/>
      <c r="K20" s="753">
        <f>SUM(K21:K24)</f>
        <v>0</v>
      </c>
      <c r="L20" s="753">
        <f>SUM(L21:L24)</f>
        <v>0</v>
      </c>
      <c r="M20" s="755"/>
      <c r="N20" s="563"/>
      <c r="P20" s="298"/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299"/>
      <c r="AB20" s="299"/>
      <c r="AC20" s="300"/>
    </row>
    <row r="21" spans="2:29" s="531" customFormat="1" ht="19.899999999999999" customHeight="1">
      <c r="B21" s="500"/>
      <c r="C21" s="427"/>
      <c r="D21" s="428"/>
      <c r="E21" s="373"/>
      <c r="F21" s="373"/>
      <c r="G21" s="416"/>
      <c r="H21" s="373"/>
      <c r="I21" s="373"/>
      <c r="J21" s="416"/>
      <c r="K21" s="373"/>
      <c r="L21" s="373"/>
      <c r="M21" s="383"/>
      <c r="N21" s="498"/>
      <c r="P21" s="288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1"/>
    </row>
    <row r="22" spans="2:29" s="531" customFormat="1" ht="19.899999999999999" customHeight="1">
      <c r="B22" s="500"/>
      <c r="C22" s="427"/>
      <c r="D22" s="428"/>
      <c r="E22" s="373"/>
      <c r="F22" s="373"/>
      <c r="G22" s="416"/>
      <c r="H22" s="373"/>
      <c r="I22" s="373"/>
      <c r="J22" s="416"/>
      <c r="K22" s="373"/>
      <c r="L22" s="373"/>
      <c r="M22" s="383"/>
      <c r="N22" s="498"/>
      <c r="P22" s="288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1"/>
    </row>
    <row r="23" spans="2:29" s="531" customFormat="1" ht="19.899999999999999" customHeight="1">
      <c r="B23" s="500"/>
      <c r="C23" s="427"/>
      <c r="D23" s="428"/>
      <c r="E23" s="373"/>
      <c r="F23" s="373"/>
      <c r="G23" s="416"/>
      <c r="H23" s="373"/>
      <c r="I23" s="373"/>
      <c r="J23" s="416"/>
      <c r="K23" s="373"/>
      <c r="L23" s="373"/>
      <c r="M23" s="383"/>
      <c r="N23" s="498"/>
      <c r="P23" s="288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1"/>
    </row>
    <row r="24" spans="2:29" s="531" customFormat="1" ht="19.899999999999999" customHeight="1">
      <c r="B24" s="500"/>
      <c r="C24" s="427"/>
      <c r="D24" s="428"/>
      <c r="E24" s="373"/>
      <c r="F24" s="373"/>
      <c r="G24" s="416"/>
      <c r="H24" s="373"/>
      <c r="I24" s="373"/>
      <c r="J24" s="416"/>
      <c r="K24" s="373"/>
      <c r="L24" s="373"/>
      <c r="M24" s="383"/>
      <c r="N24" s="498"/>
      <c r="P24" s="288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1"/>
    </row>
    <row r="25" spans="2:29" s="528" customFormat="1" ht="19.899999999999999" customHeight="1">
      <c r="B25" s="522"/>
      <c r="C25" s="756"/>
      <c r="D25" s="757" t="s">
        <v>608</v>
      </c>
      <c r="E25" s="758">
        <f>SUM(E26:E29)</f>
        <v>0</v>
      </c>
      <c r="F25" s="758">
        <f>SUM(F26:F29)</f>
        <v>0</v>
      </c>
      <c r="G25" s="759"/>
      <c r="H25" s="758">
        <f>SUM(H26:H29)</f>
        <v>0</v>
      </c>
      <c r="I25" s="758">
        <f>SUM(I26:I29)</f>
        <v>0</v>
      </c>
      <c r="J25" s="759"/>
      <c r="K25" s="758">
        <f>SUM(K26:K29)</f>
        <v>0</v>
      </c>
      <c r="L25" s="758">
        <f>SUM(L26:L29)</f>
        <v>0</v>
      </c>
      <c r="M25" s="760"/>
      <c r="N25" s="563"/>
      <c r="P25" s="298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300"/>
    </row>
    <row r="26" spans="2:29" s="531" customFormat="1" ht="19.899999999999999" customHeight="1">
      <c r="B26" s="500"/>
      <c r="C26" s="427"/>
      <c r="D26" s="428"/>
      <c r="E26" s="373"/>
      <c r="F26" s="373"/>
      <c r="G26" s="416"/>
      <c r="H26" s="373"/>
      <c r="I26" s="373"/>
      <c r="J26" s="416"/>
      <c r="K26" s="373"/>
      <c r="L26" s="373"/>
      <c r="M26" s="383"/>
      <c r="N26" s="498"/>
      <c r="P26" s="288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1"/>
    </row>
    <row r="27" spans="2:29" s="531" customFormat="1" ht="19.899999999999999" customHeight="1">
      <c r="B27" s="500"/>
      <c r="C27" s="427"/>
      <c r="D27" s="428"/>
      <c r="E27" s="373"/>
      <c r="F27" s="373"/>
      <c r="G27" s="416"/>
      <c r="H27" s="373"/>
      <c r="I27" s="373"/>
      <c r="J27" s="416"/>
      <c r="K27" s="373"/>
      <c r="L27" s="373"/>
      <c r="M27" s="383"/>
      <c r="N27" s="498"/>
      <c r="P27" s="288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1"/>
    </row>
    <row r="28" spans="2:29" s="531" customFormat="1" ht="19.899999999999999" customHeight="1">
      <c r="B28" s="500"/>
      <c r="C28" s="427"/>
      <c r="D28" s="428"/>
      <c r="E28" s="373"/>
      <c r="F28" s="373"/>
      <c r="G28" s="416"/>
      <c r="H28" s="373"/>
      <c r="I28" s="373"/>
      <c r="J28" s="416"/>
      <c r="K28" s="373"/>
      <c r="L28" s="373"/>
      <c r="M28" s="383"/>
      <c r="N28" s="498"/>
      <c r="P28" s="288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1"/>
    </row>
    <row r="29" spans="2:29" s="531" customFormat="1" ht="19.899999999999999" customHeight="1">
      <c r="B29" s="500"/>
      <c r="C29" s="429"/>
      <c r="D29" s="430"/>
      <c r="E29" s="375"/>
      <c r="F29" s="375"/>
      <c r="G29" s="395"/>
      <c r="H29" s="375"/>
      <c r="I29" s="375"/>
      <c r="J29" s="395"/>
      <c r="K29" s="375"/>
      <c r="L29" s="375"/>
      <c r="M29" s="384"/>
      <c r="N29" s="498"/>
      <c r="P29" s="288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1"/>
    </row>
    <row r="30" spans="2:29" s="528" customFormat="1" ht="22.9" customHeight="1">
      <c r="B30" s="522"/>
      <c r="C30" s="523" t="s">
        <v>456</v>
      </c>
      <c r="D30" s="524"/>
      <c r="E30" s="525">
        <f>+E31+E40</f>
        <v>5351.65</v>
      </c>
      <c r="F30" s="525">
        <f>+F31+F40</f>
        <v>0</v>
      </c>
      <c r="G30" s="526"/>
      <c r="H30" s="525">
        <f>+H31+H40</f>
        <v>110</v>
      </c>
      <c r="I30" s="525">
        <f>+I31+I40</f>
        <v>0</v>
      </c>
      <c r="J30" s="526"/>
      <c r="K30" s="525">
        <f>+K31+K40</f>
        <v>0</v>
      </c>
      <c r="L30" s="525">
        <f>+L31+L40</f>
        <v>0</v>
      </c>
      <c r="M30" s="527"/>
      <c r="N30" s="498"/>
      <c r="P30" s="298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300"/>
    </row>
    <row r="31" spans="2:29" s="542" customFormat="1" ht="19.149999999999999" customHeight="1">
      <c r="B31" s="535"/>
      <c r="C31" s="536" t="s">
        <v>457</v>
      </c>
      <c r="D31" s="537"/>
      <c r="E31" s="538">
        <f>E32+E36</f>
        <v>0</v>
      </c>
      <c r="F31" s="538">
        <f>F32+F36</f>
        <v>0</v>
      </c>
      <c r="G31" s="539"/>
      <c r="H31" s="538">
        <f>H32+H36</f>
        <v>0</v>
      </c>
      <c r="I31" s="538">
        <f>I32+I36</f>
        <v>0</v>
      </c>
      <c r="J31" s="539"/>
      <c r="K31" s="538">
        <f>K32+K36</f>
        <v>0</v>
      </c>
      <c r="L31" s="538">
        <f>L32+L36</f>
        <v>0</v>
      </c>
      <c r="M31" s="540"/>
      <c r="N31" s="541"/>
      <c r="P31" s="480"/>
      <c r="Q31" s="481"/>
      <c r="R31" s="481"/>
      <c r="S31" s="481"/>
      <c r="T31" s="481"/>
      <c r="U31" s="481"/>
      <c r="V31" s="481"/>
      <c r="W31" s="481"/>
      <c r="X31" s="481"/>
      <c r="Y31" s="481"/>
      <c r="Z31" s="481"/>
      <c r="AA31" s="481"/>
      <c r="AB31" s="481"/>
      <c r="AC31" s="482"/>
    </row>
    <row r="32" spans="2:29" s="528" customFormat="1" ht="19.149999999999999" customHeight="1">
      <c r="B32" s="522"/>
      <c r="C32" s="745"/>
      <c r="D32" s="746" t="s">
        <v>609</v>
      </c>
      <c r="E32" s="753">
        <f>SUM(E33:E35)</f>
        <v>0</v>
      </c>
      <c r="F32" s="753">
        <f>SUM(F33:F35)</f>
        <v>0</v>
      </c>
      <c r="G32" s="754"/>
      <c r="H32" s="753">
        <f>SUM(H33:H35)</f>
        <v>0</v>
      </c>
      <c r="I32" s="753">
        <f>SUM(I33:I35)</f>
        <v>0</v>
      </c>
      <c r="J32" s="754"/>
      <c r="K32" s="753">
        <f>SUM(K33:K35)</f>
        <v>0</v>
      </c>
      <c r="L32" s="753">
        <f>SUM(L33:L35)</f>
        <v>0</v>
      </c>
      <c r="M32" s="755"/>
      <c r="N32" s="563"/>
      <c r="P32" s="298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300"/>
    </row>
    <row r="33" spans="2:29" s="531" customFormat="1" ht="19.149999999999999" customHeight="1">
      <c r="B33" s="500"/>
      <c r="C33" s="425"/>
      <c r="D33" s="426"/>
      <c r="E33" s="370"/>
      <c r="F33" s="370"/>
      <c r="G33" s="414"/>
      <c r="H33" s="370"/>
      <c r="I33" s="370"/>
      <c r="J33" s="414"/>
      <c r="K33" s="370"/>
      <c r="L33" s="370"/>
      <c r="M33" s="415"/>
      <c r="N33" s="498"/>
      <c r="P33" s="288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1"/>
    </row>
    <row r="34" spans="2:29" s="531" customFormat="1" ht="19.149999999999999" customHeight="1">
      <c r="B34" s="500"/>
      <c r="C34" s="425"/>
      <c r="D34" s="426"/>
      <c r="E34" s="370"/>
      <c r="F34" s="370"/>
      <c r="G34" s="414"/>
      <c r="H34" s="370"/>
      <c r="I34" s="370"/>
      <c r="J34" s="414"/>
      <c r="K34" s="370"/>
      <c r="L34" s="370"/>
      <c r="M34" s="415"/>
      <c r="N34" s="498"/>
      <c r="P34" s="288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1"/>
    </row>
    <row r="35" spans="2:29" s="531" customFormat="1" ht="19.149999999999999" customHeight="1">
      <c r="B35" s="500"/>
      <c r="C35" s="425"/>
      <c r="D35" s="426"/>
      <c r="E35" s="370"/>
      <c r="F35" s="370"/>
      <c r="G35" s="414"/>
      <c r="H35" s="370"/>
      <c r="I35" s="370"/>
      <c r="J35" s="414"/>
      <c r="K35" s="370"/>
      <c r="L35" s="370"/>
      <c r="M35" s="415"/>
      <c r="N35" s="498"/>
      <c r="P35" s="288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1"/>
    </row>
    <row r="36" spans="2:29" s="528" customFormat="1" ht="19.149999999999999" customHeight="1">
      <c r="B36" s="522"/>
      <c r="C36" s="745"/>
      <c r="D36" s="746" t="s">
        <v>610</v>
      </c>
      <c r="E36" s="753">
        <f>SUM(E37:E39)</f>
        <v>0</v>
      </c>
      <c r="F36" s="753">
        <f>SUM(F37:F39)</f>
        <v>0</v>
      </c>
      <c r="G36" s="754"/>
      <c r="H36" s="753">
        <f>SUM(H37:H39)</f>
        <v>0</v>
      </c>
      <c r="I36" s="753">
        <f>SUM(I37:I39)</f>
        <v>0</v>
      </c>
      <c r="J36" s="754"/>
      <c r="K36" s="753">
        <f>SUM(K37:K39)</f>
        <v>0</v>
      </c>
      <c r="L36" s="753">
        <f>SUM(L37:L39)</f>
        <v>0</v>
      </c>
      <c r="M36" s="755"/>
      <c r="N36" s="563"/>
      <c r="P36" s="761"/>
      <c r="Q36" s="762"/>
      <c r="R36" s="762"/>
      <c r="S36" s="762"/>
      <c r="T36" s="762"/>
      <c r="U36" s="762"/>
      <c r="V36" s="762"/>
      <c r="W36" s="762"/>
      <c r="X36" s="762"/>
      <c r="Y36" s="762"/>
      <c r="Z36" s="762"/>
      <c r="AA36" s="762"/>
      <c r="AB36" s="762"/>
      <c r="AC36" s="763"/>
    </row>
    <row r="37" spans="2:29" s="531" customFormat="1" ht="19.149999999999999" customHeight="1">
      <c r="B37" s="500"/>
      <c r="C37" s="425"/>
      <c r="D37" s="426"/>
      <c r="E37" s="370"/>
      <c r="F37" s="370"/>
      <c r="G37" s="414"/>
      <c r="H37" s="370"/>
      <c r="I37" s="370"/>
      <c r="J37" s="414"/>
      <c r="K37" s="370"/>
      <c r="L37" s="370"/>
      <c r="M37" s="415"/>
      <c r="N37" s="498"/>
      <c r="P37" s="301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3"/>
    </row>
    <row r="38" spans="2:29" s="531" customFormat="1" ht="19.149999999999999" customHeight="1">
      <c r="B38" s="500"/>
      <c r="C38" s="425"/>
      <c r="D38" s="426"/>
      <c r="E38" s="370"/>
      <c r="F38" s="370"/>
      <c r="G38" s="414"/>
      <c r="H38" s="370"/>
      <c r="I38" s="370"/>
      <c r="J38" s="414"/>
      <c r="K38" s="370"/>
      <c r="L38" s="370"/>
      <c r="M38" s="415"/>
      <c r="N38" s="498"/>
      <c r="P38" s="301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3"/>
    </row>
    <row r="39" spans="2:29" s="531" customFormat="1" ht="19.149999999999999" customHeight="1">
      <c r="B39" s="500"/>
      <c r="C39" s="425"/>
      <c r="D39" s="426"/>
      <c r="E39" s="370"/>
      <c r="F39" s="370"/>
      <c r="G39" s="414"/>
      <c r="H39" s="370"/>
      <c r="I39" s="370"/>
      <c r="J39" s="414"/>
      <c r="K39" s="370"/>
      <c r="L39" s="370"/>
      <c r="M39" s="415"/>
      <c r="N39" s="498"/>
      <c r="P39" s="301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3"/>
    </row>
    <row r="40" spans="2:29" s="542" customFormat="1" ht="19.149999999999999" customHeight="1">
      <c r="B40" s="535"/>
      <c r="C40" s="536" t="s">
        <v>458</v>
      </c>
      <c r="D40" s="537"/>
      <c r="E40" s="538">
        <f>+E41+E42</f>
        <v>5351.65</v>
      </c>
      <c r="F40" s="538">
        <f>+F41+F42</f>
        <v>0</v>
      </c>
      <c r="G40" s="539"/>
      <c r="H40" s="538">
        <f>+H41+H42</f>
        <v>110</v>
      </c>
      <c r="I40" s="538">
        <f>+I41+I42</f>
        <v>0</v>
      </c>
      <c r="J40" s="539"/>
      <c r="K40" s="538">
        <f>+K41+K42</f>
        <v>0</v>
      </c>
      <c r="L40" s="538">
        <f>+L41+L42</f>
        <v>0</v>
      </c>
      <c r="M40" s="540"/>
      <c r="N40" s="541"/>
      <c r="P40" s="483"/>
      <c r="Q40" s="484"/>
      <c r="R40" s="484"/>
      <c r="S40" s="484"/>
      <c r="T40" s="484"/>
      <c r="U40" s="484"/>
      <c r="V40" s="484"/>
      <c r="W40" s="484"/>
      <c r="X40" s="484"/>
      <c r="Y40" s="484"/>
      <c r="Z40" s="484"/>
      <c r="AA40" s="484"/>
      <c r="AB40" s="484"/>
      <c r="AC40" s="485"/>
    </row>
    <row r="41" spans="2:29" s="528" customFormat="1" ht="19.149999999999999" customHeight="1">
      <c r="B41" s="522"/>
      <c r="C41" s="745"/>
      <c r="D41" s="746" t="s">
        <v>459</v>
      </c>
      <c r="E41" s="338"/>
      <c r="F41" s="338"/>
      <c r="G41" s="747"/>
      <c r="H41" s="338"/>
      <c r="I41" s="338"/>
      <c r="J41" s="747"/>
      <c r="K41" s="338"/>
      <c r="L41" s="338"/>
      <c r="M41" s="748"/>
      <c r="N41" s="563"/>
      <c r="P41" s="761"/>
      <c r="Q41" s="762"/>
      <c r="R41" s="762"/>
      <c r="S41" s="762"/>
      <c r="T41" s="762"/>
      <c r="U41" s="762"/>
      <c r="V41" s="762"/>
      <c r="W41" s="762"/>
      <c r="X41" s="762"/>
      <c r="Y41" s="762"/>
      <c r="Z41" s="762"/>
      <c r="AA41" s="762"/>
      <c r="AB41" s="762"/>
      <c r="AC41" s="763"/>
    </row>
    <row r="42" spans="2:29" s="528" customFormat="1" ht="19.149999999999999" customHeight="1">
      <c r="B42" s="522"/>
      <c r="C42" s="764"/>
      <c r="D42" s="765" t="s">
        <v>460</v>
      </c>
      <c r="E42" s="766">
        <v>5351.65</v>
      </c>
      <c r="F42" s="766"/>
      <c r="G42" s="767"/>
      <c r="H42" s="766">
        <v>110</v>
      </c>
      <c r="I42" s="766"/>
      <c r="J42" s="767"/>
      <c r="K42" s="766"/>
      <c r="L42" s="766"/>
      <c r="M42" s="768"/>
      <c r="N42" s="563"/>
      <c r="P42" s="761"/>
      <c r="Q42" s="762"/>
      <c r="R42" s="762"/>
      <c r="S42" s="762"/>
      <c r="T42" s="762"/>
      <c r="U42" s="762"/>
      <c r="V42" s="762"/>
      <c r="W42" s="762"/>
      <c r="X42" s="762"/>
      <c r="Y42" s="762"/>
      <c r="Z42" s="762"/>
      <c r="AA42" s="762"/>
      <c r="AB42" s="762"/>
      <c r="AC42" s="763"/>
    </row>
    <row r="43" spans="2:29" s="528" customFormat="1" ht="22.9" customHeight="1" thickBot="1">
      <c r="B43" s="522"/>
      <c r="C43" s="543" t="s">
        <v>461</v>
      </c>
      <c r="D43" s="544"/>
      <c r="E43" s="545">
        <f>E16+E19+E30</f>
        <v>162253.16999999998</v>
      </c>
      <c r="F43" s="545">
        <f>F16+F19+F30</f>
        <v>0</v>
      </c>
      <c r="G43" s="546"/>
      <c r="H43" s="545">
        <f>H16+H19+H30</f>
        <v>110</v>
      </c>
      <c r="I43" s="545">
        <f>I16+I19+I30</f>
        <v>0</v>
      </c>
      <c r="J43" s="546"/>
      <c r="K43" s="545">
        <f>K16+K19+K30</f>
        <v>0</v>
      </c>
      <c r="L43" s="545">
        <f>L16+L19+L30</f>
        <v>0</v>
      </c>
      <c r="M43" s="547"/>
      <c r="N43" s="498"/>
      <c r="P43" s="301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3"/>
    </row>
    <row r="44" spans="2:29" s="531" customFormat="1" ht="22.9" customHeight="1">
      <c r="B44" s="500"/>
      <c r="C44" s="548"/>
      <c r="D44" s="548"/>
      <c r="E44" s="549"/>
      <c r="F44" s="549"/>
      <c r="G44" s="549"/>
      <c r="H44" s="549"/>
      <c r="I44" s="549"/>
      <c r="J44" s="549"/>
      <c r="K44" s="549"/>
      <c r="L44" s="549"/>
      <c r="M44" s="549"/>
      <c r="N44" s="498"/>
      <c r="P44" s="301"/>
      <c r="Q44" s="302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3"/>
    </row>
    <row r="45" spans="2:29" s="516" customFormat="1" ht="22.9" customHeight="1">
      <c r="B45" s="509"/>
      <c r="C45" s="510"/>
      <c r="D45" s="511"/>
      <c r="E45" s="550" t="s">
        <v>124</v>
      </c>
      <c r="F45" s="550" t="s">
        <v>125</v>
      </c>
      <c r="G45" s="550" t="s">
        <v>126</v>
      </c>
      <c r="H45" s="1020" t="s">
        <v>378</v>
      </c>
      <c r="I45" s="1021"/>
      <c r="J45" s="1021"/>
      <c r="K45" s="1021"/>
      <c r="L45" s="1021"/>
      <c r="M45" s="1022"/>
      <c r="N45" s="498"/>
      <c r="P45" s="301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3"/>
    </row>
    <row r="46" spans="2:29" s="521" customFormat="1" ht="22.9" customHeight="1">
      <c r="B46" s="517"/>
      <c r="C46" s="518" t="s">
        <v>462</v>
      </c>
      <c r="D46" s="519"/>
      <c r="E46" s="551">
        <f>ejercicio-2</f>
        <v>2016</v>
      </c>
      <c r="F46" s="551">
        <f>ejercicio-1</f>
        <v>2017</v>
      </c>
      <c r="G46" s="551">
        <f>ejercicio</f>
        <v>2018</v>
      </c>
      <c r="H46" s="1023"/>
      <c r="I46" s="1024"/>
      <c r="J46" s="1024"/>
      <c r="K46" s="1024"/>
      <c r="L46" s="1024"/>
      <c r="M46" s="1025"/>
      <c r="N46" s="498"/>
      <c r="P46" s="301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3"/>
    </row>
    <row r="47" spans="2:29" s="531" customFormat="1" ht="22.9" customHeight="1" thickBot="1">
      <c r="B47" s="500"/>
      <c r="C47" s="543" t="s">
        <v>666</v>
      </c>
      <c r="D47" s="544"/>
      <c r="E47" s="545">
        <f>SUM(E48:E54)</f>
        <v>0</v>
      </c>
      <c r="F47" s="545">
        <f>SUM(F48:F54)</f>
        <v>168.66</v>
      </c>
      <c r="G47" s="545">
        <f>SUM(G48:G54)</f>
        <v>0</v>
      </c>
      <c r="H47" s="552"/>
      <c r="I47" s="553"/>
      <c r="J47" s="553"/>
      <c r="K47" s="553"/>
      <c r="L47" s="553"/>
      <c r="M47" s="554"/>
      <c r="N47" s="498"/>
      <c r="P47" s="301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3"/>
    </row>
    <row r="48" spans="2:29" s="531" customFormat="1" ht="19.899999999999999" customHeight="1">
      <c r="B48" s="500"/>
      <c r="C48" s="972" t="s">
        <v>732</v>
      </c>
      <c r="D48" s="575"/>
      <c r="E48" s="576"/>
      <c r="F48" s="576">
        <v>168.66</v>
      </c>
      <c r="G48" s="576"/>
      <c r="H48" s="577"/>
      <c r="I48" s="578"/>
      <c r="J48" s="578"/>
      <c r="K48" s="578"/>
      <c r="L48" s="578"/>
      <c r="M48" s="579"/>
      <c r="N48" s="498"/>
      <c r="P48" s="301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3"/>
    </row>
    <row r="49" spans="2:29" s="531" customFormat="1" ht="19.899999999999999" customHeight="1">
      <c r="B49" s="500"/>
      <c r="C49" s="427"/>
      <c r="D49" s="428"/>
      <c r="E49" s="449"/>
      <c r="F49" s="449"/>
      <c r="G49" s="449"/>
      <c r="H49" s="403"/>
      <c r="I49" s="580"/>
      <c r="J49" s="580"/>
      <c r="K49" s="580"/>
      <c r="L49" s="580"/>
      <c r="M49" s="400"/>
      <c r="N49" s="498"/>
      <c r="P49" s="301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3"/>
    </row>
    <row r="50" spans="2:29" s="531" customFormat="1" ht="19.899999999999999" customHeight="1">
      <c r="B50" s="500"/>
      <c r="C50" s="427"/>
      <c r="D50" s="428"/>
      <c r="E50" s="449"/>
      <c r="F50" s="449"/>
      <c r="G50" s="449"/>
      <c r="H50" s="403"/>
      <c r="I50" s="580"/>
      <c r="J50" s="580"/>
      <c r="K50" s="580"/>
      <c r="L50" s="580"/>
      <c r="M50" s="400"/>
      <c r="N50" s="498"/>
      <c r="P50" s="301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3"/>
    </row>
    <row r="51" spans="2:29" s="531" customFormat="1" ht="19.899999999999999" customHeight="1">
      <c r="B51" s="500"/>
      <c r="C51" s="427"/>
      <c r="D51" s="428"/>
      <c r="E51" s="449"/>
      <c r="F51" s="449"/>
      <c r="G51" s="449"/>
      <c r="H51" s="403"/>
      <c r="I51" s="580"/>
      <c r="J51" s="580"/>
      <c r="K51" s="580"/>
      <c r="L51" s="580"/>
      <c r="M51" s="400"/>
      <c r="N51" s="498"/>
      <c r="P51" s="301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3"/>
    </row>
    <row r="52" spans="2:29" s="531" customFormat="1" ht="19.899999999999999" customHeight="1">
      <c r="B52" s="500"/>
      <c r="C52" s="427"/>
      <c r="D52" s="428"/>
      <c r="E52" s="449"/>
      <c r="F52" s="449"/>
      <c r="G52" s="449"/>
      <c r="H52" s="403"/>
      <c r="I52" s="580"/>
      <c r="J52" s="580"/>
      <c r="K52" s="580"/>
      <c r="L52" s="580"/>
      <c r="M52" s="400"/>
      <c r="N52" s="498"/>
      <c r="P52" s="301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3"/>
    </row>
    <row r="53" spans="2:29" s="531" customFormat="1" ht="19.899999999999999" customHeight="1">
      <c r="B53" s="500"/>
      <c r="C53" s="427"/>
      <c r="D53" s="428"/>
      <c r="E53" s="449"/>
      <c r="F53" s="449"/>
      <c r="G53" s="449"/>
      <c r="H53" s="403"/>
      <c r="I53" s="580"/>
      <c r="J53" s="580"/>
      <c r="K53" s="580"/>
      <c r="L53" s="580"/>
      <c r="M53" s="400"/>
      <c r="N53" s="498"/>
      <c r="P53" s="301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3"/>
    </row>
    <row r="54" spans="2:29" s="531" customFormat="1" ht="19.899999999999999" customHeight="1">
      <c r="B54" s="500"/>
      <c r="C54" s="429"/>
      <c r="D54" s="430"/>
      <c r="E54" s="450"/>
      <c r="F54" s="450"/>
      <c r="G54" s="450"/>
      <c r="H54" s="401"/>
      <c r="I54" s="394"/>
      <c r="J54" s="394"/>
      <c r="K54" s="394"/>
      <c r="L54" s="394"/>
      <c r="M54" s="402"/>
      <c r="N54" s="498"/>
      <c r="P54" s="301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3"/>
    </row>
    <row r="55" spans="2:29" s="531" customFormat="1" ht="22.9" customHeight="1" thickBot="1">
      <c r="B55" s="500"/>
      <c r="C55" s="543" t="s">
        <v>667</v>
      </c>
      <c r="D55" s="544"/>
      <c r="E55" s="545">
        <f>SUM(E56:E62)</f>
        <v>6303.19</v>
      </c>
      <c r="F55" s="545">
        <f>SUM(F56:F62)</f>
        <v>0</v>
      </c>
      <c r="G55" s="545">
        <f>SUM(G56:G62)</f>
        <v>0</v>
      </c>
      <c r="H55" s="552"/>
      <c r="I55" s="553"/>
      <c r="J55" s="553"/>
      <c r="K55" s="553"/>
      <c r="L55" s="553"/>
      <c r="M55" s="554"/>
      <c r="N55" s="498"/>
      <c r="P55" s="301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3"/>
    </row>
    <row r="56" spans="2:29" s="531" customFormat="1" ht="19.899999999999999" customHeight="1">
      <c r="B56" s="500"/>
      <c r="C56" s="574"/>
      <c r="D56" s="575"/>
      <c r="E56" s="576">
        <v>303.57</v>
      </c>
      <c r="F56" s="576"/>
      <c r="G56" s="576"/>
      <c r="H56" s="577"/>
      <c r="I56" s="578"/>
      <c r="J56" s="578"/>
      <c r="K56" s="578"/>
      <c r="L56" s="578"/>
      <c r="M56" s="579"/>
      <c r="N56" s="498"/>
      <c r="P56" s="301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3"/>
    </row>
    <row r="57" spans="2:29" s="531" customFormat="1" ht="19.899999999999999" customHeight="1">
      <c r="B57" s="500"/>
      <c r="C57" s="427"/>
      <c r="D57" s="428"/>
      <c r="E57" s="449">
        <v>5999.62</v>
      </c>
      <c r="F57" s="449"/>
      <c r="G57" s="449"/>
      <c r="H57" s="403"/>
      <c r="I57" s="580"/>
      <c r="J57" s="580"/>
      <c r="K57" s="580"/>
      <c r="L57" s="580"/>
      <c r="M57" s="400"/>
      <c r="N57" s="498"/>
      <c r="P57" s="301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3"/>
    </row>
    <row r="58" spans="2:29" s="531" customFormat="1" ht="19.899999999999999" customHeight="1">
      <c r="B58" s="500"/>
      <c r="C58" s="427"/>
      <c r="D58" s="428"/>
      <c r="E58" s="449"/>
      <c r="F58" s="449"/>
      <c r="G58" s="449"/>
      <c r="H58" s="403"/>
      <c r="I58" s="580"/>
      <c r="J58" s="580"/>
      <c r="K58" s="580"/>
      <c r="L58" s="580"/>
      <c r="M58" s="400"/>
      <c r="N58" s="498"/>
      <c r="P58" s="301"/>
      <c r="Q58" s="302"/>
      <c r="R58" s="302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  <c r="AC58" s="303"/>
    </row>
    <row r="59" spans="2:29" s="531" customFormat="1" ht="19.899999999999999" customHeight="1">
      <c r="B59" s="500"/>
      <c r="C59" s="427"/>
      <c r="D59" s="428"/>
      <c r="E59" s="449"/>
      <c r="F59" s="449"/>
      <c r="G59" s="449"/>
      <c r="H59" s="403"/>
      <c r="I59" s="580"/>
      <c r="J59" s="580"/>
      <c r="K59" s="580"/>
      <c r="L59" s="580"/>
      <c r="M59" s="400"/>
      <c r="N59" s="498"/>
      <c r="P59" s="301"/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2"/>
      <c r="AB59" s="302"/>
      <c r="AC59" s="303"/>
    </row>
    <row r="60" spans="2:29" s="531" customFormat="1" ht="19.899999999999999" customHeight="1">
      <c r="B60" s="500"/>
      <c r="C60" s="427"/>
      <c r="D60" s="428"/>
      <c r="E60" s="449"/>
      <c r="F60" s="449"/>
      <c r="G60" s="449"/>
      <c r="H60" s="403"/>
      <c r="I60" s="580"/>
      <c r="J60" s="580"/>
      <c r="K60" s="580"/>
      <c r="L60" s="580"/>
      <c r="M60" s="400"/>
      <c r="N60" s="498"/>
      <c r="P60" s="301"/>
      <c r="Q60" s="302"/>
      <c r="R60" s="302"/>
      <c r="S60" s="302"/>
      <c r="T60" s="302"/>
      <c r="U60" s="302"/>
      <c r="V60" s="302"/>
      <c r="W60" s="302"/>
      <c r="X60" s="302"/>
      <c r="Y60" s="302"/>
      <c r="Z60" s="302"/>
      <c r="AA60" s="302"/>
      <c r="AB60" s="302"/>
      <c r="AC60" s="303"/>
    </row>
    <row r="61" spans="2:29" s="531" customFormat="1" ht="19.899999999999999" customHeight="1">
      <c r="B61" s="500"/>
      <c r="C61" s="427"/>
      <c r="D61" s="428"/>
      <c r="E61" s="449"/>
      <c r="F61" s="449"/>
      <c r="G61" s="449"/>
      <c r="H61" s="403"/>
      <c r="I61" s="580"/>
      <c r="J61" s="580"/>
      <c r="K61" s="580"/>
      <c r="L61" s="580"/>
      <c r="M61" s="400"/>
      <c r="N61" s="498"/>
      <c r="P61" s="301"/>
      <c r="Q61" s="302"/>
      <c r="R61" s="302"/>
      <c r="S61" s="302"/>
      <c r="T61" s="302"/>
      <c r="U61" s="302"/>
      <c r="V61" s="302"/>
      <c r="W61" s="302"/>
      <c r="X61" s="302"/>
      <c r="Y61" s="302"/>
      <c r="Z61" s="302"/>
      <c r="AA61" s="302"/>
      <c r="AB61" s="302"/>
      <c r="AC61" s="303"/>
    </row>
    <row r="62" spans="2:29" s="531" customFormat="1" ht="19.899999999999999" customHeight="1">
      <c r="B62" s="500"/>
      <c r="C62" s="429"/>
      <c r="D62" s="430"/>
      <c r="E62" s="450"/>
      <c r="F62" s="450"/>
      <c r="G62" s="450"/>
      <c r="H62" s="401"/>
      <c r="I62" s="394"/>
      <c r="J62" s="394"/>
      <c r="K62" s="394"/>
      <c r="L62" s="394"/>
      <c r="M62" s="402"/>
      <c r="N62" s="498"/>
      <c r="P62" s="301"/>
      <c r="Q62" s="302"/>
      <c r="R62" s="302"/>
      <c r="S62" s="302"/>
      <c r="T62" s="302"/>
      <c r="U62" s="302"/>
      <c r="V62" s="302"/>
      <c r="W62" s="302"/>
      <c r="X62" s="302"/>
      <c r="Y62" s="302"/>
      <c r="Z62" s="302"/>
      <c r="AA62" s="302"/>
      <c r="AB62" s="302"/>
      <c r="AC62" s="303"/>
    </row>
    <row r="63" spans="2:29" s="531" customFormat="1" ht="22.9" customHeight="1">
      <c r="B63" s="500"/>
      <c r="C63" s="548"/>
      <c r="D63" s="548"/>
      <c r="E63" s="549"/>
      <c r="F63" s="549"/>
      <c r="G63" s="549"/>
      <c r="H63" s="549"/>
      <c r="I63" s="549"/>
      <c r="J63" s="549"/>
      <c r="K63" s="549"/>
      <c r="L63" s="549"/>
      <c r="M63" s="549"/>
      <c r="N63" s="498"/>
      <c r="P63" s="301"/>
      <c r="Q63" s="302"/>
      <c r="R63" s="302"/>
      <c r="S63" s="302"/>
      <c r="T63" s="302"/>
      <c r="U63" s="302"/>
      <c r="V63" s="302"/>
      <c r="W63" s="302"/>
      <c r="X63" s="302"/>
      <c r="Y63" s="302"/>
      <c r="Z63" s="302"/>
      <c r="AA63" s="302"/>
      <c r="AB63" s="302"/>
      <c r="AC63" s="303"/>
    </row>
    <row r="64" spans="2:29" s="531" customFormat="1" ht="22.9" customHeight="1">
      <c r="B64" s="500"/>
      <c r="C64" s="510"/>
      <c r="D64" s="511"/>
      <c r="E64" s="550" t="s">
        <v>124</v>
      </c>
      <c r="F64" s="550" t="s">
        <v>125</v>
      </c>
      <c r="G64" s="550" t="s">
        <v>126</v>
      </c>
      <c r="H64" s="1020" t="s">
        <v>378</v>
      </c>
      <c r="I64" s="1021"/>
      <c r="J64" s="1021"/>
      <c r="K64" s="1021"/>
      <c r="L64" s="1021"/>
      <c r="M64" s="1022"/>
      <c r="N64" s="498"/>
      <c r="P64" s="301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3"/>
    </row>
    <row r="65" spans="2:29" s="531" customFormat="1" ht="22.9" customHeight="1">
      <c r="B65" s="500"/>
      <c r="C65" s="518" t="s">
        <v>463</v>
      </c>
      <c r="D65" s="519"/>
      <c r="E65" s="551">
        <f>ejercicio-2</f>
        <v>2016</v>
      </c>
      <c r="F65" s="551">
        <f>ejercicio-1</f>
        <v>2017</v>
      </c>
      <c r="G65" s="551">
        <f>ejercicio</f>
        <v>2018</v>
      </c>
      <c r="H65" s="1023"/>
      <c r="I65" s="1024"/>
      <c r="J65" s="1024"/>
      <c r="K65" s="1024"/>
      <c r="L65" s="1024"/>
      <c r="M65" s="1025"/>
      <c r="N65" s="498"/>
      <c r="P65" s="301"/>
      <c r="Q65" s="302"/>
      <c r="R65" s="302"/>
      <c r="S65" s="302"/>
      <c r="T65" s="302"/>
      <c r="U65" s="302"/>
      <c r="V65" s="302"/>
      <c r="W65" s="302"/>
      <c r="X65" s="302"/>
      <c r="Y65" s="302"/>
      <c r="Z65" s="302"/>
      <c r="AA65" s="302"/>
      <c r="AB65" s="302"/>
      <c r="AC65" s="303"/>
    </row>
    <row r="66" spans="2:29" s="531" customFormat="1" ht="22.9" customHeight="1">
      <c r="B66" s="500"/>
      <c r="C66" s="529" t="s">
        <v>464</v>
      </c>
      <c r="D66" s="530"/>
      <c r="E66" s="370"/>
      <c r="F66" s="370"/>
      <c r="G66" s="769"/>
      <c r="H66" s="581"/>
      <c r="I66" s="582"/>
      <c r="J66" s="582"/>
      <c r="K66" s="582"/>
      <c r="L66" s="582"/>
      <c r="M66" s="371"/>
      <c r="N66" s="498"/>
      <c r="P66" s="301"/>
      <c r="Q66" s="302"/>
      <c r="R66" s="302"/>
      <c r="S66" s="302"/>
      <c r="T66" s="302"/>
      <c r="U66" s="302"/>
      <c r="V66" s="302"/>
      <c r="W66" s="302"/>
      <c r="X66" s="302"/>
      <c r="Y66" s="302"/>
      <c r="Z66" s="302"/>
      <c r="AA66" s="302"/>
      <c r="AB66" s="302"/>
      <c r="AC66" s="303"/>
    </row>
    <row r="67" spans="2:29" s="531" customFormat="1" ht="22.9" customHeight="1">
      <c r="B67" s="500"/>
      <c r="C67" s="532" t="s">
        <v>465</v>
      </c>
      <c r="D67" s="533"/>
      <c r="E67" s="375"/>
      <c r="F67" s="375"/>
      <c r="G67" s="450"/>
      <c r="H67" s="401"/>
      <c r="I67" s="394"/>
      <c r="J67" s="394"/>
      <c r="K67" s="394"/>
      <c r="L67" s="394"/>
      <c r="M67" s="402"/>
      <c r="N67" s="498"/>
      <c r="P67" s="301"/>
      <c r="Q67" s="302"/>
      <c r="R67" s="302"/>
      <c r="S67" s="302"/>
      <c r="T67" s="302"/>
      <c r="U67" s="302"/>
      <c r="V67" s="302"/>
      <c r="W67" s="302"/>
      <c r="X67" s="302"/>
      <c r="Y67" s="302"/>
      <c r="Z67" s="302"/>
      <c r="AA67" s="302"/>
      <c r="AB67" s="302"/>
      <c r="AC67" s="303"/>
    </row>
    <row r="68" spans="2:29" s="531" customFormat="1" ht="22.9" customHeight="1">
      <c r="B68" s="500"/>
      <c r="C68" s="548"/>
      <c r="D68" s="548"/>
      <c r="E68" s="549"/>
      <c r="F68" s="549"/>
      <c r="G68" s="549"/>
      <c r="H68" s="549"/>
      <c r="I68" s="549"/>
      <c r="J68" s="549"/>
      <c r="K68" s="549"/>
      <c r="L68" s="549"/>
      <c r="M68" s="549"/>
      <c r="N68" s="498"/>
      <c r="P68" s="301"/>
      <c r="Q68" s="302"/>
      <c r="R68" s="302"/>
      <c r="S68" s="302"/>
      <c r="T68" s="302"/>
      <c r="U68" s="302"/>
      <c r="V68" s="302"/>
      <c r="W68" s="302"/>
      <c r="X68" s="302"/>
      <c r="Y68" s="302"/>
      <c r="Z68" s="302"/>
      <c r="AA68" s="302"/>
      <c r="AB68" s="302"/>
      <c r="AC68" s="303"/>
    </row>
    <row r="69" spans="2:29" s="531" customFormat="1" ht="22.9" customHeight="1">
      <c r="B69" s="500"/>
      <c r="C69" s="918" t="s">
        <v>656</v>
      </c>
      <c r="D69" s="511"/>
      <c r="E69" s="550" t="s">
        <v>124</v>
      </c>
      <c r="F69" s="550" t="s">
        <v>125</v>
      </c>
      <c r="G69" s="550" t="s">
        <v>126</v>
      </c>
      <c r="H69" s="1020" t="s">
        <v>378</v>
      </c>
      <c r="I69" s="1021"/>
      <c r="J69" s="1021"/>
      <c r="K69" s="1021"/>
      <c r="L69" s="1021"/>
      <c r="M69" s="1022"/>
      <c r="N69" s="498"/>
      <c r="P69" s="301"/>
      <c r="Q69" s="302"/>
      <c r="R69" s="302"/>
      <c r="S69" s="302"/>
      <c r="T69" s="302"/>
      <c r="U69" s="302"/>
      <c r="V69" s="302"/>
      <c r="W69" s="302"/>
      <c r="X69" s="302"/>
      <c r="Y69" s="302"/>
      <c r="Z69" s="302"/>
      <c r="AA69" s="302"/>
      <c r="AB69" s="302"/>
      <c r="AC69" s="303"/>
    </row>
    <row r="70" spans="2:29" s="531" customFormat="1" ht="22.9" customHeight="1">
      <c r="B70" s="500"/>
      <c r="C70" s="518" t="s">
        <v>657</v>
      </c>
      <c r="D70" s="519"/>
      <c r="E70" s="551">
        <f>ejercicio-2</f>
        <v>2016</v>
      </c>
      <c r="F70" s="551">
        <f>ejercicio-1</f>
        <v>2017</v>
      </c>
      <c r="G70" s="551">
        <f>ejercicio</f>
        <v>2018</v>
      </c>
      <c r="H70" s="1023"/>
      <c r="I70" s="1024"/>
      <c r="J70" s="1024"/>
      <c r="K70" s="1024"/>
      <c r="L70" s="1024"/>
      <c r="M70" s="1025"/>
      <c r="N70" s="498"/>
      <c r="P70" s="301"/>
      <c r="Q70" s="302"/>
      <c r="R70" s="302"/>
      <c r="S70" s="302"/>
      <c r="T70" s="302"/>
      <c r="U70" s="302"/>
      <c r="V70" s="302"/>
      <c r="W70" s="302"/>
      <c r="X70" s="302"/>
      <c r="Y70" s="302"/>
      <c r="Z70" s="302"/>
      <c r="AA70" s="302"/>
      <c r="AB70" s="302"/>
      <c r="AC70" s="303"/>
    </row>
    <row r="71" spans="2:29" s="531" customFormat="1" ht="22.9" customHeight="1">
      <c r="B71" s="500"/>
      <c r="C71" s="523" t="s">
        <v>658</v>
      </c>
      <c r="D71" s="524"/>
      <c r="E71" s="525">
        <f>SUM(E72:E75)</f>
        <v>0</v>
      </c>
      <c r="F71" s="525">
        <f>SUM(F72:F75)</f>
        <v>0</v>
      </c>
      <c r="G71" s="525">
        <f>SUM(G72:G75)</f>
        <v>0</v>
      </c>
      <c r="H71" s="555"/>
      <c r="I71" s="556"/>
      <c r="J71" s="556"/>
      <c r="K71" s="556"/>
      <c r="L71" s="556"/>
      <c r="M71" s="557"/>
      <c r="N71" s="498"/>
      <c r="P71" s="301"/>
      <c r="Q71" s="302"/>
      <c r="R71" s="302"/>
      <c r="S71" s="302"/>
      <c r="T71" s="302"/>
      <c r="U71" s="302"/>
      <c r="V71" s="302"/>
      <c r="W71" s="302"/>
      <c r="X71" s="302"/>
      <c r="Y71" s="302"/>
      <c r="Z71" s="302"/>
      <c r="AA71" s="302"/>
      <c r="AB71" s="302"/>
      <c r="AC71" s="303"/>
    </row>
    <row r="72" spans="2:29" s="531" customFormat="1" ht="22.9" customHeight="1">
      <c r="B72" s="500"/>
      <c r="C72" s="558" t="s">
        <v>501</v>
      </c>
      <c r="D72" s="559"/>
      <c r="E72" s="372"/>
      <c r="F72" s="372"/>
      <c r="G72" s="372"/>
      <c r="H72" s="398"/>
      <c r="I72" s="393"/>
      <c r="J72" s="393"/>
      <c r="K72" s="393"/>
      <c r="L72" s="393"/>
      <c r="M72" s="399"/>
      <c r="N72" s="498"/>
      <c r="P72" s="301"/>
      <c r="Q72" s="302"/>
      <c r="R72" s="302"/>
      <c r="S72" s="302"/>
      <c r="T72" s="302"/>
      <c r="U72" s="302"/>
      <c r="V72" s="302"/>
      <c r="W72" s="302"/>
      <c r="X72" s="302"/>
      <c r="Y72" s="302"/>
      <c r="Z72" s="302"/>
      <c r="AA72" s="302"/>
      <c r="AB72" s="302"/>
      <c r="AC72" s="303"/>
    </row>
    <row r="73" spans="2:29" s="531" customFormat="1" ht="22.9" customHeight="1">
      <c r="B73" s="500"/>
      <c r="C73" s="560" t="s">
        <v>502</v>
      </c>
      <c r="D73" s="534"/>
      <c r="E73" s="373"/>
      <c r="F73" s="373"/>
      <c r="G73" s="373"/>
      <c r="H73" s="403"/>
      <c r="I73" s="580"/>
      <c r="J73" s="580"/>
      <c r="K73" s="580"/>
      <c r="L73" s="580"/>
      <c r="M73" s="400"/>
      <c r="N73" s="498"/>
      <c r="P73" s="301"/>
      <c r="Q73" s="302"/>
      <c r="R73" s="302"/>
      <c r="S73" s="302"/>
      <c r="T73" s="302"/>
      <c r="U73" s="302"/>
      <c r="V73" s="302"/>
      <c r="W73" s="302"/>
      <c r="X73" s="302"/>
      <c r="Y73" s="302"/>
      <c r="Z73" s="302"/>
      <c r="AA73" s="302"/>
      <c r="AB73" s="302"/>
      <c r="AC73" s="303"/>
    </row>
    <row r="74" spans="2:29" s="531" customFormat="1" ht="22.9" customHeight="1">
      <c r="B74" s="500"/>
      <c r="C74" s="561" t="s">
        <v>503</v>
      </c>
      <c r="D74" s="562"/>
      <c r="E74" s="374"/>
      <c r="F74" s="374"/>
      <c r="G74" s="374"/>
      <c r="H74" s="583"/>
      <c r="I74" s="584"/>
      <c r="J74" s="584"/>
      <c r="K74" s="584"/>
      <c r="L74" s="584"/>
      <c r="M74" s="357"/>
      <c r="N74" s="498"/>
      <c r="P74" s="301"/>
      <c r="Q74" s="302"/>
      <c r="R74" s="302"/>
      <c r="S74" s="302"/>
      <c r="T74" s="302"/>
      <c r="U74" s="302"/>
      <c r="V74" s="302"/>
      <c r="W74" s="302"/>
      <c r="X74" s="302"/>
      <c r="Y74" s="302"/>
      <c r="Z74" s="302"/>
      <c r="AA74" s="302"/>
      <c r="AB74" s="302"/>
      <c r="AC74" s="303"/>
    </row>
    <row r="75" spans="2:29" s="531" customFormat="1" ht="22.9" customHeight="1">
      <c r="B75" s="500"/>
      <c r="C75" s="920" t="s">
        <v>660</v>
      </c>
      <c r="D75" s="534"/>
      <c r="E75" s="373"/>
      <c r="F75" s="373"/>
      <c r="G75" s="373"/>
      <c r="H75" s="840"/>
      <c r="I75" s="580"/>
      <c r="J75" s="580"/>
      <c r="K75" s="580"/>
      <c r="L75" s="580"/>
      <c r="M75" s="841"/>
      <c r="N75" s="498"/>
      <c r="P75" s="301"/>
      <c r="Q75" s="302"/>
      <c r="R75" s="302"/>
      <c r="S75" s="302"/>
      <c r="T75" s="302"/>
      <c r="U75" s="302"/>
      <c r="V75" s="302"/>
      <c r="W75" s="302"/>
      <c r="X75" s="302"/>
      <c r="Y75" s="302"/>
      <c r="Z75" s="302"/>
      <c r="AA75" s="302"/>
      <c r="AB75" s="302"/>
      <c r="AC75" s="303"/>
    </row>
    <row r="76" spans="2:29" s="528" customFormat="1" ht="22.9" customHeight="1">
      <c r="B76" s="522"/>
      <c r="C76" s="523" t="s">
        <v>661</v>
      </c>
      <c r="D76" s="524"/>
      <c r="E76" s="525">
        <f>SUM(E77:E82)</f>
        <v>4086253.0900000003</v>
      </c>
      <c r="F76" s="525">
        <f>SUM(F77:F82)</f>
        <v>6203737.8999999994</v>
      </c>
      <c r="G76" s="525">
        <f>SUM(G77:G82)</f>
        <v>5026200</v>
      </c>
      <c r="H76" s="555"/>
      <c r="I76" s="556"/>
      <c r="J76" s="556"/>
      <c r="K76" s="556"/>
      <c r="L76" s="556"/>
      <c r="M76" s="557"/>
      <c r="N76" s="563"/>
      <c r="P76" s="301"/>
      <c r="Q76" s="302"/>
      <c r="R76" s="302"/>
      <c r="S76" s="302"/>
      <c r="T76" s="302"/>
      <c r="U76" s="302"/>
      <c r="V76" s="302"/>
      <c r="W76" s="302"/>
      <c r="X76" s="302"/>
      <c r="Y76" s="302"/>
      <c r="Z76" s="302"/>
      <c r="AA76" s="302"/>
      <c r="AB76" s="302"/>
      <c r="AC76" s="303"/>
    </row>
    <row r="77" spans="2:29" s="531" customFormat="1" ht="22.9" customHeight="1">
      <c r="B77" s="500"/>
      <c r="C77" s="558" t="s">
        <v>504</v>
      </c>
      <c r="D77" s="559"/>
      <c r="E77" s="447"/>
      <c r="F77" s="447">
        <v>18927.05</v>
      </c>
      <c r="G77" s="447"/>
      <c r="H77" s="398"/>
      <c r="I77" s="393"/>
      <c r="J77" s="393"/>
      <c r="K77" s="393"/>
      <c r="L77" s="393"/>
      <c r="M77" s="399"/>
      <c r="N77" s="498"/>
      <c r="P77" s="301"/>
      <c r="Q77" s="302"/>
      <c r="R77" s="302"/>
      <c r="S77" s="302"/>
      <c r="T77" s="302"/>
      <c r="U77" s="302"/>
      <c r="V77" s="302"/>
      <c r="W77" s="302"/>
      <c r="X77" s="302"/>
      <c r="Y77" s="302"/>
      <c r="Z77" s="302"/>
      <c r="AA77" s="302"/>
      <c r="AB77" s="302"/>
      <c r="AC77" s="303"/>
    </row>
    <row r="78" spans="2:29" s="531" customFormat="1" ht="22.9" customHeight="1">
      <c r="B78" s="500"/>
      <c r="C78" s="560" t="s">
        <v>505</v>
      </c>
      <c r="D78" s="534"/>
      <c r="E78" s="449">
        <v>92487.96</v>
      </c>
      <c r="F78" s="449">
        <v>133459.57999999999</v>
      </c>
      <c r="G78" s="449">
        <v>115200</v>
      </c>
      <c r="H78" s="403"/>
      <c r="I78" s="580"/>
      <c r="J78" s="580"/>
      <c r="K78" s="580"/>
      <c r="L78" s="580"/>
      <c r="M78" s="400"/>
      <c r="N78" s="498"/>
      <c r="P78" s="301"/>
      <c r="Q78" s="302"/>
      <c r="R78" s="302"/>
      <c r="S78" s="302"/>
      <c r="T78" s="302"/>
      <c r="U78" s="302"/>
      <c r="V78" s="302"/>
      <c r="W78" s="302"/>
      <c r="X78" s="302"/>
      <c r="Y78" s="302"/>
      <c r="Z78" s="302"/>
      <c r="AA78" s="302"/>
      <c r="AB78" s="302"/>
      <c r="AC78" s="303"/>
    </row>
    <row r="79" spans="2:29" s="531" customFormat="1" ht="22.9" customHeight="1">
      <c r="B79" s="500"/>
      <c r="C79" s="560" t="s">
        <v>506</v>
      </c>
      <c r="D79" s="534"/>
      <c r="E79" s="449"/>
      <c r="F79" s="449"/>
      <c r="G79" s="449"/>
      <c r="H79" s="403"/>
      <c r="I79" s="580"/>
      <c r="J79" s="580"/>
      <c r="K79" s="580"/>
      <c r="L79" s="580"/>
      <c r="M79" s="400"/>
      <c r="N79" s="498"/>
      <c r="P79" s="301"/>
      <c r="Q79" s="302"/>
      <c r="R79" s="302"/>
      <c r="S79" s="302"/>
      <c r="T79" s="302"/>
      <c r="U79" s="302"/>
      <c r="V79" s="302"/>
      <c r="W79" s="302"/>
      <c r="X79" s="302"/>
      <c r="Y79" s="302"/>
      <c r="Z79" s="302"/>
      <c r="AA79" s="302"/>
      <c r="AB79" s="302"/>
      <c r="AC79" s="303"/>
    </row>
    <row r="80" spans="2:29" s="531" customFormat="1" ht="22.9" customHeight="1">
      <c r="B80" s="500"/>
      <c r="C80" s="560" t="s">
        <v>507</v>
      </c>
      <c r="D80" s="534"/>
      <c r="E80" s="449">
        <v>3958860.66</v>
      </c>
      <c r="F80" s="449">
        <v>6050117.1799999997</v>
      </c>
      <c r="G80" s="449">
        <v>4911000</v>
      </c>
      <c r="H80" s="403"/>
      <c r="I80" s="580"/>
      <c r="J80" s="580"/>
      <c r="K80" s="580"/>
      <c r="L80" s="580"/>
      <c r="M80" s="400"/>
      <c r="N80" s="498"/>
      <c r="P80" s="301"/>
      <c r="Q80" s="302"/>
      <c r="R80" s="302"/>
      <c r="S80" s="302"/>
      <c r="T80" s="302"/>
      <c r="U80" s="302"/>
      <c r="V80" s="302"/>
      <c r="W80" s="302"/>
      <c r="X80" s="302"/>
      <c r="Y80" s="302"/>
      <c r="Z80" s="302"/>
      <c r="AA80" s="302"/>
      <c r="AB80" s="302"/>
      <c r="AC80" s="303"/>
    </row>
    <row r="81" spans="2:29" s="531" customFormat="1" ht="22.9" customHeight="1">
      <c r="B81" s="500"/>
      <c r="C81" s="564" t="s">
        <v>524</v>
      </c>
      <c r="D81" s="534"/>
      <c r="E81" s="449">
        <v>34904.47</v>
      </c>
      <c r="F81" s="449">
        <v>1234.0899999999999</v>
      </c>
      <c r="G81" s="449"/>
      <c r="H81" s="403"/>
      <c r="I81" s="580"/>
      <c r="J81" s="580"/>
      <c r="K81" s="580"/>
      <c r="L81" s="580"/>
      <c r="M81" s="400"/>
      <c r="N81" s="498"/>
      <c r="P81" s="301"/>
      <c r="Q81" s="302"/>
      <c r="R81" s="302"/>
      <c r="S81" s="302"/>
      <c r="T81" s="302"/>
      <c r="U81" s="302"/>
      <c r="V81" s="302"/>
      <c r="W81" s="302"/>
      <c r="X81" s="302"/>
      <c r="Y81" s="302"/>
      <c r="Z81" s="302"/>
      <c r="AA81" s="302"/>
      <c r="AB81" s="302"/>
      <c r="AC81" s="303"/>
    </row>
    <row r="82" spans="2:29" s="531" customFormat="1" ht="22.9" customHeight="1">
      <c r="B82" s="500"/>
      <c r="C82" s="532" t="s">
        <v>508</v>
      </c>
      <c r="D82" s="533"/>
      <c r="E82" s="450"/>
      <c r="F82" s="450"/>
      <c r="G82" s="450"/>
      <c r="H82" s="401"/>
      <c r="I82" s="394"/>
      <c r="J82" s="394"/>
      <c r="K82" s="394"/>
      <c r="L82" s="394"/>
      <c r="M82" s="402"/>
      <c r="N82" s="498"/>
      <c r="P82" s="301"/>
      <c r="Q82" s="302"/>
      <c r="R82" s="302"/>
      <c r="S82" s="302"/>
      <c r="T82" s="302"/>
      <c r="U82" s="302"/>
      <c r="V82" s="302"/>
      <c r="W82" s="302"/>
      <c r="X82" s="302"/>
      <c r="Y82" s="302"/>
      <c r="Z82" s="302"/>
      <c r="AA82" s="302"/>
      <c r="AB82" s="302"/>
      <c r="AC82" s="303"/>
    </row>
    <row r="83" spans="2:29" s="531" customFormat="1" ht="22.9" customHeight="1">
      <c r="B83" s="500"/>
      <c r="C83" s="548"/>
      <c r="D83" s="548"/>
      <c r="E83" s="549"/>
      <c r="F83" s="549"/>
      <c r="G83" s="549"/>
      <c r="H83" s="549"/>
      <c r="I83" s="549"/>
      <c r="J83" s="549"/>
      <c r="K83" s="549"/>
      <c r="L83" s="549"/>
      <c r="M83" s="549"/>
      <c r="N83" s="498"/>
      <c r="P83" s="301"/>
      <c r="Q83" s="302"/>
      <c r="R83" s="302"/>
      <c r="S83" s="302"/>
      <c r="T83" s="302"/>
      <c r="U83" s="302"/>
      <c r="V83" s="302"/>
      <c r="W83" s="302"/>
      <c r="X83" s="302"/>
      <c r="Y83" s="302"/>
      <c r="Z83" s="302"/>
      <c r="AA83" s="302"/>
      <c r="AB83" s="302"/>
      <c r="AC83" s="303"/>
    </row>
    <row r="84" spans="2:29" s="531" customFormat="1" ht="22.9" customHeight="1">
      <c r="B84" s="500"/>
      <c r="C84" s="1029" t="s">
        <v>554</v>
      </c>
      <c r="D84" s="1030"/>
      <c r="E84" s="1031"/>
      <c r="F84" s="712" t="s">
        <v>214</v>
      </c>
      <c r="G84" s="550" t="s">
        <v>126</v>
      </c>
      <c r="H84" s="1027" t="s">
        <v>378</v>
      </c>
      <c r="I84" s="1027"/>
      <c r="J84" s="1027"/>
      <c r="K84" s="1027"/>
      <c r="L84" s="1027"/>
      <c r="M84" s="1027"/>
      <c r="N84" s="498"/>
      <c r="P84" s="301"/>
      <c r="Q84" s="302"/>
      <c r="R84" s="302"/>
      <c r="S84" s="302"/>
      <c r="T84" s="302"/>
      <c r="U84" s="302"/>
      <c r="V84" s="302"/>
      <c r="W84" s="302"/>
      <c r="X84" s="302"/>
      <c r="Y84" s="302"/>
      <c r="Z84" s="302"/>
      <c r="AA84" s="302"/>
      <c r="AB84" s="302"/>
      <c r="AC84" s="303"/>
    </row>
    <row r="85" spans="2:29" s="531" customFormat="1" ht="43.15" customHeight="1">
      <c r="B85" s="500"/>
      <c r="C85" s="1032"/>
      <c r="D85" s="1033"/>
      <c r="E85" s="1034"/>
      <c r="F85" s="713" t="s">
        <v>555</v>
      </c>
      <c r="G85" s="551">
        <f>ejercicio</f>
        <v>2018</v>
      </c>
      <c r="H85" s="1028"/>
      <c r="I85" s="1028"/>
      <c r="J85" s="1028"/>
      <c r="K85" s="1028"/>
      <c r="L85" s="1028"/>
      <c r="M85" s="1028"/>
      <c r="N85" s="498"/>
      <c r="P85" s="301"/>
      <c r="Q85" s="302"/>
      <c r="R85" s="302"/>
      <c r="S85" s="302"/>
      <c r="T85" s="302"/>
      <c r="U85" s="302"/>
      <c r="V85" s="302"/>
      <c r="W85" s="302"/>
      <c r="X85" s="302"/>
      <c r="Y85" s="302"/>
      <c r="Z85" s="302"/>
      <c r="AA85" s="302"/>
      <c r="AB85" s="302"/>
      <c r="AC85" s="303"/>
    </row>
    <row r="86" spans="2:29" s="531" customFormat="1" ht="22.9" customHeight="1" thickBot="1">
      <c r="B86" s="500"/>
      <c r="C86" s="543" t="s">
        <v>559</v>
      </c>
      <c r="D86" s="717"/>
      <c r="E86" s="718"/>
      <c r="F86" s="545"/>
      <c r="G86" s="545">
        <f>SUM(G87:G89)</f>
        <v>3288000</v>
      </c>
      <c r="H86" s="552"/>
      <c r="I86" s="553"/>
      <c r="J86" s="553"/>
      <c r="K86" s="553"/>
      <c r="L86" s="553"/>
      <c r="M86" s="554"/>
      <c r="N86" s="498"/>
      <c r="P86" s="301"/>
      <c r="Q86" s="302"/>
      <c r="R86" s="302"/>
      <c r="S86" s="302"/>
      <c r="T86" s="302"/>
      <c r="U86" s="302"/>
      <c r="V86" s="302"/>
      <c r="W86" s="302"/>
      <c r="X86" s="302"/>
      <c r="Y86" s="302"/>
      <c r="Z86" s="302"/>
      <c r="AA86" s="302"/>
      <c r="AB86" s="302"/>
      <c r="AC86" s="303"/>
    </row>
    <row r="87" spans="2:29" s="531" customFormat="1" ht="22.9" customHeight="1">
      <c r="B87" s="500"/>
      <c r="C87" s="1035" t="s">
        <v>556</v>
      </c>
      <c r="D87" s="1036"/>
      <c r="E87" s="1037"/>
      <c r="F87" s="770"/>
      <c r="G87" s="372"/>
      <c r="H87" s="719"/>
      <c r="I87" s="393"/>
      <c r="J87" s="393"/>
      <c r="K87" s="393"/>
      <c r="L87" s="393"/>
      <c r="M87" s="588"/>
      <c r="N87" s="498"/>
      <c r="P87" s="301"/>
      <c r="Q87" s="302"/>
      <c r="R87" s="302"/>
      <c r="S87" s="302"/>
      <c r="T87" s="302"/>
      <c r="U87" s="302"/>
      <c r="V87" s="302"/>
      <c r="W87" s="302"/>
      <c r="X87" s="302"/>
      <c r="Y87" s="302"/>
      <c r="Z87" s="302"/>
      <c r="AA87" s="302"/>
      <c r="AB87" s="302"/>
      <c r="AC87" s="303"/>
    </row>
    <row r="88" spans="2:29" s="531" customFormat="1" ht="22.9" customHeight="1">
      <c r="B88" s="500"/>
      <c r="C88" s="714" t="s">
        <v>557</v>
      </c>
      <c r="D88" s="715"/>
      <c r="E88" s="716"/>
      <c r="F88" s="770"/>
      <c r="G88" s="372"/>
      <c r="H88" s="587"/>
      <c r="I88" s="393"/>
      <c r="J88" s="393"/>
      <c r="K88" s="393"/>
      <c r="L88" s="393"/>
      <c r="M88" s="588"/>
      <c r="N88" s="498"/>
      <c r="P88" s="301"/>
      <c r="Q88" s="302"/>
      <c r="R88" s="302"/>
      <c r="S88" s="302"/>
      <c r="T88" s="302"/>
      <c r="U88" s="302"/>
      <c r="V88" s="302"/>
      <c r="W88" s="302"/>
      <c r="X88" s="302"/>
      <c r="Y88" s="302"/>
      <c r="Z88" s="302"/>
      <c r="AA88" s="302"/>
      <c r="AB88" s="302"/>
      <c r="AC88" s="303"/>
    </row>
    <row r="89" spans="2:29" s="531" customFormat="1" ht="22.9" customHeight="1">
      <c r="B89" s="500"/>
      <c r="C89" s="1038" t="s">
        <v>558</v>
      </c>
      <c r="D89" s="1039"/>
      <c r="E89" s="1040"/>
      <c r="F89" s="771">
        <v>652</v>
      </c>
      <c r="G89" s="373">
        <v>3288000</v>
      </c>
      <c r="H89" s="589"/>
      <c r="I89" s="580"/>
      <c r="J89" s="580"/>
      <c r="K89" s="580"/>
      <c r="L89" s="580"/>
      <c r="M89" s="590"/>
      <c r="N89" s="498"/>
      <c r="P89" s="301"/>
      <c r="Q89" s="302"/>
      <c r="R89" s="302"/>
      <c r="S89" s="302"/>
      <c r="T89" s="302"/>
      <c r="U89" s="302"/>
      <c r="V89" s="302"/>
      <c r="W89" s="302"/>
      <c r="X89" s="302"/>
      <c r="Y89" s="302"/>
      <c r="Z89" s="302"/>
      <c r="AA89" s="302"/>
      <c r="AB89" s="302"/>
      <c r="AC89" s="303"/>
    </row>
    <row r="90" spans="2:29" s="531" customFormat="1" ht="22.9" customHeight="1">
      <c r="B90" s="500"/>
      <c r="C90" s="706"/>
      <c r="D90" s="548"/>
      <c r="E90" s="707"/>
      <c r="F90" s="707"/>
      <c r="G90" s="707"/>
      <c r="H90" s="708"/>
      <c r="I90" s="708"/>
      <c r="J90" s="708"/>
      <c r="K90" s="708"/>
      <c r="L90" s="708"/>
      <c r="M90" s="708"/>
      <c r="N90" s="498"/>
      <c r="P90" s="301"/>
      <c r="Q90" s="302"/>
      <c r="R90" s="302"/>
      <c r="S90" s="302"/>
      <c r="T90" s="302"/>
      <c r="U90" s="302"/>
      <c r="V90" s="302"/>
      <c r="W90" s="302"/>
      <c r="X90" s="302"/>
      <c r="Y90" s="302"/>
      <c r="Z90" s="302"/>
      <c r="AA90" s="302"/>
      <c r="AB90" s="302"/>
      <c r="AC90" s="303"/>
    </row>
    <row r="91" spans="2:29" s="531" customFormat="1" ht="22.9" customHeight="1">
      <c r="B91" s="500"/>
      <c r="C91" s="709" t="s">
        <v>207</v>
      </c>
      <c r="D91" s="710"/>
      <c r="E91" s="549"/>
      <c r="F91" s="549"/>
      <c r="G91" s="549"/>
      <c r="H91" s="549"/>
      <c r="I91" s="549"/>
      <c r="J91" s="549"/>
      <c r="K91" s="549"/>
      <c r="L91" s="549"/>
      <c r="M91" s="549"/>
      <c r="N91" s="498"/>
      <c r="P91" s="301"/>
      <c r="Q91" s="302"/>
      <c r="R91" s="302"/>
      <c r="S91" s="302"/>
      <c r="T91" s="302"/>
      <c r="U91" s="302"/>
      <c r="V91" s="302"/>
      <c r="W91" s="302"/>
      <c r="X91" s="302"/>
      <c r="Y91" s="302"/>
      <c r="Z91" s="302"/>
      <c r="AA91" s="302"/>
      <c r="AB91" s="302"/>
      <c r="AC91" s="303"/>
    </row>
    <row r="92" spans="2:29" s="531" customFormat="1" ht="22.9" customHeight="1">
      <c r="B92" s="500"/>
      <c r="C92" s="710" t="s">
        <v>611</v>
      </c>
      <c r="D92" s="710"/>
      <c r="E92" s="567"/>
      <c r="F92" s="567"/>
      <c r="G92" s="567"/>
      <c r="H92" s="567"/>
      <c r="I92" s="567"/>
      <c r="J92" s="567"/>
      <c r="K92" s="567"/>
      <c r="L92" s="567"/>
      <c r="M92" s="567"/>
      <c r="N92" s="498"/>
      <c r="P92" s="301"/>
      <c r="Q92" s="302"/>
      <c r="R92" s="302"/>
      <c r="S92" s="302"/>
      <c r="T92" s="302"/>
      <c r="U92" s="302"/>
      <c r="V92" s="302"/>
      <c r="W92" s="302"/>
      <c r="X92" s="302"/>
      <c r="Y92" s="302"/>
      <c r="Z92" s="302"/>
      <c r="AA92" s="302"/>
      <c r="AB92" s="302"/>
      <c r="AC92" s="303"/>
    </row>
    <row r="93" spans="2:29" s="531" customFormat="1" ht="22.9" customHeight="1">
      <c r="B93" s="500"/>
      <c r="C93" s="711" t="s">
        <v>467</v>
      </c>
      <c r="D93" s="710"/>
      <c r="E93" s="567"/>
      <c r="F93" s="567"/>
      <c r="G93" s="567"/>
      <c r="H93" s="567"/>
      <c r="I93" s="567"/>
      <c r="J93" s="567"/>
      <c r="K93" s="567"/>
      <c r="L93" s="567"/>
      <c r="M93" s="567"/>
      <c r="N93" s="498"/>
      <c r="P93" s="301"/>
      <c r="Q93" s="302"/>
      <c r="R93" s="302"/>
      <c r="S93" s="302"/>
      <c r="T93" s="302"/>
      <c r="U93" s="302"/>
      <c r="V93" s="302"/>
      <c r="W93" s="302"/>
      <c r="X93" s="302"/>
      <c r="Y93" s="302"/>
      <c r="Z93" s="302"/>
      <c r="AA93" s="302"/>
      <c r="AB93" s="302"/>
      <c r="AC93" s="303"/>
    </row>
    <row r="94" spans="2:29" s="531" customFormat="1" ht="22.9" customHeight="1">
      <c r="B94" s="500"/>
      <c r="C94" s="711" t="s">
        <v>612</v>
      </c>
      <c r="D94" s="710"/>
      <c r="E94" s="567"/>
      <c r="F94" s="567"/>
      <c r="G94" s="567"/>
      <c r="H94" s="567"/>
      <c r="I94" s="567"/>
      <c r="J94" s="567"/>
      <c r="K94" s="567"/>
      <c r="L94" s="567"/>
      <c r="M94" s="567"/>
      <c r="N94" s="498"/>
      <c r="P94" s="301"/>
      <c r="Q94" s="302"/>
      <c r="R94" s="302"/>
      <c r="S94" s="302"/>
      <c r="T94" s="302"/>
      <c r="U94" s="302"/>
      <c r="V94" s="302"/>
      <c r="W94" s="302"/>
      <c r="X94" s="302"/>
      <c r="Y94" s="302"/>
      <c r="Z94" s="302"/>
      <c r="AA94" s="302"/>
      <c r="AB94" s="302"/>
      <c r="AC94" s="303"/>
    </row>
    <row r="95" spans="2:29" ht="22.9" customHeight="1" thickBot="1">
      <c r="B95" s="568"/>
      <c r="C95" s="1006"/>
      <c r="D95" s="1006"/>
      <c r="E95" s="1006"/>
      <c r="F95" s="1006"/>
      <c r="G95" s="569"/>
      <c r="H95" s="569"/>
      <c r="I95" s="569"/>
      <c r="J95" s="569"/>
      <c r="K95" s="569"/>
      <c r="L95" s="569"/>
      <c r="M95" s="569"/>
      <c r="N95" s="570"/>
      <c r="P95" s="304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6"/>
    </row>
    <row r="96" spans="2:29" ht="22.9" customHeight="1">
      <c r="C96" s="495"/>
      <c r="D96" s="495"/>
      <c r="E96" s="496"/>
      <c r="F96" s="496"/>
      <c r="G96" s="496"/>
      <c r="H96" s="496"/>
      <c r="I96" s="496"/>
      <c r="J96" s="496"/>
      <c r="K96" s="496"/>
      <c r="L96" s="496"/>
      <c r="M96" s="496"/>
    </row>
    <row r="97" spans="3:13" ht="12.75">
      <c r="C97" s="571" t="s">
        <v>76</v>
      </c>
      <c r="D97" s="495"/>
      <c r="E97" s="496"/>
      <c r="F97" s="496"/>
      <c r="G97" s="496"/>
      <c r="H97" s="496"/>
      <c r="I97" s="496"/>
      <c r="J97" s="496"/>
      <c r="K97" s="496"/>
      <c r="L97" s="496"/>
      <c r="M97" s="572" t="s">
        <v>46</v>
      </c>
    </row>
    <row r="98" spans="3:13" ht="12.75">
      <c r="C98" s="573" t="s">
        <v>77</v>
      </c>
      <c r="D98" s="495"/>
      <c r="E98" s="496"/>
      <c r="F98" s="496"/>
      <c r="G98" s="496"/>
      <c r="H98" s="496"/>
      <c r="I98" s="496"/>
      <c r="J98" s="496"/>
      <c r="K98" s="496"/>
      <c r="L98" s="496"/>
      <c r="M98" s="496"/>
    </row>
    <row r="99" spans="3:13" ht="12.75">
      <c r="C99" s="573" t="s">
        <v>78</v>
      </c>
      <c r="D99" s="495"/>
      <c r="E99" s="496"/>
      <c r="F99" s="496"/>
      <c r="G99" s="496"/>
      <c r="H99" s="496"/>
      <c r="I99" s="496"/>
      <c r="J99" s="496"/>
      <c r="K99" s="496"/>
      <c r="L99" s="496"/>
      <c r="M99" s="496"/>
    </row>
    <row r="100" spans="3:13" ht="12.75">
      <c r="C100" s="573" t="s">
        <v>79</v>
      </c>
      <c r="D100" s="495"/>
      <c r="E100" s="496"/>
      <c r="F100" s="496"/>
      <c r="G100" s="496"/>
      <c r="H100" s="496"/>
      <c r="I100" s="496"/>
      <c r="J100" s="496"/>
      <c r="K100" s="496"/>
      <c r="L100" s="496"/>
      <c r="M100" s="496"/>
    </row>
    <row r="101" spans="3:13" ht="12.75">
      <c r="C101" s="573" t="s">
        <v>80</v>
      </c>
      <c r="D101" s="495"/>
      <c r="E101" s="496"/>
      <c r="F101" s="496"/>
      <c r="G101" s="496"/>
      <c r="H101" s="496"/>
      <c r="I101" s="496"/>
      <c r="J101" s="496"/>
      <c r="K101" s="496"/>
      <c r="L101" s="496"/>
      <c r="M101" s="496"/>
    </row>
    <row r="102" spans="3:13" ht="22.9" customHeight="1">
      <c r="C102" s="495"/>
      <c r="D102" s="495"/>
      <c r="E102" s="496"/>
      <c r="F102" s="496"/>
      <c r="G102" s="496"/>
      <c r="H102" s="496"/>
      <c r="I102" s="496"/>
      <c r="J102" s="496"/>
      <c r="K102" s="496"/>
      <c r="L102" s="496"/>
      <c r="M102" s="496"/>
    </row>
    <row r="103" spans="3:13" ht="22.9" customHeight="1">
      <c r="C103" s="495"/>
      <c r="D103" s="495"/>
      <c r="E103" s="496"/>
      <c r="F103" s="496"/>
      <c r="G103" s="496"/>
      <c r="H103" s="496"/>
      <c r="I103" s="496"/>
      <c r="J103" s="496"/>
      <c r="K103" s="496"/>
      <c r="L103" s="496"/>
      <c r="M103" s="496"/>
    </row>
    <row r="104" spans="3:13" ht="22.9" customHeight="1">
      <c r="C104" s="495"/>
      <c r="D104" s="495"/>
      <c r="E104" s="496"/>
      <c r="F104" s="496"/>
      <c r="G104" s="496"/>
      <c r="H104" s="496"/>
      <c r="I104" s="496"/>
      <c r="J104" s="496"/>
      <c r="K104" s="496"/>
      <c r="L104" s="496"/>
      <c r="M104" s="496"/>
    </row>
    <row r="105" spans="3:13" ht="22.9" customHeight="1">
      <c r="C105" s="495"/>
      <c r="D105" s="495"/>
      <c r="E105" s="496"/>
      <c r="F105" s="496"/>
      <c r="G105" s="496"/>
      <c r="H105" s="496"/>
      <c r="I105" s="496"/>
      <c r="J105" s="496"/>
      <c r="K105" s="496"/>
      <c r="L105" s="496"/>
      <c r="M105" s="496"/>
    </row>
    <row r="106" spans="3:13" ht="22.9" customHeight="1">
      <c r="F106" s="496"/>
      <c r="G106" s="496"/>
      <c r="H106" s="496"/>
      <c r="I106" s="496"/>
      <c r="J106" s="496"/>
      <c r="K106" s="496"/>
      <c r="L106" s="496"/>
      <c r="M106" s="496"/>
    </row>
  </sheetData>
  <sheetProtection password="E059" sheet="1" objects="1" scenarios="1" insertRows="0"/>
  <mergeCells count="11">
    <mergeCell ref="C95:F95"/>
    <mergeCell ref="H45:M46"/>
    <mergeCell ref="H64:M65"/>
    <mergeCell ref="M6:M7"/>
    <mergeCell ref="D9:M9"/>
    <mergeCell ref="C12:D12"/>
    <mergeCell ref="H69:M70"/>
    <mergeCell ref="H84:M85"/>
    <mergeCell ref="C84:E85"/>
    <mergeCell ref="C87:E87"/>
    <mergeCell ref="C89:E89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46"/>
  <sheetViews>
    <sheetView topLeftCell="A24" zoomScale="85" zoomScaleNormal="85" workbookViewId="0">
      <selection activeCell="K38" sqref="K38"/>
    </sheetView>
  </sheetViews>
  <sheetFormatPr baseColWidth="10" defaultColWidth="10.77734375" defaultRowHeight="22.9" customHeight="1"/>
  <cols>
    <col min="1" max="2" width="3.21875" style="595" customWidth="1"/>
    <col min="3" max="3" width="13.5546875" style="595" customWidth="1"/>
    <col min="4" max="4" width="76.77734375" style="595" customWidth="1"/>
    <col min="5" max="7" width="18.21875" style="595" customWidth="1"/>
    <col min="8" max="8" width="3.21875" style="595" customWidth="1"/>
    <col min="9" max="16384" width="10.77734375" style="595"/>
  </cols>
  <sheetData>
    <row r="1" spans="2:23" ht="22.9" customHeight="1">
      <c r="D1" s="596"/>
    </row>
    <row r="2" spans="2:23" ht="22.9" customHeight="1">
      <c r="D2" s="880" t="s">
        <v>31</v>
      </c>
    </row>
    <row r="3" spans="2:23" ht="22.9" customHeight="1">
      <c r="D3" s="880" t="s">
        <v>32</v>
      </c>
    </row>
    <row r="4" spans="2:23" ht="22.9" customHeight="1" thickBot="1"/>
    <row r="5" spans="2:23" ht="9" customHeight="1">
      <c r="B5" s="598"/>
      <c r="C5" s="599"/>
      <c r="D5" s="599"/>
      <c r="E5" s="599"/>
      <c r="F5" s="599"/>
      <c r="G5" s="599"/>
      <c r="H5" s="600"/>
      <c r="J5" s="285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7"/>
    </row>
    <row r="6" spans="2:23" ht="30" customHeight="1">
      <c r="B6" s="601"/>
      <c r="C6" s="602" t="s">
        <v>0</v>
      </c>
      <c r="D6" s="596"/>
      <c r="E6" s="596"/>
      <c r="F6" s="596"/>
      <c r="G6" s="1005">
        <f>ejercicio</f>
        <v>2018</v>
      </c>
      <c r="H6" s="603"/>
      <c r="J6" s="288"/>
      <c r="K6" s="289" t="s">
        <v>499</v>
      </c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1"/>
    </row>
    <row r="7" spans="2:23" ht="30" customHeight="1">
      <c r="B7" s="601"/>
      <c r="C7" s="602" t="s">
        <v>1</v>
      </c>
      <c r="D7" s="596"/>
      <c r="E7" s="596"/>
      <c r="F7" s="596"/>
      <c r="G7" s="1005"/>
      <c r="H7" s="603"/>
      <c r="J7" s="288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1"/>
    </row>
    <row r="8" spans="2:23" ht="30" customHeight="1">
      <c r="B8" s="601"/>
      <c r="C8" s="605"/>
      <c r="D8" s="596"/>
      <c r="E8" s="596"/>
      <c r="F8" s="596"/>
      <c r="G8" s="606"/>
      <c r="H8" s="603"/>
      <c r="J8" s="288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1"/>
    </row>
    <row r="9" spans="2:23" s="610" customFormat="1" ht="30" customHeight="1">
      <c r="B9" s="607"/>
      <c r="C9" s="608" t="s">
        <v>2</v>
      </c>
      <c r="D9" s="1007" t="str">
        <f>Entidad</f>
        <v>FIFEDE - FUNDACIÓN C.INS.PARA LA FORMACIÓN, EL EMPLEO Y EL DESARROLLO EMPRESARIAL</v>
      </c>
      <c r="E9" s="1007"/>
      <c r="F9" s="1007"/>
      <c r="G9" s="1007"/>
      <c r="H9" s="609"/>
      <c r="J9" s="292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4"/>
    </row>
    <row r="10" spans="2:23" ht="7.15" customHeight="1">
      <c r="B10" s="601"/>
      <c r="C10" s="596"/>
      <c r="D10" s="596"/>
      <c r="E10" s="596"/>
      <c r="F10" s="596"/>
      <c r="G10" s="596"/>
      <c r="H10" s="603"/>
      <c r="J10" s="288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1"/>
    </row>
    <row r="11" spans="2:23" s="614" customFormat="1" ht="30" customHeight="1">
      <c r="B11" s="611"/>
      <c r="C11" s="612" t="s">
        <v>150</v>
      </c>
      <c r="D11" s="612"/>
      <c r="E11" s="612"/>
      <c r="F11" s="612"/>
      <c r="G11" s="612"/>
      <c r="H11" s="613"/>
      <c r="J11" s="295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7"/>
    </row>
    <row r="12" spans="2:23" s="614" customFormat="1" ht="30" customHeight="1">
      <c r="B12" s="611"/>
      <c r="C12" s="845"/>
      <c r="D12" s="845"/>
      <c r="E12" s="845"/>
      <c r="F12" s="845"/>
      <c r="G12" s="845"/>
      <c r="H12" s="613"/>
      <c r="J12" s="295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7"/>
    </row>
    <row r="13" spans="2:23" ht="22.9" customHeight="1">
      <c r="B13" s="601"/>
      <c r="C13" s="846"/>
      <c r="D13" s="847"/>
      <c r="E13" s="848" t="s">
        <v>124</v>
      </c>
      <c r="F13" s="849" t="s">
        <v>125</v>
      </c>
      <c r="G13" s="850" t="s">
        <v>126</v>
      </c>
      <c r="H13" s="603"/>
      <c r="J13" s="288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1"/>
    </row>
    <row r="14" spans="2:23" ht="22.9" customHeight="1">
      <c r="B14" s="601"/>
      <c r="C14" s="851" t="s">
        <v>148</v>
      </c>
      <c r="D14" s="852"/>
      <c r="E14" s="853">
        <f>ejercicio-2</f>
        <v>2016</v>
      </c>
      <c r="F14" s="854">
        <f>ejercicio-1</f>
        <v>2017</v>
      </c>
      <c r="G14" s="855">
        <f>ejercicio</f>
        <v>2018</v>
      </c>
      <c r="H14" s="603"/>
      <c r="J14" s="288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1"/>
    </row>
    <row r="15" spans="2:23" ht="22.9" customHeight="1">
      <c r="B15" s="601"/>
      <c r="C15" s="856"/>
      <c r="D15" s="857"/>
      <c r="E15" s="881"/>
      <c r="F15" s="882"/>
      <c r="G15" s="883"/>
      <c r="H15" s="603"/>
      <c r="J15" s="288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1"/>
    </row>
    <row r="16" spans="2:23" ht="22.9" customHeight="1">
      <c r="B16" s="601"/>
      <c r="C16" s="884" t="s">
        <v>127</v>
      </c>
      <c r="D16" s="885" t="s">
        <v>128</v>
      </c>
      <c r="E16" s="886">
        <f>SUM(E17:E23)</f>
        <v>317352.96999999997</v>
      </c>
      <c r="F16" s="886">
        <f>SUM(F17:F23)</f>
        <v>416395.97000000003</v>
      </c>
      <c r="G16" s="886">
        <f>SUM(G17:G23)</f>
        <v>477085.25</v>
      </c>
      <c r="H16" s="603"/>
      <c r="J16" s="288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1"/>
    </row>
    <row r="17" spans="2:23" ht="22.9" customHeight="1">
      <c r="B17" s="601"/>
      <c r="C17" s="859" t="s">
        <v>129</v>
      </c>
      <c r="D17" s="860" t="s">
        <v>130</v>
      </c>
      <c r="E17" s="330">
        <v>6584.25</v>
      </c>
      <c r="F17" s="330">
        <v>6024.14</v>
      </c>
      <c r="G17" s="330">
        <v>2571.88</v>
      </c>
      <c r="H17" s="603"/>
      <c r="J17" s="288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1"/>
    </row>
    <row r="18" spans="2:23" ht="22.9" customHeight="1">
      <c r="B18" s="601"/>
      <c r="C18" s="859" t="s">
        <v>132</v>
      </c>
      <c r="D18" s="860" t="s">
        <v>636</v>
      </c>
      <c r="E18" s="330">
        <v>0</v>
      </c>
      <c r="F18" s="330">
        <v>0</v>
      </c>
      <c r="G18" s="330">
        <v>0</v>
      </c>
      <c r="H18" s="603"/>
      <c r="J18" s="288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1"/>
    </row>
    <row r="19" spans="2:23" ht="22.9" customHeight="1">
      <c r="B19" s="601"/>
      <c r="C19" s="859" t="s">
        <v>134</v>
      </c>
      <c r="D19" s="860" t="s">
        <v>133</v>
      </c>
      <c r="E19" s="330">
        <v>310768.71999999997</v>
      </c>
      <c r="F19" s="330">
        <v>410371.83</v>
      </c>
      <c r="G19" s="330">
        <v>474513.37</v>
      </c>
      <c r="H19" s="603"/>
      <c r="J19" s="288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1"/>
    </row>
    <row r="20" spans="2:23" ht="22.9" customHeight="1">
      <c r="B20" s="601"/>
      <c r="C20" s="859" t="s">
        <v>136</v>
      </c>
      <c r="D20" s="860" t="s">
        <v>135</v>
      </c>
      <c r="E20" s="330">
        <v>0</v>
      </c>
      <c r="F20" s="330">
        <v>0</v>
      </c>
      <c r="G20" s="330">
        <v>0</v>
      </c>
      <c r="H20" s="603"/>
      <c r="J20" s="288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1"/>
    </row>
    <row r="21" spans="2:23" ht="22.9" customHeight="1">
      <c r="B21" s="601"/>
      <c r="C21" s="859" t="s">
        <v>137</v>
      </c>
      <c r="D21" s="860" t="s">
        <v>637</v>
      </c>
      <c r="E21" s="330">
        <v>0</v>
      </c>
      <c r="F21" s="330">
        <v>0</v>
      </c>
      <c r="G21" s="330">
        <v>0</v>
      </c>
      <c r="H21" s="603"/>
      <c r="J21" s="288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1"/>
    </row>
    <row r="22" spans="2:23" ht="22.9" customHeight="1">
      <c r="B22" s="601"/>
      <c r="C22" s="859" t="s">
        <v>139</v>
      </c>
      <c r="D22" s="860" t="s">
        <v>138</v>
      </c>
      <c r="E22" s="330">
        <v>0</v>
      </c>
      <c r="F22" s="330">
        <v>0</v>
      </c>
      <c r="G22" s="330">
        <v>0</v>
      </c>
      <c r="H22" s="603"/>
      <c r="J22" s="288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1"/>
    </row>
    <row r="23" spans="2:23" ht="22.9" customHeight="1">
      <c r="B23" s="601"/>
      <c r="C23" s="859" t="s">
        <v>141</v>
      </c>
      <c r="D23" s="860" t="s">
        <v>140</v>
      </c>
      <c r="E23" s="330">
        <v>0</v>
      </c>
      <c r="F23" s="330">
        <v>0</v>
      </c>
      <c r="G23" s="330">
        <v>0</v>
      </c>
      <c r="H23" s="603"/>
      <c r="J23" s="288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1"/>
    </row>
    <row r="24" spans="2:23" ht="22.9" customHeight="1">
      <c r="B24" s="601"/>
      <c r="C24" s="874"/>
      <c r="D24" s="875"/>
      <c r="E24" s="881"/>
      <c r="F24" s="882"/>
      <c r="G24" s="883"/>
      <c r="H24" s="603"/>
      <c r="J24" s="288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1"/>
    </row>
    <row r="25" spans="2:23" ht="22.9" customHeight="1">
      <c r="B25" s="601"/>
      <c r="C25" s="884" t="s">
        <v>123</v>
      </c>
      <c r="D25" s="885" t="s">
        <v>142</v>
      </c>
      <c r="E25" s="886">
        <f>SUM(E26:E32)</f>
        <v>3752106.5</v>
      </c>
      <c r="F25" s="886">
        <f>SUM(F26:F32)</f>
        <v>3205673.67</v>
      </c>
      <c r="G25" s="886">
        <f>SUM(G26:G32)</f>
        <v>1935766.5300000003</v>
      </c>
      <c r="H25" s="603"/>
      <c r="J25" s="288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1"/>
    </row>
    <row r="26" spans="2:23" ht="22.9" customHeight="1">
      <c r="B26" s="601"/>
      <c r="C26" s="859" t="s">
        <v>129</v>
      </c>
      <c r="D26" s="860" t="s">
        <v>143</v>
      </c>
      <c r="E26" s="330">
        <v>0</v>
      </c>
      <c r="F26" s="330">
        <v>0</v>
      </c>
      <c r="G26" s="330">
        <v>0</v>
      </c>
      <c r="H26" s="603"/>
      <c r="J26" s="288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1"/>
    </row>
    <row r="27" spans="2:23" ht="22.9" customHeight="1">
      <c r="B27" s="601"/>
      <c r="C27" s="859" t="s">
        <v>132</v>
      </c>
      <c r="D27" s="860" t="s">
        <v>638</v>
      </c>
      <c r="E27" s="330">
        <v>0</v>
      </c>
      <c r="F27" s="330">
        <v>0</v>
      </c>
      <c r="G27" s="330">
        <v>0</v>
      </c>
      <c r="H27" s="603"/>
      <c r="J27" s="288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1"/>
    </row>
    <row r="28" spans="2:23" ht="22.9" customHeight="1">
      <c r="B28" s="601"/>
      <c r="C28" s="859" t="s">
        <v>134</v>
      </c>
      <c r="D28" s="860" t="s">
        <v>144</v>
      </c>
      <c r="E28" s="330">
        <v>1811619.08</v>
      </c>
      <c r="F28" s="330">
        <v>1216753.3600000001</v>
      </c>
      <c r="G28" s="330">
        <v>980620.3</v>
      </c>
      <c r="H28" s="603"/>
      <c r="J28" s="288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1"/>
    </row>
    <row r="29" spans="2:23" ht="22.9" customHeight="1">
      <c r="B29" s="601"/>
      <c r="C29" s="859" t="s">
        <v>136</v>
      </c>
      <c r="D29" s="860" t="s">
        <v>639</v>
      </c>
      <c r="E29" s="330">
        <v>0</v>
      </c>
      <c r="F29" s="330">
        <v>0</v>
      </c>
      <c r="G29" s="330">
        <v>0</v>
      </c>
      <c r="H29" s="603"/>
      <c r="J29" s="288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1"/>
    </row>
    <row r="30" spans="2:23" ht="22.9" customHeight="1">
      <c r="B30" s="601"/>
      <c r="C30" s="859" t="s">
        <v>137</v>
      </c>
      <c r="D30" s="860" t="s">
        <v>145</v>
      </c>
      <c r="E30" s="330">
        <v>0</v>
      </c>
      <c r="F30" s="330">
        <v>8499.93</v>
      </c>
      <c r="G30" s="330">
        <v>4899.93</v>
      </c>
      <c r="H30" s="603"/>
      <c r="J30" s="298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300"/>
    </row>
    <row r="31" spans="2:23" ht="22.9" customHeight="1">
      <c r="B31" s="601"/>
      <c r="C31" s="859" t="s">
        <v>139</v>
      </c>
      <c r="D31" s="860" t="s">
        <v>146</v>
      </c>
      <c r="E31" s="330">
        <v>0</v>
      </c>
      <c r="F31" s="330">
        <v>0</v>
      </c>
      <c r="G31" s="330">
        <v>0</v>
      </c>
      <c r="H31" s="603"/>
      <c r="J31" s="298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300"/>
    </row>
    <row r="32" spans="2:23" ht="22.9" customHeight="1">
      <c r="B32" s="601"/>
      <c r="C32" s="859" t="s">
        <v>141</v>
      </c>
      <c r="D32" s="860" t="s">
        <v>147</v>
      </c>
      <c r="E32" s="330">
        <v>1940487.42</v>
      </c>
      <c r="F32" s="330">
        <v>1980420.38</v>
      </c>
      <c r="G32" s="330">
        <v>950246.3</v>
      </c>
      <c r="H32" s="603"/>
      <c r="J32" s="288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1"/>
    </row>
    <row r="33" spans="2:23" ht="22.9" customHeight="1">
      <c r="B33" s="601"/>
      <c r="C33" s="887"/>
      <c r="D33" s="875"/>
      <c r="E33" s="888"/>
      <c r="F33" s="889"/>
      <c r="G33" s="890"/>
      <c r="H33" s="603"/>
      <c r="J33" s="288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1"/>
    </row>
    <row r="34" spans="2:23" ht="22.9" customHeight="1" thickBot="1">
      <c r="B34" s="601"/>
      <c r="C34" s="891" t="s">
        <v>149</v>
      </c>
      <c r="D34" s="878"/>
      <c r="E34" s="892">
        <f>E25+E16</f>
        <v>4069459.4699999997</v>
      </c>
      <c r="F34" s="892">
        <f>F25+F16</f>
        <v>3622069.64</v>
      </c>
      <c r="G34" s="892">
        <f>G25+G16</f>
        <v>2412851.7800000003</v>
      </c>
      <c r="H34" s="603"/>
      <c r="J34" s="288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1"/>
    </row>
    <row r="35" spans="2:23" ht="22.9" customHeight="1" thickBot="1">
      <c r="B35" s="631"/>
      <c r="C35" s="1006"/>
      <c r="D35" s="1006"/>
      <c r="E35" s="1006"/>
      <c r="F35" s="1006"/>
      <c r="G35" s="632"/>
      <c r="H35" s="633"/>
      <c r="J35" s="304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6"/>
    </row>
    <row r="36" spans="2:23" ht="22.9" customHeight="1">
      <c r="C36" s="596"/>
      <c r="D36" s="596"/>
      <c r="E36" s="596"/>
      <c r="F36" s="596"/>
      <c r="G36" s="596"/>
    </row>
    <row r="37" spans="2:23" ht="12.75">
      <c r="C37" s="634" t="s">
        <v>76</v>
      </c>
      <c r="D37" s="596"/>
      <c r="E37" s="596"/>
      <c r="F37" s="596"/>
      <c r="G37" s="572" t="s">
        <v>497</v>
      </c>
    </row>
    <row r="38" spans="2:23" ht="12.75">
      <c r="C38" s="635" t="s">
        <v>77</v>
      </c>
      <c r="D38" s="596"/>
      <c r="E38" s="596"/>
      <c r="F38" s="596"/>
      <c r="G38" s="596"/>
    </row>
    <row r="39" spans="2:23" ht="12.75">
      <c r="C39" s="635" t="s">
        <v>78</v>
      </c>
      <c r="D39" s="596"/>
      <c r="E39" s="596"/>
      <c r="F39" s="596"/>
      <c r="G39" s="596"/>
    </row>
    <row r="40" spans="2:23" ht="12.75">
      <c r="C40" s="635" t="s">
        <v>79</v>
      </c>
      <c r="D40" s="596"/>
      <c r="E40" s="596"/>
      <c r="F40" s="596"/>
      <c r="G40" s="596"/>
    </row>
    <row r="41" spans="2:23" ht="12.75">
      <c r="C41" s="635" t="s">
        <v>80</v>
      </c>
      <c r="D41" s="596"/>
      <c r="E41" s="596"/>
      <c r="F41" s="596"/>
      <c r="G41" s="596"/>
    </row>
    <row r="42" spans="2:23" ht="66" customHeight="1">
      <c r="C42" s="596"/>
      <c r="D42" s="596"/>
      <c r="E42" s="893"/>
      <c r="F42" s="894"/>
      <c r="G42" s="894"/>
    </row>
    <row r="43" spans="2:23" ht="22.9" customHeight="1">
      <c r="C43" s="596"/>
      <c r="D43" s="596"/>
      <c r="E43" s="596"/>
      <c r="F43" s="596"/>
      <c r="G43" s="596"/>
    </row>
    <row r="44" spans="2:23" ht="22.9" customHeight="1">
      <c r="C44" s="596"/>
      <c r="D44" s="596"/>
      <c r="E44" s="596"/>
      <c r="F44" s="596"/>
      <c r="G44" s="596"/>
    </row>
    <row r="45" spans="2:23" ht="22.9" customHeight="1">
      <c r="C45" s="596"/>
      <c r="D45" s="596"/>
      <c r="E45" s="596"/>
      <c r="F45" s="596"/>
      <c r="G45" s="596"/>
    </row>
    <row r="46" spans="2:23" ht="22.9" customHeight="1">
      <c r="F46" s="596"/>
      <c r="G46" s="596"/>
    </row>
  </sheetData>
  <sheetProtection password="E059" sheet="1" objects="1" scenarios="1"/>
  <mergeCells count="3">
    <mergeCell ref="G6:G7"/>
    <mergeCell ref="D9:G9"/>
    <mergeCell ref="C35:F35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53" orientation="portrait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2"/>
  <sheetViews>
    <sheetView topLeftCell="A40" zoomScale="85" zoomScaleNormal="85" workbookViewId="0">
      <selection activeCell="E67" sqref="E67"/>
    </sheetView>
  </sheetViews>
  <sheetFormatPr baseColWidth="10" defaultColWidth="10.77734375" defaultRowHeight="22.9" customHeight="1"/>
  <cols>
    <col min="1" max="2" width="3.21875" style="595" customWidth="1"/>
    <col min="3" max="3" width="13.5546875" style="595" customWidth="1"/>
    <col min="4" max="4" width="76.77734375" style="595" customWidth="1"/>
    <col min="5" max="7" width="18.21875" style="595" customWidth="1"/>
    <col min="8" max="8" width="3.21875" style="595" customWidth="1"/>
    <col min="9" max="16384" width="10.77734375" style="595"/>
  </cols>
  <sheetData>
    <row r="1" spans="2:23" ht="22.9" customHeight="1">
      <c r="D1" s="596"/>
    </row>
    <row r="2" spans="2:23" ht="22.9" customHeight="1">
      <c r="D2" s="880" t="s">
        <v>31</v>
      </c>
    </row>
    <row r="3" spans="2:23" ht="22.9" customHeight="1">
      <c r="D3" s="880" t="s">
        <v>32</v>
      </c>
    </row>
    <row r="4" spans="2:23" ht="22.9" customHeight="1" thickBot="1"/>
    <row r="5" spans="2:23" ht="9" customHeight="1">
      <c r="B5" s="598"/>
      <c r="C5" s="599"/>
      <c r="D5" s="599"/>
      <c r="E5" s="599"/>
      <c r="F5" s="599"/>
      <c r="G5" s="599"/>
      <c r="H5" s="600"/>
      <c r="J5" s="285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7"/>
    </row>
    <row r="6" spans="2:23" ht="30" customHeight="1">
      <c r="B6" s="601"/>
      <c r="C6" s="602" t="s">
        <v>0</v>
      </c>
      <c r="D6" s="596"/>
      <c r="E6" s="596"/>
      <c r="F6" s="596"/>
      <c r="G6" s="1005">
        <f>ejercicio</f>
        <v>2018</v>
      </c>
      <c r="H6" s="603"/>
      <c r="J6" s="288"/>
      <c r="K6" s="289" t="s">
        <v>499</v>
      </c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1"/>
    </row>
    <row r="7" spans="2:23" ht="30" customHeight="1">
      <c r="B7" s="601"/>
      <c r="C7" s="602" t="s">
        <v>1</v>
      </c>
      <c r="D7" s="596"/>
      <c r="E7" s="596"/>
      <c r="F7" s="596"/>
      <c r="G7" s="1005"/>
      <c r="H7" s="603"/>
      <c r="J7" s="288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1"/>
    </row>
    <row r="8" spans="2:23" ht="30" customHeight="1">
      <c r="B8" s="601"/>
      <c r="C8" s="605"/>
      <c r="D8" s="596"/>
      <c r="E8" s="596"/>
      <c r="F8" s="596"/>
      <c r="G8" s="606"/>
      <c r="H8" s="603"/>
      <c r="J8" s="288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1"/>
    </row>
    <row r="9" spans="2:23" s="610" customFormat="1" ht="30" customHeight="1">
      <c r="B9" s="607"/>
      <c r="C9" s="608" t="s">
        <v>2</v>
      </c>
      <c r="D9" s="1007" t="str">
        <f>Entidad</f>
        <v>FIFEDE - FUNDACIÓN C.INS.PARA LA FORMACIÓN, EL EMPLEO Y EL DESARROLLO EMPRESARIAL</v>
      </c>
      <c r="E9" s="1007"/>
      <c r="F9" s="1007"/>
      <c r="G9" s="1007"/>
      <c r="H9" s="609"/>
      <c r="J9" s="292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4"/>
    </row>
    <row r="10" spans="2:23" ht="7.15" customHeight="1">
      <c r="B10" s="601"/>
      <c r="C10" s="596"/>
      <c r="D10" s="596"/>
      <c r="E10" s="596"/>
      <c r="F10" s="596"/>
      <c r="G10" s="596"/>
      <c r="H10" s="603"/>
      <c r="J10" s="288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1"/>
    </row>
    <row r="11" spans="2:23" s="614" customFormat="1" ht="30" customHeight="1">
      <c r="B11" s="611"/>
      <c r="C11" s="612" t="s">
        <v>151</v>
      </c>
      <c r="D11" s="612"/>
      <c r="E11" s="612"/>
      <c r="F11" s="612"/>
      <c r="G11" s="612"/>
      <c r="H11" s="613"/>
      <c r="J11" s="295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7"/>
    </row>
    <row r="12" spans="2:23" s="614" customFormat="1" ht="30" customHeight="1">
      <c r="B12" s="611"/>
      <c r="C12" s="845"/>
      <c r="D12" s="845"/>
      <c r="E12" s="845"/>
      <c r="F12" s="845"/>
      <c r="G12" s="845"/>
      <c r="H12" s="613"/>
      <c r="J12" s="295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7"/>
    </row>
    <row r="13" spans="2:23" ht="22.9" customHeight="1">
      <c r="B13" s="601"/>
      <c r="C13" s="895"/>
      <c r="D13" s="896"/>
      <c r="E13" s="897" t="s">
        <v>124</v>
      </c>
      <c r="F13" s="897" t="s">
        <v>125</v>
      </c>
      <c r="G13" s="898" t="s">
        <v>126</v>
      </c>
      <c r="H13" s="603"/>
      <c r="J13" s="288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1"/>
    </row>
    <row r="14" spans="2:23" ht="22.9" customHeight="1">
      <c r="B14" s="601"/>
      <c r="C14" s="899" t="s">
        <v>185</v>
      </c>
      <c r="D14" s="852"/>
      <c r="E14" s="900">
        <f>ejercicio-2</f>
        <v>2016</v>
      </c>
      <c r="F14" s="900">
        <f>ejercicio-1</f>
        <v>2017</v>
      </c>
      <c r="G14" s="901">
        <f>ejercicio</f>
        <v>2018</v>
      </c>
      <c r="H14" s="603"/>
      <c r="J14" s="288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1"/>
    </row>
    <row r="15" spans="2:23" ht="22.9" customHeight="1">
      <c r="B15" s="601"/>
      <c r="C15" s="902"/>
      <c r="D15" s="857"/>
      <c r="E15" s="858"/>
      <c r="F15" s="858"/>
      <c r="G15" s="903"/>
      <c r="H15" s="603"/>
      <c r="J15" s="288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1"/>
    </row>
    <row r="16" spans="2:23" ht="22.9" customHeight="1">
      <c r="B16" s="601"/>
      <c r="C16" s="904" t="s">
        <v>85</v>
      </c>
      <c r="D16" s="885" t="s">
        <v>152</v>
      </c>
      <c r="E16" s="905">
        <f>+E17+E24+E25</f>
        <v>368535.6</v>
      </c>
      <c r="F16" s="905">
        <f>+F17+F24+F25</f>
        <v>426975.69</v>
      </c>
      <c r="G16" s="905">
        <f>+G17+G24+G25</f>
        <v>515095.89999999997</v>
      </c>
      <c r="H16" s="603"/>
      <c r="J16" s="288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1"/>
    </row>
    <row r="17" spans="2:23" ht="22.9" customHeight="1">
      <c r="B17" s="601"/>
      <c r="C17" s="906" t="s">
        <v>108</v>
      </c>
      <c r="D17" s="860" t="s">
        <v>153</v>
      </c>
      <c r="E17" s="861">
        <f>+E18+E21+E22+E23</f>
        <v>39239.31</v>
      </c>
      <c r="F17" s="861">
        <f>+F18+F21+F22+F23</f>
        <v>77707.239999999991</v>
      </c>
      <c r="G17" s="861">
        <f>+G18+G21+G22+G23</f>
        <v>105138.17</v>
      </c>
      <c r="H17" s="603"/>
      <c r="J17" s="288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1"/>
    </row>
    <row r="18" spans="2:23" ht="22.9" customHeight="1">
      <c r="B18" s="601"/>
      <c r="C18" s="906" t="s">
        <v>129</v>
      </c>
      <c r="D18" s="860" t="s">
        <v>640</v>
      </c>
      <c r="E18" s="861">
        <f>SUM(E19:E20)</f>
        <v>12020.24</v>
      </c>
      <c r="F18" s="861">
        <f>SUM(F19:F20)</f>
        <v>12020.24</v>
      </c>
      <c r="G18" s="907">
        <f>SUM(G19:G20)</f>
        <v>12020.24</v>
      </c>
      <c r="H18" s="603"/>
      <c r="J18" s="288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1"/>
    </row>
    <row r="19" spans="2:23" ht="22.9" customHeight="1">
      <c r="B19" s="601"/>
      <c r="C19" s="908" t="s">
        <v>86</v>
      </c>
      <c r="D19" s="909" t="s">
        <v>640</v>
      </c>
      <c r="E19" s="842">
        <v>12020.24</v>
      </c>
      <c r="F19" s="842">
        <v>12020.24</v>
      </c>
      <c r="G19" s="842">
        <v>12020.24</v>
      </c>
      <c r="H19" s="603"/>
      <c r="J19" s="288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1"/>
    </row>
    <row r="20" spans="2:23" ht="22.9" customHeight="1">
      <c r="B20" s="601"/>
      <c r="C20" s="910" t="s">
        <v>90</v>
      </c>
      <c r="D20" s="911" t="s">
        <v>641</v>
      </c>
      <c r="E20" s="844">
        <v>0</v>
      </c>
      <c r="F20" s="844">
        <v>0</v>
      </c>
      <c r="G20" s="844">
        <v>0</v>
      </c>
      <c r="H20" s="603"/>
      <c r="J20" s="288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1"/>
    </row>
    <row r="21" spans="2:23" ht="22.9" customHeight="1">
      <c r="B21" s="601"/>
      <c r="C21" s="906" t="s">
        <v>132</v>
      </c>
      <c r="D21" s="860" t="s">
        <v>154</v>
      </c>
      <c r="E21" s="329">
        <v>71224.649999999994</v>
      </c>
      <c r="F21" s="329">
        <v>71224.649999999994</v>
      </c>
      <c r="G21" s="329">
        <v>71224.649999999994</v>
      </c>
      <c r="H21" s="603"/>
      <c r="J21" s="288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1"/>
    </row>
    <row r="22" spans="2:23" ht="22.9" customHeight="1">
      <c r="B22" s="601"/>
      <c r="C22" s="906" t="s">
        <v>134</v>
      </c>
      <c r="D22" s="860" t="s">
        <v>642</v>
      </c>
      <c r="E22" s="329">
        <v>-50924.97</v>
      </c>
      <c r="F22" s="329">
        <v>-44005.58</v>
      </c>
      <c r="G22" s="329">
        <v>-5537.55</v>
      </c>
      <c r="H22" s="603"/>
      <c r="J22" s="288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1"/>
    </row>
    <row r="23" spans="2:23" ht="22.9" customHeight="1">
      <c r="B23" s="601"/>
      <c r="C23" s="906" t="s">
        <v>136</v>
      </c>
      <c r="D23" s="860" t="s">
        <v>643</v>
      </c>
      <c r="E23" s="329">
        <v>6919.39</v>
      </c>
      <c r="F23" s="329">
        <v>38467.93</v>
      </c>
      <c r="G23" s="329">
        <v>27430.83</v>
      </c>
      <c r="H23" s="603"/>
      <c r="J23" s="288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1"/>
    </row>
    <row r="24" spans="2:23" ht="22.9" customHeight="1">
      <c r="B24" s="601"/>
      <c r="C24" s="906" t="s">
        <v>119</v>
      </c>
      <c r="D24" s="860" t="s">
        <v>157</v>
      </c>
      <c r="E24" s="329">
        <v>0</v>
      </c>
      <c r="F24" s="329">
        <v>0</v>
      </c>
      <c r="G24" s="329">
        <v>0</v>
      </c>
      <c r="H24" s="603"/>
      <c r="J24" s="288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1"/>
    </row>
    <row r="25" spans="2:23" ht="22.9" customHeight="1">
      <c r="B25" s="601"/>
      <c r="C25" s="906" t="s">
        <v>120</v>
      </c>
      <c r="D25" s="860" t="s">
        <v>158</v>
      </c>
      <c r="E25" s="329">
        <v>329296.28999999998</v>
      </c>
      <c r="F25" s="329">
        <v>349268.45</v>
      </c>
      <c r="G25" s="329">
        <v>409957.73</v>
      </c>
      <c r="H25" s="603"/>
      <c r="J25" s="288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1"/>
    </row>
    <row r="26" spans="2:23" ht="22.9" customHeight="1">
      <c r="B26" s="601"/>
      <c r="C26" s="912"/>
      <c r="D26" s="875"/>
      <c r="E26" s="913"/>
      <c r="F26" s="913"/>
      <c r="G26" s="914"/>
      <c r="H26" s="603"/>
      <c r="J26" s="288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1"/>
    </row>
    <row r="27" spans="2:23" ht="22.9" customHeight="1">
      <c r="B27" s="601"/>
      <c r="C27" s="904" t="s">
        <v>159</v>
      </c>
      <c r="D27" s="885" t="s">
        <v>160</v>
      </c>
      <c r="E27" s="905">
        <f>E28+E29+E33+E34+E35</f>
        <v>0</v>
      </c>
      <c r="F27" s="905">
        <f>F28+F29+F33+F34+F35</f>
        <v>0</v>
      </c>
      <c r="G27" s="905">
        <f>G28+G29+G33+G34+G35</f>
        <v>0</v>
      </c>
      <c r="H27" s="603"/>
      <c r="J27" s="288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1"/>
    </row>
    <row r="28" spans="2:23" ht="22.9" customHeight="1">
      <c r="B28" s="601"/>
      <c r="C28" s="906" t="s">
        <v>129</v>
      </c>
      <c r="D28" s="860" t="s">
        <v>161</v>
      </c>
      <c r="E28" s="329">
        <v>0</v>
      </c>
      <c r="F28" s="329">
        <v>0</v>
      </c>
      <c r="G28" s="331">
        <v>0</v>
      </c>
      <c r="H28" s="603"/>
      <c r="J28" s="288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1"/>
    </row>
    <row r="29" spans="2:23" ht="22.9" customHeight="1">
      <c r="B29" s="601"/>
      <c r="C29" s="906" t="s">
        <v>132</v>
      </c>
      <c r="D29" s="860" t="s">
        <v>162</v>
      </c>
      <c r="E29" s="861">
        <f>SUM(E30:E32)</f>
        <v>0</v>
      </c>
      <c r="F29" s="861">
        <f>SUM(F30:F32)</f>
        <v>0</v>
      </c>
      <c r="G29" s="861">
        <f>SUM(G30:G32)</f>
        <v>0</v>
      </c>
      <c r="H29" s="603"/>
      <c r="J29" s="288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1"/>
    </row>
    <row r="30" spans="2:23" ht="22.9" customHeight="1">
      <c r="B30" s="601"/>
      <c r="C30" s="910" t="s">
        <v>86</v>
      </c>
      <c r="D30" s="866" t="s">
        <v>163</v>
      </c>
      <c r="E30" s="844">
        <v>0</v>
      </c>
      <c r="F30" s="844">
        <v>0</v>
      </c>
      <c r="G30" s="844">
        <v>0</v>
      </c>
      <c r="H30" s="603"/>
      <c r="J30" s="298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300"/>
    </row>
    <row r="31" spans="2:23" ht="22.9" customHeight="1">
      <c r="B31" s="601"/>
      <c r="C31" s="910" t="s">
        <v>90</v>
      </c>
      <c r="D31" s="866" t="s">
        <v>164</v>
      </c>
      <c r="E31" s="844">
        <v>0</v>
      </c>
      <c r="F31" s="844">
        <v>0</v>
      </c>
      <c r="G31" s="844">
        <v>0</v>
      </c>
      <c r="H31" s="603"/>
      <c r="J31" s="298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300"/>
    </row>
    <row r="32" spans="2:23" ht="22.9" customHeight="1">
      <c r="B32" s="601"/>
      <c r="C32" s="910" t="s">
        <v>92</v>
      </c>
      <c r="D32" s="866" t="s">
        <v>644</v>
      </c>
      <c r="E32" s="844">
        <v>0</v>
      </c>
      <c r="F32" s="844">
        <v>0</v>
      </c>
      <c r="G32" s="844">
        <v>0</v>
      </c>
      <c r="H32" s="603"/>
      <c r="J32" s="288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1"/>
    </row>
    <row r="33" spans="2:23" ht="22.9" customHeight="1">
      <c r="B33" s="601"/>
      <c r="C33" s="906" t="s">
        <v>134</v>
      </c>
      <c r="D33" s="860" t="s">
        <v>645</v>
      </c>
      <c r="E33" s="329">
        <v>0</v>
      </c>
      <c r="F33" s="329">
        <v>0</v>
      </c>
      <c r="G33" s="329">
        <v>0</v>
      </c>
      <c r="H33" s="603"/>
      <c r="J33" s="288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1"/>
    </row>
    <row r="34" spans="2:23" ht="22.9" customHeight="1">
      <c r="B34" s="601"/>
      <c r="C34" s="906" t="s">
        <v>136</v>
      </c>
      <c r="D34" s="860" t="s">
        <v>165</v>
      </c>
      <c r="E34" s="329">
        <v>0</v>
      </c>
      <c r="F34" s="329">
        <v>0</v>
      </c>
      <c r="G34" s="329">
        <v>0</v>
      </c>
      <c r="H34" s="603"/>
      <c r="J34" s="288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1"/>
    </row>
    <row r="35" spans="2:23" ht="22.9" customHeight="1">
      <c r="B35" s="601"/>
      <c r="C35" s="906" t="s">
        <v>137</v>
      </c>
      <c r="D35" s="860" t="s">
        <v>166</v>
      </c>
      <c r="E35" s="329">
        <v>0</v>
      </c>
      <c r="F35" s="329">
        <v>0</v>
      </c>
      <c r="G35" s="329">
        <v>0</v>
      </c>
      <c r="H35" s="603"/>
      <c r="J35" s="288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1"/>
    </row>
    <row r="36" spans="2:23" ht="22.9" customHeight="1">
      <c r="B36" s="601"/>
      <c r="C36" s="915"/>
      <c r="D36" s="602"/>
      <c r="E36" s="913"/>
      <c r="F36" s="913"/>
      <c r="G36" s="914"/>
      <c r="H36" s="603"/>
      <c r="J36" s="301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3"/>
    </row>
    <row r="37" spans="2:23" ht="22.9" customHeight="1">
      <c r="B37" s="601"/>
      <c r="C37" s="904" t="s">
        <v>167</v>
      </c>
      <c r="D37" s="885" t="s">
        <v>168</v>
      </c>
      <c r="E37" s="905">
        <f>E38+E39+E43+E44+E45+E48</f>
        <v>3700923.87</v>
      </c>
      <c r="F37" s="905">
        <f>F38+F39+F43+F44+F45+F48</f>
        <v>3195093.95</v>
      </c>
      <c r="G37" s="905">
        <f>G38+G39+G43+G44+G45+G48</f>
        <v>1897755.88</v>
      </c>
      <c r="H37" s="603"/>
      <c r="J37" s="301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3"/>
    </row>
    <row r="38" spans="2:23" ht="22.9" customHeight="1">
      <c r="B38" s="601"/>
      <c r="C38" s="906" t="s">
        <v>129</v>
      </c>
      <c r="D38" s="860" t="s">
        <v>169</v>
      </c>
      <c r="E38" s="329">
        <v>0</v>
      </c>
      <c r="F38" s="329">
        <v>0</v>
      </c>
      <c r="G38" s="331">
        <v>0</v>
      </c>
      <c r="H38" s="603"/>
      <c r="J38" s="301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3"/>
    </row>
    <row r="39" spans="2:23" ht="22.9" customHeight="1">
      <c r="B39" s="601"/>
      <c r="C39" s="906" t="s">
        <v>132</v>
      </c>
      <c r="D39" s="860" t="s">
        <v>170</v>
      </c>
      <c r="E39" s="861">
        <f>SUM(E40:E42)</f>
        <v>3366504.56</v>
      </c>
      <c r="F39" s="861">
        <f>SUM(F40:F42)</f>
        <v>2943877.57</v>
      </c>
      <c r="G39" s="861">
        <f>SUM(G40:G42)</f>
        <v>1690285.2</v>
      </c>
      <c r="H39" s="603"/>
      <c r="J39" s="301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3"/>
    </row>
    <row r="40" spans="2:23" ht="22.9" customHeight="1">
      <c r="B40" s="601"/>
      <c r="C40" s="910" t="s">
        <v>86</v>
      </c>
      <c r="D40" s="866" t="s">
        <v>163</v>
      </c>
      <c r="E40" s="844">
        <v>0</v>
      </c>
      <c r="F40" s="844">
        <v>0</v>
      </c>
      <c r="G40" s="844">
        <v>0</v>
      </c>
      <c r="H40" s="603"/>
      <c r="J40" s="301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3"/>
    </row>
    <row r="41" spans="2:23" ht="22.9" customHeight="1">
      <c r="B41" s="601"/>
      <c r="C41" s="910" t="s">
        <v>90</v>
      </c>
      <c r="D41" s="866" t="s">
        <v>164</v>
      </c>
      <c r="E41" s="844">
        <v>0</v>
      </c>
      <c r="F41" s="844">
        <v>0</v>
      </c>
      <c r="G41" s="844">
        <v>0</v>
      </c>
      <c r="H41" s="603"/>
      <c r="J41" s="301"/>
      <c r="K41" s="302"/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3"/>
    </row>
    <row r="42" spans="2:23" ht="22.9" customHeight="1">
      <c r="B42" s="601"/>
      <c r="C42" s="910" t="s">
        <v>92</v>
      </c>
      <c r="D42" s="866" t="s">
        <v>646</v>
      </c>
      <c r="E42" s="844">
        <v>3366504.56</v>
      </c>
      <c r="F42" s="844">
        <v>2943877.57</v>
      </c>
      <c r="G42" s="844">
        <v>1690285.2</v>
      </c>
      <c r="H42" s="603"/>
      <c r="J42" s="301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3"/>
    </row>
    <row r="43" spans="2:23" ht="22.9" customHeight="1">
      <c r="B43" s="601"/>
      <c r="C43" s="906" t="s">
        <v>134</v>
      </c>
      <c r="D43" s="860" t="s">
        <v>647</v>
      </c>
      <c r="E43" s="329">
        <v>0</v>
      </c>
      <c r="F43" s="329">
        <v>0</v>
      </c>
      <c r="G43" s="329">
        <v>0</v>
      </c>
      <c r="H43" s="603"/>
      <c r="J43" s="301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3"/>
    </row>
    <row r="44" spans="2:23" ht="22.9" customHeight="1">
      <c r="B44" s="601"/>
      <c r="C44" s="906" t="s">
        <v>136</v>
      </c>
      <c r="D44" s="860" t="s">
        <v>648</v>
      </c>
      <c r="E44" s="329">
        <v>0</v>
      </c>
      <c r="F44" s="329">
        <v>21845.47</v>
      </c>
      <c r="G44" s="329">
        <v>21845.47</v>
      </c>
      <c r="H44" s="603"/>
      <c r="J44" s="301"/>
      <c r="K44" s="302"/>
      <c r="L44" s="302"/>
      <c r="M44" s="302"/>
      <c r="N44" s="302"/>
      <c r="O44" s="302"/>
      <c r="P44" s="302"/>
      <c r="Q44" s="302"/>
      <c r="R44" s="302"/>
      <c r="S44" s="302"/>
      <c r="T44" s="302"/>
      <c r="U44" s="302"/>
      <c r="V44" s="302"/>
      <c r="W44" s="303"/>
    </row>
    <row r="45" spans="2:23" ht="22.9" customHeight="1">
      <c r="B45" s="601"/>
      <c r="C45" s="906" t="s">
        <v>137</v>
      </c>
      <c r="D45" s="860" t="s">
        <v>171</v>
      </c>
      <c r="E45" s="861">
        <f>E46+SUM(E47:E47)</f>
        <v>334419.31</v>
      </c>
      <c r="F45" s="861">
        <f>F46+SUM(F47:F47)</f>
        <v>229370.91</v>
      </c>
      <c r="G45" s="907">
        <f>G46+SUM(G47:G47)</f>
        <v>185625.21</v>
      </c>
      <c r="H45" s="603"/>
      <c r="J45" s="301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3"/>
    </row>
    <row r="46" spans="2:23" ht="22.9" customHeight="1">
      <c r="B46" s="601"/>
      <c r="C46" s="910" t="s">
        <v>86</v>
      </c>
      <c r="D46" s="866" t="s">
        <v>172</v>
      </c>
      <c r="E46" s="844">
        <v>0</v>
      </c>
      <c r="F46" s="844">
        <v>0</v>
      </c>
      <c r="G46" s="844">
        <v>0</v>
      </c>
      <c r="H46" s="603"/>
      <c r="J46" s="301"/>
      <c r="K46" s="302"/>
      <c r="L46" s="302"/>
      <c r="M46" s="302"/>
      <c r="N46" s="302"/>
      <c r="O46" s="302"/>
      <c r="P46" s="302"/>
      <c r="Q46" s="302"/>
      <c r="R46" s="302"/>
      <c r="S46" s="302"/>
      <c r="T46" s="302"/>
      <c r="U46" s="302"/>
      <c r="V46" s="302"/>
      <c r="W46" s="303"/>
    </row>
    <row r="47" spans="2:23" ht="22.9" customHeight="1">
      <c r="B47" s="601"/>
      <c r="C47" s="910" t="s">
        <v>90</v>
      </c>
      <c r="D47" s="866" t="s">
        <v>649</v>
      </c>
      <c r="E47" s="844">
        <v>334419.31</v>
      </c>
      <c r="F47" s="844">
        <v>229370.91</v>
      </c>
      <c r="G47" s="844">
        <v>185625.21</v>
      </c>
      <c r="H47" s="603"/>
      <c r="J47" s="301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3"/>
    </row>
    <row r="48" spans="2:23" ht="22.9" customHeight="1">
      <c r="B48" s="601"/>
      <c r="C48" s="906" t="s">
        <v>139</v>
      </c>
      <c r="D48" s="860" t="s">
        <v>146</v>
      </c>
      <c r="E48" s="329">
        <v>0</v>
      </c>
      <c r="F48" s="329">
        <v>0</v>
      </c>
      <c r="G48" s="329">
        <v>0</v>
      </c>
      <c r="H48" s="603"/>
      <c r="J48" s="301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3"/>
    </row>
    <row r="49" spans="2:23" ht="22.9" customHeight="1">
      <c r="B49" s="601"/>
      <c r="C49" s="902"/>
      <c r="D49" s="857"/>
      <c r="E49" s="913"/>
      <c r="F49" s="913"/>
      <c r="G49" s="914"/>
      <c r="H49" s="603"/>
      <c r="J49" s="301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3"/>
    </row>
    <row r="50" spans="2:23" ht="22.9" customHeight="1" thickBot="1">
      <c r="B50" s="601"/>
      <c r="C50" s="891" t="s">
        <v>173</v>
      </c>
      <c r="D50" s="878"/>
      <c r="E50" s="879">
        <f>E16+E27+E37</f>
        <v>4069459.47</v>
      </c>
      <c r="F50" s="879">
        <f>F16+F27+F37</f>
        <v>3622069.64</v>
      </c>
      <c r="G50" s="879">
        <f>G16+G27+G37</f>
        <v>2412851.7799999998</v>
      </c>
      <c r="H50" s="603"/>
      <c r="J50" s="301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3"/>
    </row>
    <row r="51" spans="2:23" ht="22.9" customHeight="1" thickBot="1">
      <c r="B51" s="631"/>
      <c r="C51" s="1006"/>
      <c r="D51" s="1006"/>
      <c r="E51" s="1006"/>
      <c r="F51" s="1006"/>
      <c r="G51" s="632"/>
      <c r="H51" s="633"/>
      <c r="J51" s="304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6"/>
    </row>
    <row r="52" spans="2:23" ht="22.9" customHeight="1">
      <c r="C52" s="596"/>
      <c r="D52" s="596"/>
      <c r="E52" s="596"/>
      <c r="F52" s="596"/>
      <c r="G52" s="596"/>
    </row>
    <row r="53" spans="2:23" ht="12.75">
      <c r="C53" s="634" t="s">
        <v>76</v>
      </c>
      <c r="D53" s="596"/>
      <c r="E53" s="596"/>
      <c r="F53" s="596"/>
      <c r="G53" s="572" t="s">
        <v>498</v>
      </c>
    </row>
    <row r="54" spans="2:23" ht="12.75">
      <c r="C54" s="635" t="s">
        <v>77</v>
      </c>
      <c r="D54" s="596"/>
      <c r="E54" s="596"/>
      <c r="F54" s="596"/>
      <c r="G54" s="596"/>
    </row>
    <row r="55" spans="2:23" ht="12.75">
      <c r="C55" s="635" t="s">
        <v>78</v>
      </c>
      <c r="D55" s="596"/>
      <c r="E55" s="596"/>
      <c r="F55" s="596"/>
      <c r="G55" s="596"/>
    </row>
    <row r="56" spans="2:23" ht="12.75">
      <c r="C56" s="635" t="s">
        <v>79</v>
      </c>
      <c r="D56" s="596"/>
      <c r="E56" s="596"/>
      <c r="F56" s="596"/>
      <c r="G56" s="596"/>
    </row>
    <row r="57" spans="2:23" ht="12.75">
      <c r="C57" s="635" t="s">
        <v>80</v>
      </c>
      <c r="D57" s="596"/>
      <c r="E57" s="596"/>
      <c r="F57" s="596"/>
      <c r="G57" s="596"/>
    </row>
    <row r="58" spans="2:23" ht="22.9" customHeight="1">
      <c r="C58" s="596"/>
      <c r="D58" s="596"/>
      <c r="E58" s="596"/>
      <c r="F58" s="596"/>
      <c r="G58" s="596"/>
      <c r="H58" s="596"/>
      <c r="I58" s="596"/>
      <c r="J58" s="596"/>
    </row>
    <row r="59" spans="2:23" ht="22.9" customHeight="1">
      <c r="C59" s="596"/>
      <c r="D59" s="596"/>
      <c r="E59" s="596"/>
      <c r="F59" s="596"/>
      <c r="G59" s="596"/>
    </row>
    <row r="60" spans="2:23" ht="22.9" customHeight="1">
      <c r="C60" s="596"/>
      <c r="D60" s="596"/>
      <c r="E60" s="596"/>
      <c r="F60" s="596"/>
      <c r="G60" s="596"/>
    </row>
    <row r="61" spans="2:23" ht="22.9" customHeight="1">
      <c r="C61" s="596"/>
      <c r="D61" s="596"/>
      <c r="E61" s="596"/>
      <c r="F61" s="596"/>
      <c r="G61" s="596"/>
    </row>
    <row r="62" spans="2:23" ht="22.9" customHeight="1">
      <c r="F62" s="596"/>
      <c r="G62" s="596"/>
    </row>
  </sheetData>
  <sheetProtection password="E059" sheet="1" objects="1" scenarios="1"/>
  <mergeCells count="3">
    <mergeCell ref="G6:G7"/>
    <mergeCell ref="D9:G9"/>
    <mergeCell ref="C51:F51"/>
  </mergeCells>
  <phoneticPr fontId="25" type="noConversion"/>
  <printOptions horizontalCentered="1" verticalCentered="1"/>
  <pageMargins left="0.35629921259842523" right="0.35629921259842523" top="0.60629921259842523" bottom="0.60629921259842523" header="0.5" footer="0.5"/>
  <pageSetup paperSize="9" scale="53" orientation="portrait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27</vt:i4>
      </vt:variant>
    </vt:vector>
  </HeadingPairs>
  <TitlesOfParts>
    <vt:vector size="51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Tomas Vargas Diaz</cp:lastModifiedBy>
  <cp:lastPrinted>2017-11-25T18:44:56Z</cp:lastPrinted>
  <dcterms:created xsi:type="dcterms:W3CDTF">2017-09-18T15:25:23Z</dcterms:created>
  <dcterms:modified xsi:type="dcterms:W3CDTF">2018-01-26T12:54:56Z</dcterms:modified>
</cp:coreProperties>
</file>