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500_SEGUIMIENTO_INVERSIONES\2018\PRESUPUESTO\"/>
    </mc:Choice>
  </mc:AlternateContent>
  <bookViews>
    <workbookView xWindow="0" yWindow="0" windowWidth="28800" windowHeight="12300"/>
  </bookViews>
  <sheets>
    <sheet name="Captítulo 6" sheetId="8" r:id="rId1"/>
    <sheet name="L.1" sheetId="2" r:id="rId2"/>
    <sheet name="L.2" sheetId="3" r:id="rId3"/>
    <sheet name="L.3" sheetId="4" r:id="rId4"/>
    <sheet name="L.4" sheetId="5" r:id="rId5"/>
    <sheet name="L.5" sheetId="6" r:id="rId6"/>
    <sheet name="RECURSOS PROPIOS" sheetId="10" r:id="rId7"/>
  </sheets>
  <definedNames>
    <definedName name="_RC" localSheetId="6">#REF!</definedName>
    <definedName name="_R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0" l="1"/>
  <c r="G12" i="10"/>
  <c r="H12" i="10"/>
  <c r="I12" i="10"/>
  <c r="F68" i="8"/>
  <c r="E68" i="8" s="1"/>
  <c r="F52" i="8"/>
  <c r="G71" i="8" l="1"/>
  <c r="H71" i="8"/>
  <c r="I71" i="8"/>
  <c r="F71" i="8"/>
  <c r="E12" i="10"/>
  <c r="D12" i="10"/>
  <c r="F42" i="8" l="1"/>
  <c r="F56" i="8"/>
  <c r="F47" i="8"/>
  <c r="F32" i="8"/>
  <c r="F8" i="8" l="1"/>
  <c r="F33" i="8" l="1"/>
  <c r="F29" i="8" l="1"/>
  <c r="F41" i="8"/>
  <c r="E41" i="8" s="1"/>
  <c r="I6" i="8"/>
  <c r="F6" i="8"/>
  <c r="G7" i="8"/>
  <c r="F7" i="8"/>
  <c r="F36" i="8"/>
  <c r="F5" i="8"/>
  <c r="E35" i="8"/>
  <c r="E7" i="8" l="1"/>
  <c r="F19" i="6" l="1"/>
  <c r="G80" i="8" s="1"/>
  <c r="G19" i="6"/>
  <c r="H80" i="8" s="1"/>
  <c r="H19" i="6"/>
  <c r="I80" i="8" s="1"/>
  <c r="I19" i="6"/>
  <c r="F7" i="5"/>
  <c r="G79" i="8" s="1"/>
  <c r="G7" i="5"/>
  <c r="H79" i="8" s="1"/>
  <c r="H7" i="5"/>
  <c r="I79" i="8" s="1"/>
  <c r="I7" i="5"/>
  <c r="F9" i="4"/>
  <c r="G78" i="8" s="1"/>
  <c r="G9" i="4"/>
  <c r="H78" i="8" s="1"/>
  <c r="H9" i="4"/>
  <c r="I78" i="8" s="1"/>
  <c r="I9" i="4"/>
  <c r="F24" i="3"/>
  <c r="G77" i="8" s="1"/>
  <c r="G24" i="3"/>
  <c r="H77" i="8" s="1"/>
  <c r="H24" i="3"/>
  <c r="I77" i="8" s="1"/>
  <c r="I24" i="3"/>
  <c r="F33" i="2"/>
  <c r="G76" i="8" s="1"/>
  <c r="G33" i="2"/>
  <c r="H76" i="8" s="1"/>
  <c r="H33" i="2"/>
  <c r="I76" i="8" s="1"/>
  <c r="I33" i="2"/>
  <c r="D80" i="8"/>
  <c r="D79" i="8"/>
  <c r="D78" i="8"/>
  <c r="D77" i="8"/>
  <c r="D76" i="8"/>
  <c r="H81" i="8" l="1"/>
  <c r="G81" i="8"/>
  <c r="I81" i="8"/>
  <c r="E42" i="8" l="1"/>
  <c r="E56" i="8"/>
  <c r="E47" i="8"/>
  <c r="E32" i="8"/>
  <c r="E8" i="8"/>
  <c r="E33" i="2" l="1"/>
  <c r="F76" i="8" s="1"/>
  <c r="D33" i="2"/>
  <c r="H70" i="8" l="1"/>
  <c r="H72" i="8" s="1"/>
  <c r="I70" i="8"/>
  <c r="I72" i="8" s="1"/>
  <c r="F70" i="8"/>
  <c r="F72" i="8" l="1"/>
  <c r="D9" i="4"/>
  <c r="E9" i="4"/>
  <c r="F78" i="8" s="1"/>
  <c r="E24" i="3"/>
  <c r="F77" i="8" s="1"/>
  <c r="D24" i="3"/>
  <c r="G70" i="8"/>
  <c r="G72" i="8" s="1"/>
  <c r="E19" i="6" l="1"/>
  <c r="F80" i="8" s="1"/>
  <c r="D19" i="6"/>
  <c r="E7" i="5" l="1"/>
  <c r="F79" i="8" s="1"/>
  <c r="F81" i="8" s="1"/>
  <c r="D7" i="5"/>
</calcChain>
</file>

<file path=xl/sharedStrings.xml><?xml version="1.0" encoding="utf-8"?>
<sst xmlns="http://schemas.openxmlformats.org/spreadsheetml/2006/main" count="581" uniqueCount="154">
  <si>
    <t>ADQUISICIÓN DE TERRENOS</t>
  </si>
  <si>
    <t>MEDI E3701 FDCAN L21111</t>
  </si>
  <si>
    <t>REPOSICIÓN DE MEMBRANAS EN LA EDAS DE ARIPE</t>
  </si>
  <si>
    <t>Pliegos en redacción</t>
  </si>
  <si>
    <t>MEJORAS EN LA EDAS DE ARIPE</t>
  </si>
  <si>
    <t>PROYECTO ADECUACIÓN NORMATIVA DE LAS INSTALACIONES DE LA EDAS DE ARIPE</t>
  </si>
  <si>
    <t>Pliegos sin redactar</t>
  </si>
  <si>
    <t>PROYECTO CONEXIÓN CONDUCCIÓN DE SALMUERA DE EDAS ARIPE A EMISARIO SUBMARINO DE FONSALÍA</t>
  </si>
  <si>
    <t>SUMINISTO DE STOCK DE RESPUESTOS PARA LAS NUEVAS INSTALACIONES DE LA ESTACIÓN DESALADORA DE AGUA DE MAR DEL OESTE DE TENERIFE</t>
  </si>
  <si>
    <t>PUESTA EN SERVICIO DE LA EDAS EL REVENTÓN</t>
  </si>
  <si>
    <t>PROYECTO AMPLIACIÓN CONDUCCIÓN AUNO BAJO (PRIMER SIFÓN)</t>
  </si>
  <si>
    <t>OBRA de REPARACIÓN PISTA FUENSANTA (CONDUCCIONES TRITUBO + SALMUERA)</t>
  </si>
  <si>
    <t>REDACCIÓN PROYECTO REPARACIÓN PISTA FUENSANTA (CONDUCCIONES TRITUBO + SALMUERA)</t>
  </si>
  <si>
    <t>EJECUCIÓN DEPÓSITO DE ADUCCIÓN Y PRODUCTO EDAS CRUZ DE TARIFES. FASE 1</t>
  </si>
  <si>
    <t>INSTALACION DE VALVULAS DE CORTE EN CONDUCCION GENERAL AUNO BAJO Y AUNO ALTO</t>
  </si>
  <si>
    <t>ABASTECIMIENTO URBANO DE AGUA DE MAR DESALADA EN BUENAVISTA DEL NORTE: INSTALACIÓN DE IMPULSIÓN AL DEPÓSITO LA CUESTA II.</t>
  </si>
  <si>
    <t>CONDUCCIÓN DE TRANSPORTE DE AGUA SALOBRE DESALINIZADA PERTENECIENTE AL SISTEMA TERRITORIAL DEL NOROESTE. RAMAL ESTE</t>
  </si>
  <si>
    <t>INFRAESTRUCTURAS DE ALMACENAMIENTO DE AGUA BRUTA Y AGUA DESALINIZADA DE LA EDAS DE ALTOS DE ICOD</t>
  </si>
  <si>
    <t>EDAM DEL VALLE DE GÜÍMAR</t>
  </si>
  <si>
    <t>ESTACIÓN DEPURADORA DE AGUAS RESIDUALES INDUSTRIALES (EDARI) DEL POLÍGONO INDUSTRIAL DEL VALLE DE GÜÍMAR</t>
  </si>
  <si>
    <t>COLECTORES SUPRAMUNICIPALES DEL VALLE DE GÜÍMAR</t>
  </si>
  <si>
    <t>MEDI E3703 FDCAN L21113</t>
  </si>
  <si>
    <t>MEDI E3702 FDCAN L21112</t>
  </si>
  <si>
    <t>REHABILITACIÓN ESTRUCTURAL DEL DEPÓSITO DE AGUA PRETRATADA DE LA EDAR DEL SISTEMA COMARCAL DE SANEAMIENTO DE ADEJE-ARONA</t>
  </si>
  <si>
    <t>REMODELACIÓN Y MEJORA EN EL EMISARIO SUBMARINO DE ADEJE-ARONA (TT.MM. ADEJE Y ARONA). ACTUALIZACIÓN 2016</t>
  </si>
  <si>
    <t>MEDI E3705 FDCAN L21115</t>
  </si>
  <si>
    <t>MEJORA DE LA FUNCIONALIDAD HIDRÁULICA DEL ENCAUZAMIENTO DEL BARRANCO DE VALLE MOLINA EN EL ÁMBITO DE LA EDAR DEL NE. ACTUALIZACIÓN 2016</t>
  </si>
  <si>
    <t>REDACCIÓN DE PROYECTO EDARI LA CAMPANA</t>
  </si>
  <si>
    <t>REDACCION DE PROYECTO: SISTEMA DE SANEAMIENTO Y DEPURACIÓN DE ISLA BAJA (FASE II)</t>
  </si>
  <si>
    <t>Obra en licitación</t>
  </si>
  <si>
    <t>SISTEMA DE SANEAMIENTO Y DEPURACIÓN DE ISLA BAJA (FASE I). REMODELACIÓN DE LA ETAR DE GARACHICO, BOMBEO COSTERO Y REMODELACIÓN DE LA ETAR DE LOS SILOS</t>
  </si>
  <si>
    <t>NUEVO DEPOSITO LA MATANZA</t>
  </si>
  <si>
    <t>SUSTITUCIÓN DEL CANAL DE NORTE POR TUBERÍA ESTANCA</t>
  </si>
  <si>
    <t>ADUCCIÓN PARA ABASTECIMIENTO URBANO EN LOS TT.MM. DE LA MATANZA DE ACENTEJO Y LA VICTORIA DE ACENTEJO. CONDUCCIONES DE TRANSPORTE.</t>
  </si>
  <si>
    <t>SISTEMA DE ALERTA TEMPRANA</t>
  </si>
  <si>
    <t>MEDI E3704  FDCAN L21114</t>
  </si>
  <si>
    <t>ASISTENCIAS TÉCNICAS A MUNICIPIOS CON GESTIÓN DIRECTA</t>
  </si>
  <si>
    <t>ACTUACIONES EN TELECONTROL EN CANALES Y DEPÓSITOS MUNICIPALES</t>
  </si>
  <si>
    <t>NUEVA CENTRALITA DE VOZ Y DATOS</t>
  </si>
  <si>
    <t>REFORMAS EN NUEVAS OFICINAS  DEL CIATF</t>
  </si>
  <si>
    <t xml:space="preserve">SOFTWARE Y APLICACIONES PARA LA IMPLEMENTACIÓN DE LA ADMINISTRACION ELECTRONICA </t>
  </si>
  <si>
    <t>ESTADO DEL
PROYECTO</t>
  </si>
  <si>
    <t>SIN PROGRAMAR</t>
  </si>
  <si>
    <t>COSTE TOTAL</t>
  </si>
  <si>
    <t xml:space="preserve">DENOMINACION    </t>
  </si>
  <si>
    <t>TOTAL LINEA 2</t>
  </si>
  <si>
    <t>TOTAL LINEA 4</t>
  </si>
  <si>
    <t>TOTAL LINEA 3</t>
  </si>
  <si>
    <t>FINANCIACION</t>
  </si>
  <si>
    <t>MEDI E3701  FDCAN L21111</t>
  </si>
  <si>
    <t>ACTUACIONES PARA LA CORRECCIÓN DEL FLÚOR EN EL T. M. DE EL SAUZAL:
FASE A: 2ª FASE DEL DEPÓSITO DE SAN SIMÓN Y BOMBEO AL DEPÓSITO DE CRUZ DE LEANDRO.
FASE B: BOMBEO DESDE EL DEPÓSITO DE CRUZ DE LEANDRO AL DEPÓSITO DE LA MONTAÑETA Y EB LOMO PIEDRAS”.</t>
  </si>
  <si>
    <t>HABILITACIÓN ELÉCTRICA Y ESTACIÓN TRANSFORMADORA DEL BOMBEO MONTAÑA DEL AIRE - LA ESPERANZA</t>
  </si>
  <si>
    <t>Proyecto en redacción</t>
  </si>
  <si>
    <t>Contrato en curso</t>
  </si>
  <si>
    <t>ADQUISICIÓN DE UN MÓDULO DE AGUA DESALADA DE 1000m3/día</t>
  </si>
  <si>
    <t>Obra en ejecución</t>
  </si>
  <si>
    <t xml:space="preserve">Proyecto en redacción </t>
  </si>
  <si>
    <t>Proyecto redactado</t>
  </si>
  <si>
    <t>ELEVACIÓN DE LA EB LAS CHARQUETAS A LOMO DEL BALO</t>
  </si>
  <si>
    <t>Pliegos redactados</t>
  </si>
  <si>
    <t>OBRAS DE MEJORA TÉCNICA PARA LAS FUNCIONES DE EXPLOTACIÓN Y OPERACIÓN DEL SISTEMA COMARCAL DE INFRAESTRUCTURA HIDRÁULICA DE DESALACIÓN DE AGUA DE MAR</t>
  </si>
  <si>
    <t>ESTACIÓN DEPURADORA DE LOS ROQUES DE FASNIA Y OBRAS COMPLEMENTARIAS A LOS REQUERIMIENTOS SECTORIALES Y TERRITORIALES. 1ª FASE (T. M. FASNIA)</t>
  </si>
  <si>
    <t>Obra en Licitación</t>
  </si>
  <si>
    <t>TELEMANDO Y TELECONTROL INTEGRADO EBARS PERTENCIENTES AL SISTEMA COMARCAL DE SANEAMIENTO Y DEPURACIÓN DE ADEJE-ARONA</t>
  </si>
  <si>
    <t>ADQUISICIÓN DE TERRENOS INSTALACIÓN SECADO SOLAR</t>
  </si>
  <si>
    <t>MEJORA DE LA IMPULSIÓN DE JUAN FERNÁNDEZ Y DEL TRAMO FINAL DEL COLECTOR GENERAL DE VALLE GUERRA</t>
  </si>
  <si>
    <t>HABILITACIÓN DEL BOMBEO DE LA EBAR DE ESPINAL BAJO PERTENECIENTE AL SISTEMA COMARCAL DE SANEAMIENTO Y DEPURACIÓN DEL NORESTE DE TENERIFE</t>
  </si>
  <si>
    <t>COLECTOR COMARCAL DEL NORESTE - TEJINA. TRAMO CALLE LOS POBRES</t>
  </si>
  <si>
    <t>ESTACIÓN DEPURADORA DE AGUAS RESIDUALES VALLE DE GÜÍMAR</t>
  </si>
  <si>
    <t>ADQUISICIÓN DE TERRENOS PARA SECADO SOLAR EDARU GÜIMAR</t>
  </si>
  <si>
    <t>Contrato en Curso</t>
  </si>
  <si>
    <t>Pliegos por redactar</t>
  </si>
  <si>
    <t>REUBICACIÓN DE LA EBAR DE TABAIBA (T.M.EL ROSARIO)</t>
  </si>
  <si>
    <t>LABORES DE APOYO PARCIAL PARA LA ACTUALIZACION DEL CATALOGO DE INFRAESTRUCTURAS DE SANEAEMIENTO DE TENERIFE EN ALTA Y BAJA MEDIANTE LA INCORPORACIÓN DE LA PLANIFICACION AL SANEAMINTO MUNICIPAL</t>
  </si>
  <si>
    <t>Pliegos en Redacción</t>
  </si>
  <si>
    <t>En Licitación</t>
  </si>
  <si>
    <t>EQUIPOS PERSONALES PARA SITUACIONES DE EMERGENCIA</t>
  </si>
  <si>
    <t>MEJORA DE DRENAJE URBANO DEL ENTORNO DEL CASTILLO DE SAN ANDRÉS</t>
  </si>
  <si>
    <t>ACTUACIONES DE ADECUACIÓN PARA LA MEJORA DEL DRENAJE DE DIFERENTES CAUCES DE DOMINIO PÚBLICO HIDRAÚLICO EN LOS TT. MM. DE TEGUESTE, TACORONTE Y EL SAUZAL</t>
  </si>
  <si>
    <t>ACTUACIONES DE ADECUACIÓN PARA LA MEJORA DEL DRENAJE DE DIFERENTES CAUCES DE DOMINIO PÚBLICO HIDRAÚLICO EN LOS TT. MM. DE LA MATANZA, LA VICTORIA Y SANTA ÚRSULA</t>
  </si>
  <si>
    <t>ACTUACIONES DE ADECUACIÓN Y MEJORA DEL ENCAUZAMIENTO DEL BCO. DE CHIMBESQUE EN EL ENTORNO DE LA CALLE DE TAFETANA</t>
  </si>
  <si>
    <t>PROYECTO DE EJECUCIÓN DE AZUD DE RETENCIÓN DE ÁRIDOS Y MUROS DE ENCAUZAMIENTO EN EL BARRANCO DE FAÑABÉ</t>
  </si>
  <si>
    <t>TOTAL LÍNEA 5</t>
  </si>
  <si>
    <t>PROY. DE INVERSIÓN</t>
  </si>
  <si>
    <t>PI-0002</t>
  </si>
  <si>
    <t>PI-0003</t>
  </si>
  <si>
    <t>PI-0004</t>
  </si>
  <si>
    <t>PI-0009</t>
  </si>
  <si>
    <t>PI-0010</t>
  </si>
  <si>
    <t>PI-0011</t>
  </si>
  <si>
    <t>PI-0012</t>
  </si>
  <si>
    <t>PI-0014</t>
  </si>
  <si>
    <t>PI-0045</t>
  </si>
  <si>
    <t>PI-0047</t>
  </si>
  <si>
    <t>PI-0048</t>
  </si>
  <si>
    <t>PI-0049</t>
  </si>
  <si>
    <t>PI-0050</t>
  </si>
  <si>
    <t>PI-0015</t>
  </si>
  <si>
    <t>PI-0016</t>
  </si>
  <si>
    <t>PI-0017</t>
  </si>
  <si>
    <t>PI-0034</t>
  </si>
  <si>
    <t>PI-0035</t>
  </si>
  <si>
    <t>PI-0036</t>
  </si>
  <si>
    <t>PI-0037</t>
  </si>
  <si>
    <t>PI-0041</t>
  </si>
  <si>
    <t>PI-0042</t>
  </si>
  <si>
    <t>PI-0043</t>
  </si>
  <si>
    <t>PI-0046</t>
  </si>
  <si>
    <t>PI-0018</t>
  </si>
  <si>
    <t>PI-0019</t>
  </si>
  <si>
    <t>PI-0020</t>
  </si>
  <si>
    <t>PI-0006</t>
  </si>
  <si>
    <t>PI-0007</t>
  </si>
  <si>
    <t>PI-0008</t>
  </si>
  <si>
    <t>PI-0005</t>
  </si>
  <si>
    <t>PI-0025</t>
  </si>
  <si>
    <t>CANALIZACIÓN DEL BARRANCO DEL HIERRO: TRAMO GLORIETA DE OFRA A CALLE PEDRO SUÁREZ. ACTUALIZACIÓN JULIO 2016. FASE B</t>
  </si>
  <si>
    <t>PI-0027</t>
  </si>
  <si>
    <t>PI-0028</t>
  </si>
  <si>
    <t>PI-0029</t>
  </si>
  <si>
    <t>PI-0030</t>
  </si>
  <si>
    <t>PI-0031</t>
  </si>
  <si>
    <t>PI-0033</t>
  </si>
  <si>
    <t>PI-0024</t>
  </si>
  <si>
    <t>OBRA: SISTEMA COMARCAL DE LA OROTAVA. COLECTOR DE DERIVACIÓN DE CAUDALES AL INTERCEPTOR POR EL MARGEN DERECHO DEL BARRANCO DE MARTIÁNEZ</t>
  </si>
  <si>
    <t>PI-0001</t>
  </si>
  <si>
    <t>TOTAL</t>
  </si>
  <si>
    <t>PROGRAMA PRESUPUESTARIO</t>
  </si>
  <si>
    <t>TOTAL MEDI POR AÑO</t>
  </si>
  <si>
    <t>DESGLOSE POR LINEA MEDI 1: Aseguramiento del Suministro de Agua</t>
  </si>
  <si>
    <t>DESGLOSE POR LINEA MEDI 2: Saneamiento y Depuración</t>
  </si>
  <si>
    <t>DESGLOSE POR LINEA MEDI 3: Reutilización de Aguas Depuradas</t>
  </si>
  <si>
    <t>DESGLOSE POR LINEA MEDI 4: Eficiencia de los Sistemas Hidráulicos</t>
  </si>
  <si>
    <t>DESGLOSE POR LINEA MEDI 5: Riesgo de inundaciones</t>
  </si>
  <si>
    <t>FINANCIACIÓN</t>
  </si>
  <si>
    <t xml:space="preserve">DENOMINACIÓN    </t>
  </si>
  <si>
    <t>PI-0013</t>
  </si>
  <si>
    <t>REDACCIÓN DE PROYECTO EDAR LA GUANCHA-SAN JUAN DE LA RAMBLA</t>
  </si>
  <si>
    <t>PI-0021</t>
  </si>
  <si>
    <t>PI-0023</t>
  </si>
  <si>
    <t>LABORES DE APOYO TECNICO AL DIRECTOR DE DIVERSAS OBRAS DEL CIATF PARA CONTROL DE EJECUCIÓN PARCIAL…</t>
  </si>
  <si>
    <t>COORDINACION DE SEGURIDAD Y SALUD DE LOS TRABAJOS DE EJECUCIÓN DE CANALIZACIÓN DEL BARRANCO DEL HIERRO</t>
  </si>
  <si>
    <t>PI-0022</t>
  </si>
  <si>
    <t>COORDINACIÓN DE SEGURIDAD Y SALUD EN DIVERSAS OBRAS</t>
  </si>
  <si>
    <t>PI-0026</t>
  </si>
  <si>
    <t>DIRECCIÓN DE DIVERSAS OBRAS DEL CIATF</t>
  </si>
  <si>
    <t>PI-0032</t>
  </si>
  <si>
    <t>REDACCIÓN DEL ESTUDIO DE ALTERNATIVAS Y PROYECTO PARA CORRECIÓN DE RIESGO HIDRAULICO EN EL BARRANCO DE SAN FELIPE</t>
  </si>
  <si>
    <t>PI-0038</t>
  </si>
  <si>
    <t>APOYO TÉCNICO PARA LA REALIZACIÓN DEL PROYECTO DE ACTUACIONES PARA LA INCORPORACIÓN DE AGUAS RESIDUALES DEL LITORAL DE CANDELARIA</t>
  </si>
  <si>
    <t>RECURSOS PROPIOS</t>
  </si>
  <si>
    <t>TOTAL RECURSOS PROPIOS</t>
  </si>
  <si>
    <t>MEDI E3701  FDCAN L21112</t>
  </si>
  <si>
    <t>ANEXO DE INVERSIONES ORDENADO POR TIPO DE FINANCIACIÓN (MEDI O RECURSOS PROPIOS)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</si>
</sst>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Helv"/>
    </font>
    <font>
      <b/>
      <sz val="12"/>
      <name val="Arial"/>
      <family val="2"/>
    </font>
    <font>
      <i/>
      <sz val="8"/>
      <name val="Arial"/>
      <family val="2"/>
    </font>
    <font>
      <b/>
      <sz val="11"/>
      <color rgb="FFFA7D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164" fontId="6" fillId="0" borderId="0"/>
    <xf numFmtId="0" fontId="9" fillId="3" borderId="3" applyNumberFormat="0" applyAlignment="0" applyProtection="0"/>
    <xf numFmtId="0" fontId="3" fillId="0" borderId="0"/>
  </cellStyleXfs>
  <cellXfs count="70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2" applyFont="1" applyFill="1" applyBorder="1" applyAlignment="1">
      <alignment vertical="center" wrapText="1"/>
    </xf>
    <xf numFmtId="164" fontId="3" fillId="0" borderId="1" xfId="2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8" fillId="0" borderId="0" xfId="0" applyFont="1" applyFill="1"/>
    <xf numFmtId="4" fontId="2" fillId="0" borderId="0" xfId="0" applyNumberFormat="1" applyFont="1"/>
    <xf numFmtId="4" fontId="10" fillId="0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64" fontId="11" fillId="0" borderId="1" xfId="2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justify" vertical="center" wrapText="1"/>
    </xf>
    <xf numFmtId="164" fontId="11" fillId="0" borderId="2" xfId="2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wrapText="1"/>
    </xf>
    <xf numFmtId="4" fontId="3" fillId="0" borderId="1" xfId="2" applyNumberFormat="1" applyFont="1" applyFill="1" applyBorder="1" applyAlignment="1" applyProtection="1">
      <alignment horizontal="right" vertical="center" wrapText="1"/>
    </xf>
    <xf numFmtId="4" fontId="4" fillId="0" borderId="1" xfId="2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wrapText="1"/>
    </xf>
    <xf numFmtId="164" fontId="0" fillId="0" borderId="1" xfId="2" applyFont="1" applyFill="1" applyBorder="1" applyAlignment="1">
      <alignment vertical="center" wrapText="1"/>
    </xf>
    <xf numFmtId="4" fontId="0" fillId="0" borderId="0" xfId="0" applyNumberFormat="1" applyAlignment="1">
      <alignment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3" borderId="1" xfId="3" applyFont="1" applyBorder="1" applyAlignment="1">
      <alignment horizontal="justify" vertical="center" wrapText="1"/>
    </xf>
    <xf numFmtId="164" fontId="11" fillId="0" borderId="3" xfId="2" applyFont="1" applyFill="1" applyBorder="1" applyAlignment="1">
      <alignment vertical="center" wrapText="1"/>
    </xf>
    <xf numFmtId="164" fontId="4" fillId="4" borderId="1" xfId="2" applyFont="1" applyFill="1" applyBorder="1" applyAlignment="1" applyProtection="1">
      <alignment horizontal="center" vertical="center" wrapText="1"/>
    </xf>
    <xf numFmtId="164" fontId="12" fillId="4" borderId="1" xfId="2" applyFont="1" applyFill="1" applyBorder="1" applyAlignment="1" applyProtection="1">
      <alignment horizontal="center" vertical="center" wrapText="1"/>
    </xf>
    <xf numFmtId="3" fontId="4" fillId="4" borderId="1" xfId="2" applyNumberFormat="1" applyFont="1" applyFill="1" applyBorder="1" applyAlignment="1" applyProtection="1">
      <alignment horizontal="center" vertical="center" wrapText="1"/>
    </xf>
    <xf numFmtId="164" fontId="13" fillId="4" borderId="1" xfId="2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1" xfId="0" applyBorder="1"/>
    <xf numFmtId="0" fontId="2" fillId="2" borderId="1" xfId="1" applyFont="1" applyBorder="1"/>
    <xf numFmtId="4" fontId="2" fillId="2" borderId="1" xfId="1" applyNumberFormat="1" applyFont="1" applyBorder="1"/>
    <xf numFmtId="164" fontId="11" fillId="0" borderId="7" xfId="2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" fontId="3" fillId="5" borderId="1" xfId="0" applyNumberFormat="1" applyFont="1" applyFill="1" applyBorder="1" applyAlignment="1">
      <alignment horizontal="right" vertical="center" wrapText="1"/>
    </xf>
    <xf numFmtId="4" fontId="10" fillId="5" borderId="1" xfId="2" applyNumberFormat="1" applyFont="1" applyFill="1" applyBorder="1" applyAlignment="1" applyProtection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11" fillId="5" borderId="1" xfId="2" applyFont="1" applyFill="1" applyBorder="1" applyAlignment="1">
      <alignment vertical="center" wrapText="1"/>
    </xf>
    <xf numFmtId="0" fontId="0" fillId="5" borderId="1" xfId="0" applyFill="1" applyBorder="1" applyAlignment="1">
      <alignment wrapText="1"/>
    </xf>
    <xf numFmtId="164" fontId="4" fillId="4" borderId="8" xfId="2" applyFont="1" applyFill="1" applyBorder="1" applyAlignment="1" applyProtection="1">
      <alignment horizontal="center" vertical="center" wrapText="1"/>
    </xf>
    <xf numFmtId="3" fontId="4" fillId="4" borderId="8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4" fontId="0" fillId="0" borderId="1" xfId="2" applyNumberFormat="1" applyFont="1" applyFill="1" applyBorder="1" applyAlignment="1" applyProtection="1">
      <alignment horizontal="right" vertical="center" wrapText="1"/>
    </xf>
  </cellXfs>
  <cellStyles count="5">
    <cellStyle name="40% - Énfasis3" xfId="1" builtinId="39"/>
    <cellStyle name="Cálculo" xfId="3" builtinId="22"/>
    <cellStyle name="Normal" xfId="0" builtinId="0"/>
    <cellStyle name="Normal 2" xfId="4"/>
    <cellStyle name="Normal_Anexo9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86"/>
  <sheetViews>
    <sheetView tabSelected="1" topLeftCell="A58" workbookViewId="0">
      <selection activeCell="D85" sqref="D85"/>
    </sheetView>
  </sheetViews>
  <sheetFormatPr baseColWidth="10" defaultColWidth="20.5703125" defaultRowHeight="12.75" x14ac:dyDescent="0.2"/>
  <cols>
    <col min="1" max="1" width="20.5703125" style="24"/>
    <col min="2" max="2" width="9.28515625" style="24" customWidth="1"/>
    <col min="3" max="3" width="13.5703125" style="24" customWidth="1"/>
    <col min="4" max="4" width="66.7109375" style="24" customWidth="1"/>
    <col min="5" max="5" width="14" style="24" bestFit="1" customWidth="1"/>
    <col min="6" max="7" width="12.7109375" style="24" bestFit="1" customWidth="1"/>
    <col min="8" max="8" width="11.85546875" style="24" customWidth="1"/>
    <col min="9" max="9" width="17" style="24" bestFit="1" customWidth="1"/>
    <col min="10" max="10" width="17" style="24" customWidth="1"/>
    <col min="11" max="11" width="19.42578125" style="24" hidden="1" customWidth="1"/>
    <col min="12" max="12" width="19.7109375" style="24" bestFit="1" customWidth="1"/>
    <col min="13" max="16384" width="20.5703125" style="24"/>
  </cols>
  <sheetData>
    <row r="2" spans="1:12" ht="15.75" customHeight="1" x14ac:dyDescent="0.25">
      <c r="A2" s="52" t="s">
        <v>153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4" spans="1:12" ht="25.5" x14ac:dyDescent="0.2">
      <c r="A4" s="39" t="s">
        <v>134</v>
      </c>
      <c r="B4" s="40" t="s">
        <v>83</v>
      </c>
      <c r="C4" s="42" t="s">
        <v>127</v>
      </c>
      <c r="D4" s="39" t="s">
        <v>135</v>
      </c>
      <c r="E4" s="39" t="s">
        <v>43</v>
      </c>
      <c r="F4" s="39">
        <v>2018</v>
      </c>
      <c r="G4" s="39">
        <v>2019</v>
      </c>
      <c r="H4" s="39">
        <v>2020</v>
      </c>
      <c r="I4" s="41">
        <v>2021</v>
      </c>
      <c r="J4" s="41" t="s">
        <v>42</v>
      </c>
      <c r="K4" s="39" t="s">
        <v>48</v>
      </c>
      <c r="L4" s="39" t="s">
        <v>41</v>
      </c>
    </row>
    <row r="5" spans="1:12" ht="36" x14ac:dyDescent="0.2">
      <c r="A5" s="12" t="s">
        <v>49</v>
      </c>
      <c r="B5" s="13" t="s">
        <v>87</v>
      </c>
      <c r="C5" s="25">
        <v>3</v>
      </c>
      <c r="D5" s="14" t="s">
        <v>33</v>
      </c>
      <c r="E5" s="18">
        <v>820110.31</v>
      </c>
      <c r="F5" s="18">
        <f>803205+20000-103094.69</f>
        <v>720110.31</v>
      </c>
      <c r="G5" s="18"/>
      <c r="H5" s="18"/>
      <c r="I5" s="18"/>
      <c r="J5" s="18"/>
      <c r="K5" s="12" t="s">
        <v>49</v>
      </c>
      <c r="L5" s="26" t="s">
        <v>53</v>
      </c>
    </row>
    <row r="6" spans="1:12" ht="24" x14ac:dyDescent="0.2">
      <c r="A6" s="12" t="s">
        <v>49</v>
      </c>
      <c r="B6" s="13" t="s">
        <v>88</v>
      </c>
      <c r="C6" s="3">
        <v>3</v>
      </c>
      <c r="D6" s="14" t="s">
        <v>32</v>
      </c>
      <c r="E6" s="18">
        <v>13727607</v>
      </c>
      <c r="F6" s="18">
        <f>500000-400000</f>
        <v>100000</v>
      </c>
      <c r="G6" s="18">
        <v>4000000</v>
      </c>
      <c r="H6" s="18">
        <v>4000000</v>
      </c>
      <c r="I6" s="19">
        <f>4727607+400000</f>
        <v>5127607</v>
      </c>
      <c r="J6" s="18"/>
      <c r="K6" s="12" t="s">
        <v>49</v>
      </c>
      <c r="L6" s="17" t="s">
        <v>6</v>
      </c>
    </row>
    <row r="7" spans="1:12" ht="24" x14ac:dyDescent="0.2">
      <c r="A7" s="12" t="s">
        <v>49</v>
      </c>
      <c r="B7" s="13" t="s">
        <v>89</v>
      </c>
      <c r="C7" s="3">
        <v>3</v>
      </c>
      <c r="D7" s="14" t="s">
        <v>31</v>
      </c>
      <c r="E7" s="18">
        <f>+F7+G7+H7</f>
        <v>1020000</v>
      </c>
      <c r="F7" s="18">
        <f>100000+20000-100000</f>
        <v>20000</v>
      </c>
      <c r="G7" s="19">
        <f>900000</f>
        <v>900000</v>
      </c>
      <c r="H7" s="18">
        <v>100000</v>
      </c>
      <c r="I7" s="18"/>
      <c r="J7" s="18"/>
      <c r="K7" s="12" t="s">
        <v>49</v>
      </c>
      <c r="L7" s="17" t="s">
        <v>6</v>
      </c>
    </row>
    <row r="8" spans="1:12" ht="60" x14ac:dyDescent="0.2">
      <c r="A8" s="12" t="s">
        <v>49</v>
      </c>
      <c r="B8" s="13" t="s">
        <v>90</v>
      </c>
      <c r="C8" s="3">
        <v>3</v>
      </c>
      <c r="D8" s="14" t="s">
        <v>50</v>
      </c>
      <c r="E8" s="18">
        <f>+F8</f>
        <v>1614779.59</v>
      </c>
      <c r="F8" s="18">
        <f>1614779.59</f>
        <v>1614779.59</v>
      </c>
      <c r="G8" s="18"/>
      <c r="H8" s="18"/>
      <c r="I8" s="18"/>
      <c r="J8" s="18"/>
      <c r="K8" s="12" t="s">
        <v>49</v>
      </c>
      <c r="L8" s="17" t="s">
        <v>29</v>
      </c>
    </row>
    <row r="9" spans="1:12" ht="24" x14ac:dyDescent="0.2">
      <c r="A9" s="12" t="s">
        <v>49</v>
      </c>
      <c r="B9" s="13" t="s">
        <v>91</v>
      </c>
      <c r="C9" s="6">
        <v>3</v>
      </c>
      <c r="D9" s="15" t="s">
        <v>51</v>
      </c>
      <c r="E9" s="18">
        <v>60000</v>
      </c>
      <c r="F9" s="18">
        <v>60000</v>
      </c>
      <c r="G9" s="18"/>
      <c r="H9" s="18"/>
      <c r="I9" s="18"/>
      <c r="J9" s="18"/>
      <c r="K9" s="12" t="s">
        <v>49</v>
      </c>
      <c r="L9" s="26" t="s">
        <v>3</v>
      </c>
    </row>
    <row r="10" spans="1:12" ht="24" x14ac:dyDescent="0.2">
      <c r="A10" s="12" t="s">
        <v>49</v>
      </c>
      <c r="B10" s="13" t="s">
        <v>142</v>
      </c>
      <c r="C10" s="6">
        <v>7</v>
      </c>
      <c r="D10" s="15" t="s">
        <v>143</v>
      </c>
      <c r="E10" s="18">
        <v>17105.25</v>
      </c>
      <c r="F10" s="18">
        <v>3905</v>
      </c>
      <c r="G10" s="18"/>
      <c r="H10" s="18"/>
      <c r="I10" s="18"/>
      <c r="J10" s="18"/>
      <c r="K10" s="12"/>
      <c r="L10" s="26" t="s">
        <v>53</v>
      </c>
    </row>
    <row r="11" spans="1:12" ht="24" x14ac:dyDescent="0.2">
      <c r="A11" s="12" t="s">
        <v>49</v>
      </c>
      <c r="B11" s="13"/>
      <c r="C11" s="6">
        <v>12</v>
      </c>
      <c r="D11" s="14" t="s">
        <v>18</v>
      </c>
      <c r="E11" s="18">
        <v>21914477.239999998</v>
      </c>
      <c r="F11" s="18"/>
      <c r="G11" s="18"/>
      <c r="H11" s="18"/>
      <c r="J11" s="18">
        <v>21914477.239999998</v>
      </c>
      <c r="K11" s="12" t="s">
        <v>49</v>
      </c>
      <c r="L11" s="13" t="s">
        <v>52</v>
      </c>
    </row>
    <row r="12" spans="1:12" ht="24" x14ac:dyDescent="0.2">
      <c r="A12" s="12" t="s">
        <v>49</v>
      </c>
      <c r="B12" s="13" t="s">
        <v>93</v>
      </c>
      <c r="C12" s="6">
        <v>13</v>
      </c>
      <c r="D12" s="14" t="s">
        <v>15</v>
      </c>
      <c r="E12" s="19">
        <v>661295.03</v>
      </c>
      <c r="F12" s="18">
        <v>57854.32</v>
      </c>
      <c r="G12" s="18"/>
      <c r="H12" s="18"/>
      <c r="I12" s="18"/>
      <c r="J12" s="18"/>
      <c r="K12" s="12" t="s">
        <v>49</v>
      </c>
      <c r="L12" s="13" t="s">
        <v>55</v>
      </c>
    </row>
    <row r="13" spans="1:12" ht="24" x14ac:dyDescent="0.2">
      <c r="A13" s="12" t="s">
        <v>49</v>
      </c>
      <c r="B13" s="13" t="s">
        <v>94</v>
      </c>
      <c r="C13" s="6">
        <v>13</v>
      </c>
      <c r="D13" s="14" t="s">
        <v>13</v>
      </c>
      <c r="E13" s="27">
        <v>1258002.3700000001</v>
      </c>
      <c r="F13" s="18">
        <v>80000</v>
      </c>
      <c r="G13" s="18">
        <v>549000</v>
      </c>
      <c r="H13" s="18"/>
      <c r="I13" s="18">
        <v>629002.37</v>
      </c>
      <c r="J13" s="18"/>
      <c r="K13" s="12" t="s">
        <v>49</v>
      </c>
      <c r="L13" s="1" t="s">
        <v>52</v>
      </c>
    </row>
    <row r="14" spans="1:12" ht="24" x14ac:dyDescent="0.2">
      <c r="A14" s="12" t="s">
        <v>49</v>
      </c>
      <c r="B14" s="6"/>
      <c r="C14" s="6">
        <v>12</v>
      </c>
      <c r="D14" s="15" t="s">
        <v>54</v>
      </c>
      <c r="E14" s="18"/>
      <c r="F14" s="18"/>
      <c r="G14" s="18"/>
      <c r="H14" s="18"/>
      <c r="I14" s="18">
        <v>1000000</v>
      </c>
      <c r="J14" s="18"/>
      <c r="K14" s="12" t="s">
        <v>49</v>
      </c>
      <c r="L14" s="3"/>
    </row>
    <row r="15" spans="1:12" ht="24" x14ac:dyDescent="0.2">
      <c r="A15" s="12" t="s">
        <v>1</v>
      </c>
      <c r="B15" s="13" t="s">
        <v>95</v>
      </c>
      <c r="C15" s="3">
        <v>14</v>
      </c>
      <c r="D15" s="7" t="s">
        <v>2</v>
      </c>
      <c r="E15" s="18">
        <v>500000</v>
      </c>
      <c r="F15" s="18"/>
      <c r="G15" s="18">
        <v>500000</v>
      </c>
      <c r="H15" s="18"/>
      <c r="I15" s="18"/>
      <c r="J15" s="18"/>
      <c r="K15" s="12" t="s">
        <v>1</v>
      </c>
      <c r="L15" s="3" t="s">
        <v>59</v>
      </c>
    </row>
    <row r="16" spans="1:12" ht="36" x14ac:dyDescent="0.2">
      <c r="A16" s="12" t="s">
        <v>1</v>
      </c>
      <c r="B16" s="13" t="s">
        <v>96</v>
      </c>
      <c r="C16" s="3">
        <v>15</v>
      </c>
      <c r="D16" s="14" t="s">
        <v>60</v>
      </c>
      <c r="E16" s="18">
        <v>45434.37</v>
      </c>
      <c r="F16" s="18">
        <v>45434.37</v>
      </c>
      <c r="G16" s="18"/>
      <c r="H16" s="18"/>
      <c r="I16" s="18"/>
      <c r="J16" s="18"/>
      <c r="K16" s="12" t="s">
        <v>1</v>
      </c>
      <c r="L16" s="13" t="s">
        <v>59</v>
      </c>
    </row>
    <row r="17" spans="1:12" ht="24" x14ac:dyDescent="0.2">
      <c r="A17" s="12" t="s">
        <v>1</v>
      </c>
      <c r="B17" s="6"/>
      <c r="C17" s="6">
        <v>13</v>
      </c>
      <c r="D17" s="14" t="s">
        <v>17</v>
      </c>
      <c r="E17" s="27">
        <v>1400000</v>
      </c>
      <c r="F17" s="18"/>
      <c r="G17" s="18"/>
      <c r="H17" s="18"/>
      <c r="I17" s="18">
        <v>1400000</v>
      </c>
      <c r="J17" s="18"/>
      <c r="K17" s="12" t="s">
        <v>1</v>
      </c>
      <c r="L17" s="3" t="s">
        <v>56</v>
      </c>
    </row>
    <row r="18" spans="1:12" ht="24" x14ac:dyDescent="0.2">
      <c r="A18" s="12" t="s">
        <v>1</v>
      </c>
      <c r="B18" s="5"/>
      <c r="C18" s="6">
        <v>13</v>
      </c>
      <c r="D18" s="14" t="s">
        <v>16</v>
      </c>
      <c r="E18" s="18">
        <v>1241619.3</v>
      </c>
      <c r="F18" s="18"/>
      <c r="G18" s="18"/>
      <c r="H18" s="18"/>
      <c r="I18" s="18">
        <v>1241619.3</v>
      </c>
      <c r="J18" s="18"/>
      <c r="K18" s="12" t="s">
        <v>1</v>
      </c>
      <c r="L18" s="3" t="s">
        <v>57</v>
      </c>
    </row>
    <row r="19" spans="1:12" ht="24" x14ac:dyDescent="0.2">
      <c r="A19" s="12" t="s">
        <v>1</v>
      </c>
      <c r="B19" s="5"/>
      <c r="C19" s="6">
        <v>13</v>
      </c>
      <c r="D19" s="14" t="s">
        <v>14</v>
      </c>
      <c r="E19" s="18">
        <v>80000</v>
      </c>
      <c r="F19" s="18"/>
      <c r="G19" s="18"/>
      <c r="H19" s="18"/>
      <c r="I19" s="18">
        <v>80000</v>
      </c>
      <c r="J19" s="18"/>
      <c r="K19" s="12" t="s">
        <v>1</v>
      </c>
      <c r="L19" s="3" t="s">
        <v>3</v>
      </c>
    </row>
    <row r="20" spans="1:12" ht="24" x14ac:dyDescent="0.2">
      <c r="A20" s="12" t="s">
        <v>1</v>
      </c>
      <c r="B20" s="3"/>
      <c r="C20" s="3">
        <v>13</v>
      </c>
      <c r="D20" s="14" t="s">
        <v>12</v>
      </c>
      <c r="E20" s="18">
        <v>25000</v>
      </c>
      <c r="F20" s="18"/>
      <c r="G20" s="18"/>
      <c r="H20" s="18"/>
      <c r="I20" s="18">
        <v>25000</v>
      </c>
      <c r="J20" s="18"/>
      <c r="K20" s="12" t="s">
        <v>1</v>
      </c>
      <c r="L20" s="3" t="s">
        <v>3</v>
      </c>
    </row>
    <row r="21" spans="1:12" ht="24" x14ac:dyDescent="0.2">
      <c r="A21" s="12" t="s">
        <v>1</v>
      </c>
      <c r="B21" s="3"/>
      <c r="C21" s="3">
        <v>13</v>
      </c>
      <c r="D21" s="14" t="s">
        <v>11</v>
      </c>
      <c r="E21" s="18">
        <v>300000</v>
      </c>
      <c r="F21" s="18"/>
      <c r="G21" s="18"/>
      <c r="H21" s="18"/>
      <c r="I21" s="18">
        <v>300000</v>
      </c>
      <c r="J21" s="18"/>
      <c r="K21" s="12" t="s">
        <v>1</v>
      </c>
      <c r="L21" s="3" t="s">
        <v>6</v>
      </c>
    </row>
    <row r="22" spans="1:12" ht="24" x14ac:dyDescent="0.2">
      <c r="A22" s="12" t="s">
        <v>1</v>
      </c>
      <c r="B22" s="4"/>
      <c r="C22" s="3">
        <v>13</v>
      </c>
      <c r="D22" s="14" t="s">
        <v>10</v>
      </c>
      <c r="E22" s="18">
        <v>25000</v>
      </c>
      <c r="F22" s="18"/>
      <c r="G22" s="18"/>
      <c r="H22" s="18"/>
      <c r="I22" s="18">
        <v>25000</v>
      </c>
      <c r="J22" s="18"/>
      <c r="K22" s="12" t="s">
        <v>1</v>
      </c>
      <c r="L22" s="3" t="s">
        <v>3</v>
      </c>
    </row>
    <row r="23" spans="1:12" ht="24" x14ac:dyDescent="0.2">
      <c r="A23" s="12" t="s">
        <v>1</v>
      </c>
      <c r="B23" s="4"/>
      <c r="C23" s="3">
        <v>13</v>
      </c>
      <c r="D23" s="14" t="s">
        <v>9</v>
      </c>
      <c r="E23" s="18">
        <v>500000</v>
      </c>
      <c r="F23" s="18"/>
      <c r="G23" s="18"/>
      <c r="H23" s="18"/>
      <c r="I23" s="18">
        <v>500000</v>
      </c>
      <c r="J23" s="18"/>
      <c r="K23" s="12" t="s">
        <v>1</v>
      </c>
      <c r="L23" s="3" t="s">
        <v>6</v>
      </c>
    </row>
    <row r="24" spans="1:12" ht="24" x14ac:dyDescent="0.2">
      <c r="A24" s="12" t="s">
        <v>1</v>
      </c>
      <c r="B24" s="4"/>
      <c r="C24" s="3">
        <v>14</v>
      </c>
      <c r="D24" s="33" t="s">
        <v>58</v>
      </c>
      <c r="E24" s="18">
        <v>500000</v>
      </c>
      <c r="F24" s="18"/>
      <c r="G24" s="18"/>
      <c r="H24" s="18"/>
      <c r="I24" s="18">
        <v>500000</v>
      </c>
      <c r="J24" s="18"/>
      <c r="K24" s="12" t="s">
        <v>1</v>
      </c>
      <c r="L24" s="3" t="s">
        <v>59</v>
      </c>
    </row>
    <row r="25" spans="1:12" ht="24" x14ac:dyDescent="0.2">
      <c r="A25" s="12" t="s">
        <v>1</v>
      </c>
      <c r="B25" s="13"/>
      <c r="C25" s="3">
        <v>14</v>
      </c>
      <c r="D25" s="15" t="s">
        <v>8</v>
      </c>
      <c r="E25" s="18">
        <v>207907.42</v>
      </c>
      <c r="F25" s="18"/>
      <c r="G25" s="18"/>
      <c r="H25" s="18"/>
      <c r="I25" s="18">
        <v>207907.42</v>
      </c>
      <c r="J25" s="18"/>
      <c r="K25" s="12" t="s">
        <v>1</v>
      </c>
      <c r="L25" s="3" t="s">
        <v>59</v>
      </c>
    </row>
    <row r="26" spans="1:12" ht="24" x14ac:dyDescent="0.2">
      <c r="A26" s="12" t="s">
        <v>1</v>
      </c>
      <c r="B26" s="13"/>
      <c r="C26" s="3">
        <v>14</v>
      </c>
      <c r="D26" s="15" t="s">
        <v>7</v>
      </c>
      <c r="E26" s="18">
        <v>18000</v>
      </c>
      <c r="F26" s="18"/>
      <c r="G26" s="18"/>
      <c r="H26" s="18"/>
      <c r="I26" s="18">
        <v>18000</v>
      </c>
      <c r="J26" s="18"/>
      <c r="K26" s="12" t="s">
        <v>1</v>
      </c>
      <c r="L26" s="3" t="s">
        <v>6</v>
      </c>
    </row>
    <row r="27" spans="1:12" ht="24" x14ac:dyDescent="0.2">
      <c r="A27" s="12" t="s">
        <v>1</v>
      </c>
      <c r="B27" s="13"/>
      <c r="C27" s="3">
        <v>14</v>
      </c>
      <c r="D27" s="15" t="s">
        <v>5</v>
      </c>
      <c r="E27" s="18">
        <v>20000</v>
      </c>
      <c r="F27" s="18"/>
      <c r="G27" s="18"/>
      <c r="H27" s="18"/>
      <c r="I27" s="18">
        <v>20000</v>
      </c>
      <c r="J27" s="18"/>
      <c r="K27" s="12" t="s">
        <v>1</v>
      </c>
      <c r="L27" s="3" t="s">
        <v>59</v>
      </c>
    </row>
    <row r="28" spans="1:12" ht="24" x14ac:dyDescent="0.2">
      <c r="A28" s="12" t="s">
        <v>1</v>
      </c>
      <c r="B28" s="13"/>
      <c r="C28" s="3">
        <v>14</v>
      </c>
      <c r="D28" s="15" t="s">
        <v>4</v>
      </c>
      <c r="E28" s="18">
        <v>300000</v>
      </c>
      <c r="F28" s="18"/>
      <c r="G28" s="18"/>
      <c r="H28" s="18"/>
      <c r="I28" s="18">
        <v>300000</v>
      </c>
      <c r="J28" s="18"/>
      <c r="K28" s="12" t="s">
        <v>1</v>
      </c>
      <c r="L28" s="3" t="s">
        <v>3</v>
      </c>
    </row>
    <row r="29" spans="1:12" ht="24" x14ac:dyDescent="0.2">
      <c r="A29" s="12" t="s">
        <v>22</v>
      </c>
      <c r="B29" s="35" t="s">
        <v>125</v>
      </c>
      <c r="C29" s="6">
        <v>12</v>
      </c>
      <c r="D29" s="14" t="s">
        <v>19</v>
      </c>
      <c r="E29" s="18">
        <v>1100000</v>
      </c>
      <c r="F29" s="19">
        <f>1100000-300000</f>
        <v>800000</v>
      </c>
      <c r="G29" s="18">
        <v>300000</v>
      </c>
      <c r="H29" s="18"/>
      <c r="I29" s="18"/>
      <c r="J29" s="18"/>
      <c r="K29" s="12" t="s">
        <v>22</v>
      </c>
      <c r="L29" s="28" t="s">
        <v>71</v>
      </c>
    </row>
    <row r="30" spans="1:12" ht="24" x14ac:dyDescent="0.2">
      <c r="A30" s="12" t="s">
        <v>22</v>
      </c>
      <c r="B30" s="35" t="s">
        <v>136</v>
      </c>
      <c r="C30" s="6">
        <v>4</v>
      </c>
      <c r="D30" s="14" t="s">
        <v>137</v>
      </c>
      <c r="E30" s="18">
        <v>58000</v>
      </c>
      <c r="F30" s="19">
        <v>58000</v>
      </c>
      <c r="G30" s="18"/>
      <c r="H30" s="18"/>
      <c r="I30" s="18"/>
      <c r="J30" s="18"/>
      <c r="K30" s="12" t="s">
        <v>22</v>
      </c>
      <c r="L30" s="28" t="s">
        <v>53</v>
      </c>
    </row>
    <row r="31" spans="1:12" ht="36" x14ac:dyDescent="0.2">
      <c r="A31" s="12" t="s">
        <v>22</v>
      </c>
      <c r="B31" s="13" t="s">
        <v>97</v>
      </c>
      <c r="C31" s="25">
        <v>4</v>
      </c>
      <c r="D31" s="14" t="s">
        <v>30</v>
      </c>
      <c r="E31" s="18">
        <v>1111536.71</v>
      </c>
      <c r="F31" s="18">
        <v>707427.6</v>
      </c>
      <c r="G31" s="18"/>
      <c r="H31" s="18"/>
      <c r="I31" s="18"/>
      <c r="J31" s="18"/>
      <c r="K31" s="12" t="s">
        <v>22</v>
      </c>
      <c r="L31" s="28" t="s">
        <v>53</v>
      </c>
    </row>
    <row r="32" spans="1:12" ht="36" x14ac:dyDescent="0.2">
      <c r="A32" s="12" t="s">
        <v>22</v>
      </c>
      <c r="B32" s="13" t="s">
        <v>98</v>
      </c>
      <c r="C32" s="3">
        <v>4</v>
      </c>
      <c r="D32" s="14" t="s">
        <v>61</v>
      </c>
      <c r="E32" s="18">
        <f>+F32</f>
        <v>1222771.8500000001</v>
      </c>
      <c r="F32" s="18">
        <f>1222771.85</f>
        <v>1222771.8500000001</v>
      </c>
      <c r="G32" s="18"/>
      <c r="H32" s="18"/>
      <c r="I32" s="18"/>
      <c r="J32" s="18"/>
      <c r="K32" s="12" t="s">
        <v>22</v>
      </c>
      <c r="L32" s="28" t="s">
        <v>62</v>
      </c>
    </row>
    <row r="33" spans="1:14" ht="36" x14ac:dyDescent="0.2">
      <c r="A33" s="12" t="s">
        <v>22</v>
      </c>
      <c r="B33" s="13" t="s">
        <v>123</v>
      </c>
      <c r="C33" s="3">
        <v>11</v>
      </c>
      <c r="D33" s="15" t="s">
        <v>124</v>
      </c>
      <c r="E33" s="18">
        <v>2432691.0099999998</v>
      </c>
      <c r="F33" s="19">
        <f>994521+34.71</f>
        <v>994555.71</v>
      </c>
      <c r="G33" s="18"/>
      <c r="H33" s="18"/>
      <c r="I33" s="18"/>
      <c r="J33" s="18"/>
      <c r="K33" s="12" t="s">
        <v>22</v>
      </c>
      <c r="L33" s="28" t="s">
        <v>53</v>
      </c>
    </row>
    <row r="34" spans="1:14" ht="24" x14ac:dyDescent="0.2">
      <c r="A34" s="12" t="s">
        <v>22</v>
      </c>
      <c r="B34" s="13" t="s">
        <v>144</v>
      </c>
      <c r="C34" s="3">
        <v>7</v>
      </c>
      <c r="D34" s="15" t="s">
        <v>145</v>
      </c>
      <c r="E34" s="2">
        <v>23843.88</v>
      </c>
      <c r="F34" s="19">
        <v>2503.61</v>
      </c>
      <c r="G34" s="18"/>
      <c r="H34" s="18"/>
      <c r="I34" s="18"/>
      <c r="J34" s="18"/>
      <c r="K34" s="12"/>
      <c r="L34" s="28" t="s">
        <v>53</v>
      </c>
    </row>
    <row r="35" spans="1:14" ht="24" x14ac:dyDescent="0.2">
      <c r="A35" s="12" t="s">
        <v>22</v>
      </c>
      <c r="B35" s="13" t="s">
        <v>100</v>
      </c>
      <c r="C35" s="3">
        <v>8</v>
      </c>
      <c r="D35" s="20" t="s">
        <v>24</v>
      </c>
      <c r="E35" s="18">
        <f>+F35+G35+H35</f>
        <v>3223400.33</v>
      </c>
      <c r="F35" s="18">
        <v>1688153.26</v>
      </c>
      <c r="G35" s="18">
        <v>944819.95</v>
      </c>
      <c r="H35" s="18">
        <v>590427.12</v>
      </c>
      <c r="I35" s="18"/>
      <c r="J35" s="18"/>
      <c r="K35" s="12" t="s">
        <v>22</v>
      </c>
      <c r="L35" s="28" t="s">
        <v>62</v>
      </c>
    </row>
    <row r="36" spans="1:14" ht="24" x14ac:dyDescent="0.2">
      <c r="A36" s="12" t="s">
        <v>22</v>
      </c>
      <c r="B36" s="13" t="s">
        <v>101</v>
      </c>
      <c r="C36" s="3">
        <v>8</v>
      </c>
      <c r="D36" s="20" t="s">
        <v>23</v>
      </c>
      <c r="E36" s="18">
        <v>645108.18999999994</v>
      </c>
      <c r="F36" s="19">
        <f>667985.94-122877.75</f>
        <v>545108.18999999994</v>
      </c>
      <c r="G36" s="18"/>
      <c r="H36" s="18"/>
      <c r="I36" s="18"/>
      <c r="J36" s="18"/>
      <c r="K36" s="12" t="s">
        <v>22</v>
      </c>
      <c r="L36" s="28" t="s">
        <v>62</v>
      </c>
    </row>
    <row r="37" spans="1:14" ht="24" x14ac:dyDescent="0.2">
      <c r="A37" s="12" t="s">
        <v>22</v>
      </c>
      <c r="B37" s="13" t="s">
        <v>102</v>
      </c>
      <c r="C37" s="3">
        <v>8</v>
      </c>
      <c r="D37" s="20" t="s">
        <v>63</v>
      </c>
      <c r="E37" s="18">
        <v>93194.559999999998</v>
      </c>
      <c r="F37" s="18">
        <v>93194.559999999998</v>
      </c>
      <c r="G37" s="18"/>
      <c r="H37" s="18"/>
      <c r="I37" s="18"/>
      <c r="J37" s="18"/>
      <c r="K37" s="12" t="s">
        <v>22</v>
      </c>
      <c r="L37" s="28" t="s">
        <v>62</v>
      </c>
      <c r="N37" s="34"/>
    </row>
    <row r="38" spans="1:14" ht="24" x14ac:dyDescent="0.2">
      <c r="A38" s="12" t="s">
        <v>22</v>
      </c>
      <c r="B38" s="13" t="s">
        <v>103</v>
      </c>
      <c r="C38" s="3">
        <v>8</v>
      </c>
      <c r="D38" s="15" t="s">
        <v>64</v>
      </c>
      <c r="E38" s="18">
        <v>85000</v>
      </c>
      <c r="F38" s="18">
        <v>85000</v>
      </c>
      <c r="G38" s="18"/>
      <c r="H38" s="18"/>
      <c r="I38" s="18"/>
      <c r="J38" s="18"/>
      <c r="K38" s="12" t="s">
        <v>22</v>
      </c>
      <c r="L38" s="28"/>
      <c r="N38" s="34"/>
    </row>
    <row r="39" spans="1:14" ht="36" x14ac:dyDescent="0.2">
      <c r="A39" s="12" t="s">
        <v>22</v>
      </c>
      <c r="B39" s="13" t="s">
        <v>148</v>
      </c>
      <c r="C39" s="3">
        <v>12</v>
      </c>
      <c r="D39" s="15" t="s">
        <v>149</v>
      </c>
      <c r="E39" s="18">
        <v>19005.88</v>
      </c>
      <c r="F39" s="18">
        <v>19005.88</v>
      </c>
      <c r="G39" s="18"/>
      <c r="H39" s="18"/>
      <c r="I39" s="18"/>
      <c r="J39" s="18"/>
      <c r="K39" s="12"/>
      <c r="L39" s="28" t="s">
        <v>70</v>
      </c>
      <c r="N39" s="34"/>
    </row>
    <row r="40" spans="1:14" ht="24" x14ac:dyDescent="0.2">
      <c r="A40" s="12" t="s">
        <v>22</v>
      </c>
      <c r="B40" s="13" t="s">
        <v>104</v>
      </c>
      <c r="C40" s="3">
        <v>10</v>
      </c>
      <c r="D40" s="14" t="s">
        <v>65</v>
      </c>
      <c r="E40" s="18">
        <v>1555473.47</v>
      </c>
      <c r="F40" s="19">
        <v>281612.62400000001</v>
      </c>
      <c r="G40" s="19">
        <v>933284.08199999994</v>
      </c>
      <c r="H40" s="18">
        <v>340576.76400000002</v>
      </c>
      <c r="I40" s="18"/>
      <c r="J40" s="18"/>
      <c r="K40" s="12" t="s">
        <v>22</v>
      </c>
      <c r="L40" s="28" t="s">
        <v>57</v>
      </c>
    </row>
    <row r="41" spans="1:14" ht="36" x14ac:dyDescent="0.2">
      <c r="A41" s="12" t="s">
        <v>22</v>
      </c>
      <c r="B41" s="13" t="s">
        <v>105</v>
      </c>
      <c r="C41" s="3">
        <v>10</v>
      </c>
      <c r="D41" s="14" t="s">
        <v>66</v>
      </c>
      <c r="E41" s="18">
        <f>+F41+G41</f>
        <v>196611.73</v>
      </c>
      <c r="F41" s="18">
        <f>186611.73+10000-74027.56</f>
        <v>122584.17000000001</v>
      </c>
      <c r="G41" s="18">
        <v>74027.56</v>
      </c>
      <c r="H41" s="18"/>
      <c r="I41" s="18"/>
      <c r="J41" s="18"/>
      <c r="K41" s="12" t="s">
        <v>22</v>
      </c>
      <c r="L41" s="28" t="s">
        <v>57</v>
      </c>
    </row>
    <row r="42" spans="1:14" ht="24" x14ac:dyDescent="0.2">
      <c r="A42" s="12" t="s">
        <v>22</v>
      </c>
      <c r="B42" s="13" t="s">
        <v>106</v>
      </c>
      <c r="C42" s="3">
        <v>10</v>
      </c>
      <c r="D42" s="14" t="s">
        <v>67</v>
      </c>
      <c r="E42" s="18">
        <f>+F42</f>
        <v>509452.09</v>
      </c>
      <c r="F42" s="18">
        <f>509452.09</f>
        <v>509452.09</v>
      </c>
      <c r="G42" s="18"/>
      <c r="H42" s="18"/>
      <c r="I42" s="18"/>
      <c r="J42" s="18"/>
      <c r="K42" s="12" t="s">
        <v>22</v>
      </c>
      <c r="L42" s="28" t="s">
        <v>62</v>
      </c>
      <c r="N42" s="34"/>
    </row>
    <row r="43" spans="1:14" ht="24" x14ac:dyDescent="0.2">
      <c r="A43" s="12" t="s">
        <v>22</v>
      </c>
      <c r="B43" s="13" t="s">
        <v>92</v>
      </c>
      <c r="C43" s="3">
        <v>12</v>
      </c>
      <c r="D43" s="14" t="s">
        <v>68</v>
      </c>
      <c r="E43" s="27">
        <v>9809062.7100000009</v>
      </c>
      <c r="F43" s="18">
        <v>1402203.46</v>
      </c>
      <c r="G43" s="18">
        <v>4468239.3099999996</v>
      </c>
      <c r="H43" s="18">
        <v>2097797.04</v>
      </c>
      <c r="I43" s="18"/>
      <c r="J43" s="18"/>
      <c r="K43" s="12" t="s">
        <v>22</v>
      </c>
      <c r="L43" s="28" t="s">
        <v>70</v>
      </c>
    </row>
    <row r="44" spans="1:14" ht="24" x14ac:dyDescent="0.2">
      <c r="A44" s="12" t="s">
        <v>22</v>
      </c>
      <c r="B44" s="13" t="s">
        <v>107</v>
      </c>
      <c r="C44" s="3">
        <v>12</v>
      </c>
      <c r="D44" s="15" t="s">
        <v>69</v>
      </c>
      <c r="E44" s="29">
        <v>82417.19</v>
      </c>
      <c r="F44" s="29">
        <v>82417.19</v>
      </c>
      <c r="G44" s="18"/>
      <c r="H44" s="18"/>
      <c r="I44" s="18"/>
      <c r="J44" s="18"/>
      <c r="K44" s="12" t="s">
        <v>22</v>
      </c>
      <c r="L44" s="22"/>
    </row>
    <row r="45" spans="1:14" ht="24" x14ac:dyDescent="0.2">
      <c r="A45" s="12" t="s">
        <v>22</v>
      </c>
      <c r="B45" s="6"/>
      <c r="C45" s="6">
        <v>12</v>
      </c>
      <c r="D45" s="14" t="s">
        <v>20</v>
      </c>
      <c r="E45" s="18">
        <v>3000000</v>
      </c>
      <c r="F45" s="18"/>
      <c r="G45" s="18"/>
      <c r="H45" s="18"/>
      <c r="I45" s="18">
        <v>3000000</v>
      </c>
      <c r="J45" s="18"/>
      <c r="K45" s="12" t="s">
        <v>22</v>
      </c>
      <c r="L45" s="28" t="s">
        <v>52</v>
      </c>
    </row>
    <row r="46" spans="1:14" ht="24" x14ac:dyDescent="0.2">
      <c r="A46" s="12" t="s">
        <v>21</v>
      </c>
      <c r="B46" s="13" t="s">
        <v>99</v>
      </c>
      <c r="C46" s="3">
        <v>4</v>
      </c>
      <c r="D46" s="14" t="s">
        <v>28</v>
      </c>
      <c r="E46" s="2">
        <v>66933</v>
      </c>
      <c r="F46" s="2">
        <v>66933</v>
      </c>
      <c r="G46" s="2"/>
      <c r="H46" s="2"/>
      <c r="I46" s="2"/>
      <c r="J46" s="2"/>
      <c r="K46" s="12" t="s">
        <v>21</v>
      </c>
      <c r="L46" s="16" t="s">
        <v>3</v>
      </c>
    </row>
    <row r="47" spans="1:14" ht="24" x14ac:dyDescent="0.2">
      <c r="A47" s="12" t="s">
        <v>21</v>
      </c>
      <c r="B47" s="13" t="s">
        <v>108</v>
      </c>
      <c r="C47" s="3">
        <v>4</v>
      </c>
      <c r="D47" s="15" t="s">
        <v>72</v>
      </c>
      <c r="E47" s="2">
        <f>+F47</f>
        <v>354191.31</v>
      </c>
      <c r="F47" s="2">
        <f>354191.31</f>
        <v>354191.31</v>
      </c>
      <c r="G47" s="2"/>
      <c r="H47" s="2"/>
      <c r="I47" s="2"/>
      <c r="J47" s="2"/>
      <c r="K47" s="12" t="s">
        <v>21</v>
      </c>
      <c r="L47" s="16" t="s">
        <v>3</v>
      </c>
    </row>
    <row r="48" spans="1:14" ht="24" x14ac:dyDescent="0.2">
      <c r="A48" s="12" t="s">
        <v>21</v>
      </c>
      <c r="B48" s="13" t="s">
        <v>109</v>
      </c>
      <c r="C48" s="3">
        <v>4</v>
      </c>
      <c r="D48" s="15" t="s">
        <v>27</v>
      </c>
      <c r="E48" s="2">
        <v>75000</v>
      </c>
      <c r="F48" s="2">
        <v>75000</v>
      </c>
      <c r="G48" s="2"/>
      <c r="H48" s="2"/>
      <c r="I48" s="2"/>
      <c r="J48" s="2"/>
      <c r="K48" s="12" t="s">
        <v>21</v>
      </c>
      <c r="L48" s="16" t="s">
        <v>74</v>
      </c>
    </row>
    <row r="49" spans="1:12" ht="48" x14ac:dyDescent="0.2">
      <c r="A49" s="12" t="s">
        <v>21</v>
      </c>
      <c r="B49" s="13" t="s">
        <v>110</v>
      </c>
      <c r="C49" s="3">
        <v>4</v>
      </c>
      <c r="D49" s="38" t="s">
        <v>73</v>
      </c>
      <c r="E49" s="2">
        <v>32240</v>
      </c>
      <c r="F49" s="2">
        <v>32240</v>
      </c>
      <c r="G49" s="2"/>
      <c r="H49" s="2"/>
      <c r="I49" s="2"/>
      <c r="J49" s="2"/>
      <c r="K49" s="12" t="s">
        <v>21</v>
      </c>
      <c r="L49" s="16" t="s">
        <v>3</v>
      </c>
    </row>
    <row r="50" spans="1:12" ht="24" x14ac:dyDescent="0.2">
      <c r="A50" s="12" t="s">
        <v>35</v>
      </c>
      <c r="B50" s="13" t="s">
        <v>111</v>
      </c>
      <c r="C50" s="25">
        <v>2</v>
      </c>
      <c r="D50" s="37" t="s">
        <v>37</v>
      </c>
      <c r="E50" s="2">
        <v>896000</v>
      </c>
      <c r="F50" s="30">
        <v>99000</v>
      </c>
      <c r="G50" s="30">
        <v>199000</v>
      </c>
      <c r="H50" s="30">
        <v>199000</v>
      </c>
      <c r="I50" s="30">
        <v>399000</v>
      </c>
      <c r="J50" s="30"/>
      <c r="K50" s="12" t="s">
        <v>35</v>
      </c>
      <c r="L50" s="28" t="s">
        <v>3</v>
      </c>
    </row>
    <row r="51" spans="1:12" ht="24" x14ac:dyDescent="0.2">
      <c r="A51" s="12" t="s">
        <v>35</v>
      </c>
      <c r="B51" s="13" t="s">
        <v>112</v>
      </c>
      <c r="C51" s="36">
        <v>2</v>
      </c>
      <c r="D51" s="14" t="s">
        <v>36</v>
      </c>
      <c r="E51" s="2">
        <v>120000</v>
      </c>
      <c r="F51" s="30">
        <v>120000</v>
      </c>
      <c r="G51" s="31"/>
      <c r="H51" s="31"/>
      <c r="I51" s="2"/>
      <c r="J51" s="2"/>
      <c r="K51" s="12" t="s">
        <v>35</v>
      </c>
      <c r="L51" s="28" t="s">
        <v>75</v>
      </c>
    </row>
    <row r="52" spans="1:12" ht="24" x14ac:dyDescent="0.2">
      <c r="A52" s="12" t="s">
        <v>25</v>
      </c>
      <c r="B52" s="13" t="s">
        <v>114</v>
      </c>
      <c r="C52" s="25">
        <v>1</v>
      </c>
      <c r="D52" s="14" t="s">
        <v>76</v>
      </c>
      <c r="E52" s="2">
        <v>3020.49</v>
      </c>
      <c r="F52" s="69">
        <f>3000+20.49</f>
        <v>3020.49</v>
      </c>
      <c r="G52" s="31"/>
      <c r="H52" s="31"/>
      <c r="I52" s="2"/>
      <c r="J52" s="2"/>
      <c r="K52" s="12" t="s">
        <v>25</v>
      </c>
      <c r="L52" s="16" t="s">
        <v>3</v>
      </c>
    </row>
    <row r="53" spans="1:12" ht="24" x14ac:dyDescent="0.2">
      <c r="A53" s="12" t="s">
        <v>25</v>
      </c>
      <c r="B53" s="13" t="s">
        <v>138</v>
      </c>
      <c r="C53" s="3">
        <v>7</v>
      </c>
      <c r="D53" s="14" t="s">
        <v>140</v>
      </c>
      <c r="E53" s="2">
        <v>36999.980000000003</v>
      </c>
      <c r="F53" s="2">
        <v>13967.5</v>
      </c>
      <c r="G53" s="2"/>
      <c r="H53" s="2"/>
      <c r="I53" s="2"/>
      <c r="J53" s="2"/>
      <c r="K53" s="12"/>
      <c r="L53" s="28" t="s">
        <v>70</v>
      </c>
    </row>
    <row r="54" spans="1:12" ht="24" x14ac:dyDescent="0.2">
      <c r="A54" s="12" t="s">
        <v>25</v>
      </c>
      <c r="B54" s="13" t="s">
        <v>139</v>
      </c>
      <c r="C54" s="3">
        <v>7</v>
      </c>
      <c r="D54" s="14" t="s">
        <v>141</v>
      </c>
      <c r="E54" s="2">
        <v>7383</v>
      </c>
      <c r="F54" s="2">
        <v>7383</v>
      </c>
      <c r="G54" s="2"/>
      <c r="H54" s="2"/>
      <c r="I54" s="2"/>
      <c r="J54" s="2"/>
      <c r="K54" s="12"/>
      <c r="L54" s="28" t="s">
        <v>70</v>
      </c>
    </row>
    <row r="55" spans="1:12" ht="24" x14ac:dyDescent="0.2">
      <c r="A55" s="12" t="s">
        <v>25</v>
      </c>
      <c r="B55" s="13" t="s">
        <v>115</v>
      </c>
      <c r="C55" s="3">
        <v>7</v>
      </c>
      <c r="D55" s="14" t="s">
        <v>116</v>
      </c>
      <c r="E55" s="2">
        <v>1678045.36</v>
      </c>
      <c r="F55" s="2">
        <v>977845</v>
      </c>
      <c r="G55" s="2">
        <v>350200.36</v>
      </c>
      <c r="H55" s="2"/>
      <c r="I55" s="2"/>
      <c r="J55" s="2"/>
      <c r="K55" s="12" t="s">
        <v>25</v>
      </c>
      <c r="L55" s="28" t="s">
        <v>70</v>
      </c>
    </row>
    <row r="56" spans="1:12" ht="36" x14ac:dyDescent="0.2">
      <c r="A56" s="12" t="s">
        <v>25</v>
      </c>
      <c r="B56" s="13" t="s">
        <v>117</v>
      </c>
      <c r="C56" s="3">
        <v>7</v>
      </c>
      <c r="D56" s="14" t="s">
        <v>26</v>
      </c>
      <c r="E56" s="2">
        <f>+F56</f>
        <v>339968.77</v>
      </c>
      <c r="F56" s="2">
        <f>339968.77</f>
        <v>339968.77</v>
      </c>
      <c r="G56" s="2"/>
      <c r="H56" s="2"/>
      <c r="I56" s="2"/>
      <c r="J56" s="2"/>
      <c r="K56" s="12" t="s">
        <v>25</v>
      </c>
      <c r="L56" s="32" t="s">
        <v>29</v>
      </c>
    </row>
    <row r="57" spans="1:12" ht="24" x14ac:dyDescent="0.2">
      <c r="A57" s="12" t="s">
        <v>25</v>
      </c>
      <c r="B57" s="13" t="s">
        <v>118</v>
      </c>
      <c r="C57" s="3">
        <v>7</v>
      </c>
      <c r="D57" s="23" t="s">
        <v>77</v>
      </c>
      <c r="E57" s="2">
        <v>329178.03999999998</v>
      </c>
      <c r="F57" s="2">
        <v>329178.03999999998</v>
      </c>
      <c r="G57" s="2"/>
      <c r="H57" s="2"/>
      <c r="I57" s="2"/>
      <c r="J57" s="2"/>
      <c r="K57" s="12" t="s">
        <v>25</v>
      </c>
      <c r="L57" s="32" t="s">
        <v>29</v>
      </c>
    </row>
    <row r="58" spans="1:12" ht="36" x14ac:dyDescent="0.2">
      <c r="A58" s="12" t="s">
        <v>25</v>
      </c>
      <c r="B58" s="13" t="s">
        <v>119</v>
      </c>
      <c r="C58" s="3">
        <v>7</v>
      </c>
      <c r="D58" s="23" t="s">
        <v>78</v>
      </c>
      <c r="E58" s="2">
        <v>119999.88</v>
      </c>
      <c r="F58" s="2">
        <v>119999.88</v>
      </c>
      <c r="G58" s="2"/>
      <c r="H58" s="2"/>
      <c r="I58" s="2"/>
      <c r="J58" s="2"/>
      <c r="K58" s="12" t="s">
        <v>25</v>
      </c>
      <c r="L58" s="32" t="s">
        <v>29</v>
      </c>
    </row>
    <row r="59" spans="1:12" ht="36" x14ac:dyDescent="0.2">
      <c r="A59" s="12" t="s">
        <v>25</v>
      </c>
      <c r="B59" s="13" t="s">
        <v>120</v>
      </c>
      <c r="C59" s="3">
        <v>7</v>
      </c>
      <c r="D59" s="23" t="s">
        <v>79</v>
      </c>
      <c r="E59" s="2">
        <v>120000</v>
      </c>
      <c r="F59" s="2">
        <v>120000</v>
      </c>
      <c r="G59" s="2"/>
      <c r="H59" s="2"/>
      <c r="I59" s="2"/>
      <c r="J59" s="2"/>
      <c r="K59" s="12" t="s">
        <v>25</v>
      </c>
      <c r="L59" s="32" t="s">
        <v>52</v>
      </c>
    </row>
    <row r="60" spans="1:12" ht="24" x14ac:dyDescent="0.2">
      <c r="A60" s="12" t="s">
        <v>25</v>
      </c>
      <c r="B60" s="13" t="s">
        <v>146</v>
      </c>
      <c r="C60" s="3">
        <v>7</v>
      </c>
      <c r="D60" s="23" t="s">
        <v>147</v>
      </c>
      <c r="E60" s="2">
        <v>25508.799999999999</v>
      </c>
      <c r="F60" s="16">
        <v>17856.16</v>
      </c>
      <c r="G60" s="2"/>
      <c r="H60" s="2"/>
      <c r="I60" s="2"/>
      <c r="J60" s="2"/>
      <c r="K60" s="12"/>
      <c r="L60" s="32" t="s">
        <v>70</v>
      </c>
    </row>
    <row r="61" spans="1:12" ht="24" x14ac:dyDescent="0.2">
      <c r="A61" s="12" t="s">
        <v>25</v>
      </c>
      <c r="B61" s="13"/>
      <c r="C61" s="3">
        <v>7</v>
      </c>
      <c r="D61" s="15" t="s">
        <v>81</v>
      </c>
      <c r="E61" s="2">
        <v>300000</v>
      </c>
      <c r="F61" s="2"/>
      <c r="G61" s="2"/>
      <c r="H61" s="2"/>
      <c r="I61" s="2">
        <v>300000</v>
      </c>
      <c r="J61" s="2"/>
      <c r="K61" s="12" t="s">
        <v>25</v>
      </c>
      <c r="L61" s="32"/>
    </row>
    <row r="62" spans="1:12" x14ac:dyDescent="0.2">
      <c r="A62" s="61"/>
      <c r="B62" s="62"/>
      <c r="C62" s="63"/>
      <c r="D62" s="64"/>
      <c r="E62" s="60"/>
      <c r="F62" s="60"/>
      <c r="G62" s="60"/>
      <c r="H62" s="60"/>
      <c r="I62" s="60"/>
      <c r="J62" s="60"/>
      <c r="K62" s="61"/>
      <c r="L62" s="65"/>
    </row>
    <row r="63" spans="1:12" ht="24" x14ac:dyDescent="0.2">
      <c r="A63" s="12" t="s">
        <v>150</v>
      </c>
      <c r="B63" s="13" t="s">
        <v>84</v>
      </c>
      <c r="C63" s="3">
        <v>1</v>
      </c>
      <c r="D63" s="15" t="s">
        <v>40</v>
      </c>
      <c r="E63" s="2">
        <v>75000</v>
      </c>
      <c r="F63" s="2">
        <v>75000</v>
      </c>
      <c r="G63" s="2"/>
      <c r="H63" s="2"/>
      <c r="I63" s="2"/>
      <c r="J63" s="2"/>
      <c r="K63" s="12" t="s">
        <v>150</v>
      </c>
      <c r="L63" s="32" t="s">
        <v>3</v>
      </c>
    </row>
    <row r="64" spans="1:12" x14ac:dyDescent="0.2">
      <c r="A64" s="12" t="s">
        <v>150</v>
      </c>
      <c r="B64" s="13" t="s">
        <v>85</v>
      </c>
      <c r="C64" s="3">
        <v>1</v>
      </c>
      <c r="D64" s="15" t="s">
        <v>39</v>
      </c>
      <c r="E64" s="2">
        <v>100000</v>
      </c>
      <c r="F64" s="2">
        <v>57865.69</v>
      </c>
      <c r="G64" s="2">
        <v>42134.31</v>
      </c>
      <c r="H64" s="2"/>
      <c r="I64" s="2"/>
      <c r="J64" s="2"/>
      <c r="K64" s="12" t="s">
        <v>150</v>
      </c>
      <c r="L64" s="32" t="s">
        <v>3</v>
      </c>
    </row>
    <row r="65" spans="1:12" x14ac:dyDescent="0.2">
      <c r="A65" s="12" t="s">
        <v>150</v>
      </c>
      <c r="B65" s="13" t="s">
        <v>86</v>
      </c>
      <c r="C65" s="3">
        <v>1</v>
      </c>
      <c r="D65" s="15" t="s">
        <v>38</v>
      </c>
      <c r="E65" s="2">
        <v>20000</v>
      </c>
      <c r="F65" s="2">
        <v>20000</v>
      </c>
      <c r="G65" s="2"/>
      <c r="H65" s="2"/>
      <c r="I65" s="2"/>
      <c r="J65" s="2"/>
      <c r="K65" s="12" t="s">
        <v>150</v>
      </c>
      <c r="L65" s="32" t="s">
        <v>3</v>
      </c>
    </row>
    <row r="66" spans="1:12" x14ac:dyDescent="0.2">
      <c r="A66" s="12" t="s">
        <v>150</v>
      </c>
      <c r="B66" s="13" t="s">
        <v>113</v>
      </c>
      <c r="C66" s="3">
        <v>2</v>
      </c>
      <c r="D66" s="15" t="s">
        <v>34</v>
      </c>
      <c r="E66" s="2">
        <v>200000</v>
      </c>
      <c r="F66" s="2">
        <v>200000</v>
      </c>
      <c r="G66" s="2"/>
      <c r="H66" s="2"/>
      <c r="I66" s="2"/>
      <c r="J66" s="2"/>
      <c r="K66" s="12" t="s">
        <v>150</v>
      </c>
      <c r="L66" s="32" t="s">
        <v>3</v>
      </c>
    </row>
    <row r="67" spans="1:12" ht="24" x14ac:dyDescent="0.2">
      <c r="A67" s="12" t="s">
        <v>150</v>
      </c>
      <c r="B67" s="13" t="s">
        <v>121</v>
      </c>
      <c r="C67" s="3">
        <v>7</v>
      </c>
      <c r="D67" s="15" t="s">
        <v>80</v>
      </c>
      <c r="E67" s="2">
        <v>86885.329999999987</v>
      </c>
      <c r="F67" s="2">
        <v>86885.329999999987</v>
      </c>
      <c r="G67" s="2"/>
      <c r="H67" s="2"/>
      <c r="I67" s="2"/>
      <c r="J67" s="2"/>
      <c r="K67" s="12" t="s">
        <v>150</v>
      </c>
      <c r="L67" s="32" t="s">
        <v>52</v>
      </c>
    </row>
    <row r="68" spans="1:12" x14ac:dyDescent="0.2">
      <c r="A68" s="12" t="s">
        <v>150</v>
      </c>
      <c r="B68" s="13" t="s">
        <v>122</v>
      </c>
      <c r="C68" s="3">
        <v>7</v>
      </c>
      <c r="D68" s="15" t="s">
        <v>0</v>
      </c>
      <c r="E68" s="2">
        <f>+F68</f>
        <v>7303.85</v>
      </c>
      <c r="F68" s="16">
        <f>10000-2640.95-34.71-20.49</f>
        <v>7303.85</v>
      </c>
      <c r="G68" s="2"/>
      <c r="H68" s="2"/>
      <c r="I68" s="2"/>
      <c r="J68" s="2"/>
      <c r="K68" s="12" t="s">
        <v>150</v>
      </c>
      <c r="L68" s="32"/>
    </row>
    <row r="69" spans="1:12" x14ac:dyDescent="0.2">
      <c r="F69" s="66">
        <v>2018</v>
      </c>
      <c r="G69" s="66">
        <v>2019</v>
      </c>
      <c r="H69" s="66">
        <v>2020</v>
      </c>
      <c r="I69" s="67">
        <v>2021</v>
      </c>
    </row>
    <row r="70" spans="1:12" x14ac:dyDescent="0.2">
      <c r="D70" s="51" t="s">
        <v>128</v>
      </c>
      <c r="E70" s="32"/>
      <c r="F70" s="44">
        <f>+SUM(F5:F61)</f>
        <v>13992656.934</v>
      </c>
      <c r="G70" s="44">
        <f>+SUM(G5:G61)</f>
        <v>13218571.261999998</v>
      </c>
      <c r="H70" s="44">
        <f>+SUM(H5:H61)</f>
        <v>7327800.9240000006</v>
      </c>
      <c r="I70" s="44">
        <f>+SUM(I5:I61)</f>
        <v>15073136.09</v>
      </c>
      <c r="J70" s="45"/>
    </row>
    <row r="71" spans="1:12" x14ac:dyDescent="0.2">
      <c r="D71" s="51" t="s">
        <v>151</v>
      </c>
      <c r="E71" s="32"/>
      <c r="F71" s="44">
        <f>+SUM(F63:F68)</f>
        <v>447054.87</v>
      </c>
      <c r="G71" s="44">
        <f t="shared" ref="G71:I71" si="0">+SUM(G63:G68)</f>
        <v>42134.31</v>
      </c>
      <c r="H71" s="44">
        <f t="shared" si="0"/>
        <v>0</v>
      </c>
      <c r="I71" s="44">
        <f t="shared" si="0"/>
        <v>0</v>
      </c>
      <c r="J71" s="45"/>
    </row>
    <row r="72" spans="1:12" x14ac:dyDescent="0.2">
      <c r="D72" s="58"/>
      <c r="E72" s="68" t="s">
        <v>126</v>
      </c>
      <c r="F72" s="44">
        <f>+F70+F71</f>
        <v>14439711.804</v>
      </c>
      <c r="G72" s="44">
        <f t="shared" ref="G72:I72" si="1">+G70+G71</f>
        <v>13260705.571999999</v>
      </c>
      <c r="H72" s="44">
        <f t="shared" si="1"/>
        <v>7327800.9240000006</v>
      </c>
      <c r="I72" s="44">
        <f t="shared" si="1"/>
        <v>15073136.09</v>
      </c>
      <c r="J72" s="45"/>
    </row>
    <row r="73" spans="1:12" x14ac:dyDescent="0.2">
      <c r="D73" s="58"/>
      <c r="E73" s="59"/>
      <c r="F73" s="45"/>
      <c r="G73" s="45"/>
      <c r="H73" s="45"/>
      <c r="I73" s="45"/>
      <c r="J73" s="45"/>
    </row>
    <row r="76" spans="1:12" x14ac:dyDescent="0.2">
      <c r="D76" s="32" t="str">
        <f>+L.1!A2</f>
        <v>DESGLOSE POR LINEA MEDI 1: Aseguramiento del Suministro de Agua</v>
      </c>
      <c r="E76" s="32"/>
      <c r="F76" s="44">
        <f>+L.1!E33</f>
        <v>2702083.5900000003</v>
      </c>
      <c r="G76" s="44">
        <f>+L.1!F33</f>
        <v>5949000</v>
      </c>
      <c r="H76" s="44">
        <f>+L.1!G33</f>
        <v>4100000</v>
      </c>
      <c r="I76" s="44">
        <f>+L.1!H33</f>
        <v>11374136.09</v>
      </c>
    </row>
    <row r="77" spans="1:12" x14ac:dyDescent="0.2">
      <c r="D77" s="32" t="str">
        <f>+L.2!A2</f>
        <v>DESGLOSE POR LINEA MEDI 2: Saneamiento y Depuración</v>
      </c>
      <c r="E77" s="32"/>
      <c r="F77" s="44">
        <f>+L.2!E24</f>
        <v>8613990.1940000001</v>
      </c>
      <c r="G77" s="44">
        <f>+L.2!F24</f>
        <v>6720370.9019999988</v>
      </c>
      <c r="H77" s="44">
        <f>+L.2!G24</f>
        <v>3028800.9240000001</v>
      </c>
      <c r="I77" s="44">
        <f>+L.2!H24</f>
        <v>3000000</v>
      </c>
    </row>
    <row r="78" spans="1:12" x14ac:dyDescent="0.2">
      <c r="D78" s="32" t="str">
        <f>+L.3!A2</f>
        <v>DESGLOSE POR LINEA MEDI 3: Reutilización de Aguas Depuradas</v>
      </c>
      <c r="E78" s="32"/>
      <c r="F78" s="44">
        <f>+L.3!E9</f>
        <v>528364.31000000006</v>
      </c>
      <c r="G78" s="44">
        <f>+L.3!F9</f>
        <v>0</v>
      </c>
      <c r="H78" s="44">
        <f>+L.3!G9</f>
        <v>0</v>
      </c>
      <c r="I78" s="44">
        <f>+L.3!H9</f>
        <v>0</v>
      </c>
    </row>
    <row r="79" spans="1:12" x14ac:dyDescent="0.2">
      <c r="D79" s="32" t="str">
        <f>+L.4!A2</f>
        <v>DESGLOSE POR LINEA MEDI 4: Eficiencia de los Sistemas Hidráulicos</v>
      </c>
      <c r="E79" s="32"/>
      <c r="F79" s="44">
        <f>+L.4!E7</f>
        <v>219000</v>
      </c>
      <c r="G79" s="44">
        <f>+L.4!F7</f>
        <v>199000</v>
      </c>
      <c r="H79" s="44">
        <f>+L.4!G7</f>
        <v>199000</v>
      </c>
      <c r="I79" s="44">
        <f>+L.4!H7</f>
        <v>399000</v>
      </c>
    </row>
    <row r="80" spans="1:12" x14ac:dyDescent="0.2">
      <c r="D80" s="32" t="str">
        <f>+L.5!A2</f>
        <v>DESGLOSE POR LINEA MEDI 5: Riesgo de inundaciones</v>
      </c>
      <c r="E80" s="32"/>
      <c r="F80" s="44">
        <f>+L.5!E19</f>
        <v>1929218.84</v>
      </c>
      <c r="G80" s="44">
        <f>+L.5!F19</f>
        <v>350200.36</v>
      </c>
      <c r="H80" s="44">
        <f>+L.5!G19</f>
        <v>0</v>
      </c>
      <c r="I80" s="44">
        <f>+L.5!H19</f>
        <v>300000</v>
      </c>
    </row>
    <row r="81" spans="4:9" x14ac:dyDescent="0.2">
      <c r="D81" s="32"/>
      <c r="E81" s="43" t="s">
        <v>126</v>
      </c>
      <c r="F81" s="44">
        <f>+SUM(F76:F80)</f>
        <v>13992656.934</v>
      </c>
      <c r="G81" s="44">
        <f t="shared" ref="G81:I81" si="2">+SUM(G76:G80)</f>
        <v>13218571.261999998</v>
      </c>
      <c r="H81" s="44">
        <f t="shared" si="2"/>
        <v>7327800.9240000006</v>
      </c>
      <c r="I81" s="44">
        <f t="shared" si="2"/>
        <v>15073136.09</v>
      </c>
    </row>
    <row r="86" spans="4:9" x14ac:dyDescent="0.2">
      <c r="E86" s="34"/>
      <c r="F86" s="34"/>
      <c r="G86" s="34"/>
    </row>
  </sheetData>
  <sortState ref="B5:L65">
    <sortCondition ref="K5:K65"/>
    <sortCondition ref="B5:B65"/>
    <sortCondition ref="C5:C65"/>
  </sortState>
  <mergeCells count="1">
    <mergeCell ref="A2:L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1"/>
  <sheetViews>
    <sheetView workbookViewId="0">
      <pane ySplit="4" topLeftCell="A23" activePane="bottomLeft" state="frozen"/>
      <selection activeCell="C22" sqref="C22"/>
      <selection pane="bottomLeft" activeCell="J12" sqref="J12"/>
    </sheetView>
  </sheetViews>
  <sheetFormatPr baseColWidth="10" defaultRowHeight="12.75" x14ac:dyDescent="0.2"/>
  <cols>
    <col min="1" max="1" width="12.5703125" customWidth="1"/>
    <col min="3" max="3" width="66.5703125" customWidth="1"/>
    <col min="4" max="4" width="18.28515625" customWidth="1"/>
    <col min="5" max="5" width="13.42578125" bestFit="1" customWidth="1"/>
    <col min="6" max="6" width="11.85546875" bestFit="1" customWidth="1"/>
    <col min="8" max="8" width="12.7109375" bestFit="1" customWidth="1"/>
    <col min="9" max="9" width="18.7109375" customWidth="1"/>
    <col min="10" max="10" width="23.85546875" customWidth="1"/>
    <col min="11" max="11" width="21.7109375" customWidth="1"/>
  </cols>
  <sheetData>
    <row r="2" spans="1:11" ht="15.75" x14ac:dyDescent="0.25">
      <c r="A2" s="55" t="s">
        <v>129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4" spans="1:11" ht="36.75" customHeight="1" x14ac:dyDescent="0.2">
      <c r="A4" s="40" t="s">
        <v>83</v>
      </c>
      <c r="B4" s="42" t="s">
        <v>127</v>
      </c>
      <c r="C4" s="39" t="s">
        <v>44</v>
      </c>
      <c r="D4" s="39" t="s">
        <v>43</v>
      </c>
      <c r="E4" s="39">
        <v>2018</v>
      </c>
      <c r="F4" s="39">
        <v>2019</v>
      </c>
      <c r="G4" s="39">
        <v>2020</v>
      </c>
      <c r="H4" s="41">
        <v>2021</v>
      </c>
      <c r="I4" s="41" t="s">
        <v>42</v>
      </c>
      <c r="J4" s="39" t="s">
        <v>48</v>
      </c>
      <c r="K4" s="39" t="s">
        <v>41</v>
      </c>
    </row>
    <row r="5" spans="1:11" ht="36.75" customHeight="1" x14ac:dyDescent="0.2">
      <c r="A5" s="13" t="s">
        <v>87</v>
      </c>
      <c r="B5" s="25">
        <v>3</v>
      </c>
      <c r="C5" s="14" t="s">
        <v>33</v>
      </c>
      <c r="D5" s="18">
        <v>820110.31</v>
      </c>
      <c r="E5" s="18">
        <v>720110.31</v>
      </c>
      <c r="F5" s="18"/>
      <c r="G5" s="18"/>
      <c r="H5" s="18"/>
      <c r="I5" s="18"/>
      <c r="J5" s="12" t="s">
        <v>49</v>
      </c>
      <c r="K5" s="26" t="s">
        <v>53</v>
      </c>
    </row>
    <row r="6" spans="1:11" ht="36.75" customHeight="1" x14ac:dyDescent="0.2">
      <c r="A6" s="13" t="s">
        <v>88</v>
      </c>
      <c r="B6" s="25">
        <v>3</v>
      </c>
      <c r="C6" s="14" t="s">
        <v>32</v>
      </c>
      <c r="D6" s="18">
        <v>13727607</v>
      </c>
      <c r="E6" s="18">
        <v>100000</v>
      </c>
      <c r="F6" s="18">
        <v>4000000</v>
      </c>
      <c r="G6" s="18">
        <v>4000000</v>
      </c>
      <c r="H6" s="18">
        <v>5127607</v>
      </c>
      <c r="I6" s="18"/>
      <c r="J6" s="12" t="s">
        <v>49</v>
      </c>
      <c r="K6" s="26" t="s">
        <v>6</v>
      </c>
    </row>
    <row r="7" spans="1:11" ht="36.75" customHeight="1" x14ac:dyDescent="0.2">
      <c r="A7" s="13" t="s">
        <v>89</v>
      </c>
      <c r="B7" s="25">
        <v>3</v>
      </c>
      <c r="C7" s="14" t="s">
        <v>31</v>
      </c>
      <c r="D7" s="18">
        <v>1020000</v>
      </c>
      <c r="E7" s="18">
        <v>20000</v>
      </c>
      <c r="F7" s="18">
        <v>900000</v>
      </c>
      <c r="G7" s="18">
        <v>100000</v>
      </c>
      <c r="H7" s="18"/>
      <c r="I7" s="18"/>
      <c r="J7" s="12" t="s">
        <v>49</v>
      </c>
      <c r="K7" s="26" t="s">
        <v>6</v>
      </c>
    </row>
    <row r="8" spans="1:11" ht="60" x14ac:dyDescent="0.2">
      <c r="A8" s="13" t="s">
        <v>90</v>
      </c>
      <c r="B8" s="25">
        <v>3</v>
      </c>
      <c r="C8" s="14" t="s">
        <v>50</v>
      </c>
      <c r="D8" s="18">
        <v>1614779.59</v>
      </c>
      <c r="E8" s="18">
        <v>1614779.59</v>
      </c>
      <c r="F8" s="18"/>
      <c r="G8" s="18"/>
      <c r="H8" s="18"/>
      <c r="I8" s="18"/>
      <c r="J8" s="12" t="s">
        <v>49</v>
      </c>
      <c r="K8" s="26" t="s">
        <v>29</v>
      </c>
    </row>
    <row r="9" spans="1:11" ht="36.75" customHeight="1" x14ac:dyDescent="0.2">
      <c r="A9" s="13" t="s">
        <v>91</v>
      </c>
      <c r="B9" s="3">
        <v>3</v>
      </c>
      <c r="C9" s="14" t="s">
        <v>51</v>
      </c>
      <c r="D9" s="18">
        <v>60000</v>
      </c>
      <c r="E9" s="18">
        <v>60000</v>
      </c>
      <c r="F9" s="18"/>
      <c r="G9" s="18"/>
      <c r="H9" s="18"/>
      <c r="I9" s="18"/>
      <c r="J9" s="12" t="s">
        <v>49</v>
      </c>
      <c r="K9" s="17" t="s">
        <v>3</v>
      </c>
    </row>
    <row r="10" spans="1:11" x14ac:dyDescent="0.2">
      <c r="A10" s="13" t="s">
        <v>142</v>
      </c>
      <c r="B10" s="3">
        <v>7</v>
      </c>
      <c r="C10" s="14" t="s">
        <v>143</v>
      </c>
      <c r="D10" s="18">
        <v>17105.25</v>
      </c>
      <c r="E10" s="18">
        <v>3905</v>
      </c>
      <c r="F10" s="18"/>
      <c r="G10" s="18"/>
      <c r="H10" s="18"/>
      <c r="I10" s="18"/>
      <c r="J10" s="12" t="s">
        <v>152</v>
      </c>
      <c r="K10" s="17" t="s">
        <v>53</v>
      </c>
    </row>
    <row r="11" spans="1:11" x14ac:dyDescent="0.2">
      <c r="A11" s="13"/>
      <c r="B11" s="3">
        <v>12</v>
      </c>
      <c r="C11" s="14" t="s">
        <v>18</v>
      </c>
      <c r="D11" s="18">
        <v>21914477.239999998</v>
      </c>
      <c r="E11" s="18"/>
      <c r="F11" s="18"/>
      <c r="G11" s="18"/>
      <c r="H11" s="18"/>
      <c r="I11" s="18">
        <v>21914477.239999998</v>
      </c>
      <c r="J11" s="12" t="s">
        <v>49</v>
      </c>
      <c r="K11" s="17" t="s">
        <v>52</v>
      </c>
    </row>
    <row r="12" spans="1:11" ht="36.75" customHeight="1" x14ac:dyDescent="0.2">
      <c r="A12" s="13" t="s">
        <v>93</v>
      </c>
      <c r="B12" s="8">
        <v>13</v>
      </c>
      <c r="C12" s="15" t="s">
        <v>15</v>
      </c>
      <c r="D12" s="18">
        <v>661295.03</v>
      </c>
      <c r="E12" s="18">
        <v>57854.32</v>
      </c>
      <c r="F12" s="18"/>
      <c r="G12" s="18"/>
      <c r="H12" s="18"/>
      <c r="I12" s="18"/>
      <c r="J12" s="12" t="s">
        <v>49</v>
      </c>
      <c r="K12" s="26" t="s">
        <v>55</v>
      </c>
    </row>
    <row r="13" spans="1:11" ht="36.75" customHeight="1" x14ac:dyDescent="0.2">
      <c r="A13" s="13" t="s">
        <v>94</v>
      </c>
      <c r="B13" s="8">
        <v>13</v>
      </c>
      <c r="C13" s="15" t="s">
        <v>13</v>
      </c>
      <c r="D13" s="18">
        <v>1258002.3700000001</v>
      </c>
      <c r="E13" s="18">
        <v>80000</v>
      </c>
      <c r="F13" s="18">
        <v>549000</v>
      </c>
      <c r="G13" s="18"/>
      <c r="H13" s="18">
        <v>629002.37</v>
      </c>
      <c r="I13" s="18"/>
      <c r="J13" s="12" t="s">
        <v>49</v>
      </c>
      <c r="K13" s="26" t="s">
        <v>52</v>
      </c>
    </row>
    <row r="14" spans="1:11" ht="36.75" customHeight="1" x14ac:dyDescent="0.2">
      <c r="A14" s="13"/>
      <c r="B14" s="6">
        <v>12</v>
      </c>
      <c r="C14" s="15" t="s">
        <v>54</v>
      </c>
      <c r="D14" s="18"/>
      <c r="E14" s="18"/>
      <c r="F14" s="18"/>
      <c r="G14" s="18"/>
      <c r="H14" s="18">
        <v>1000000</v>
      </c>
      <c r="I14" s="18"/>
      <c r="J14" s="12" t="s">
        <v>49</v>
      </c>
      <c r="K14" s="3"/>
    </row>
    <row r="15" spans="1:11" ht="36.75" customHeight="1" x14ac:dyDescent="0.2">
      <c r="A15" s="13" t="s">
        <v>95</v>
      </c>
      <c r="B15" s="6">
        <v>14</v>
      </c>
      <c r="C15" s="14" t="s">
        <v>2</v>
      </c>
      <c r="D15" s="18">
        <v>500000</v>
      </c>
      <c r="E15" s="18"/>
      <c r="F15" s="18">
        <v>500000</v>
      </c>
      <c r="G15" s="18"/>
      <c r="H15" s="18"/>
      <c r="I15" s="18"/>
      <c r="J15" s="12" t="s">
        <v>1</v>
      </c>
      <c r="K15" s="13" t="s">
        <v>59</v>
      </c>
    </row>
    <row r="16" spans="1:11" ht="36.75" customHeight="1" x14ac:dyDescent="0.2">
      <c r="A16" s="13" t="s">
        <v>96</v>
      </c>
      <c r="B16" s="6">
        <v>15</v>
      </c>
      <c r="C16" s="14" t="s">
        <v>60</v>
      </c>
      <c r="D16" s="19">
        <v>45434.37</v>
      </c>
      <c r="E16" s="18">
        <v>45434.37</v>
      </c>
      <c r="F16" s="18"/>
      <c r="G16" s="18"/>
      <c r="H16" s="18"/>
      <c r="I16" s="18"/>
      <c r="J16" s="12" t="s">
        <v>1</v>
      </c>
      <c r="K16" s="13" t="s">
        <v>59</v>
      </c>
    </row>
    <row r="17" spans="1:11" ht="36.75" customHeight="1" x14ac:dyDescent="0.2">
      <c r="A17" s="13"/>
      <c r="B17" s="6">
        <v>13</v>
      </c>
      <c r="C17" s="14" t="s">
        <v>17</v>
      </c>
      <c r="D17" s="27">
        <v>1400000</v>
      </c>
      <c r="E17" s="18"/>
      <c r="F17" s="18"/>
      <c r="G17" s="18"/>
      <c r="H17" s="18">
        <v>1400000</v>
      </c>
      <c r="I17" s="18"/>
      <c r="J17" s="12" t="s">
        <v>1</v>
      </c>
      <c r="K17" s="1" t="s">
        <v>56</v>
      </c>
    </row>
    <row r="18" spans="1:11" ht="36.75" customHeight="1" x14ac:dyDescent="0.2">
      <c r="A18" s="6"/>
      <c r="B18" s="6">
        <v>13</v>
      </c>
      <c r="C18" s="15" t="s">
        <v>16</v>
      </c>
      <c r="D18" s="18">
        <v>1241619.3</v>
      </c>
      <c r="E18" s="18"/>
      <c r="F18" s="18"/>
      <c r="G18" s="18"/>
      <c r="H18" s="18">
        <v>1241619.3</v>
      </c>
      <c r="I18" s="18"/>
      <c r="J18" s="12" t="s">
        <v>1</v>
      </c>
      <c r="K18" s="3" t="s">
        <v>57</v>
      </c>
    </row>
    <row r="19" spans="1:11" ht="36.75" customHeight="1" x14ac:dyDescent="0.2">
      <c r="A19" s="13"/>
      <c r="B19" s="3">
        <v>13</v>
      </c>
      <c r="C19" s="7" t="s">
        <v>14</v>
      </c>
      <c r="D19" s="18">
        <v>80000</v>
      </c>
      <c r="E19" s="18"/>
      <c r="F19" s="18"/>
      <c r="G19" s="18"/>
      <c r="H19" s="18">
        <v>80000</v>
      </c>
      <c r="I19" s="18"/>
      <c r="J19" s="12" t="s">
        <v>1</v>
      </c>
      <c r="K19" s="3" t="s">
        <v>3</v>
      </c>
    </row>
    <row r="20" spans="1:11" ht="36.75" customHeight="1" x14ac:dyDescent="0.2">
      <c r="A20" s="13"/>
      <c r="B20" s="3">
        <v>13</v>
      </c>
      <c r="C20" s="14" t="s">
        <v>12</v>
      </c>
      <c r="D20" s="18">
        <v>25000</v>
      </c>
      <c r="E20" s="18"/>
      <c r="F20" s="18"/>
      <c r="G20" s="18"/>
      <c r="H20" s="18">
        <v>25000</v>
      </c>
      <c r="I20" s="18"/>
      <c r="J20" s="12" t="s">
        <v>1</v>
      </c>
      <c r="K20" s="13" t="s">
        <v>3</v>
      </c>
    </row>
    <row r="21" spans="1:11" ht="36.75" customHeight="1" x14ac:dyDescent="0.2">
      <c r="A21" s="6"/>
      <c r="B21" s="6">
        <v>13</v>
      </c>
      <c r="C21" s="14" t="s">
        <v>11</v>
      </c>
      <c r="D21" s="27">
        <v>300000</v>
      </c>
      <c r="E21" s="18"/>
      <c r="F21" s="18"/>
      <c r="G21" s="18"/>
      <c r="H21" s="18">
        <v>300000</v>
      </c>
      <c r="I21" s="18"/>
      <c r="J21" s="12" t="s">
        <v>1</v>
      </c>
      <c r="K21" s="3" t="s">
        <v>6</v>
      </c>
    </row>
    <row r="22" spans="1:11" ht="36.75" customHeight="1" x14ac:dyDescent="0.2">
      <c r="A22" s="5"/>
      <c r="B22" s="6">
        <v>13</v>
      </c>
      <c r="C22" s="14" t="s">
        <v>10</v>
      </c>
      <c r="D22" s="18">
        <v>25000</v>
      </c>
      <c r="E22" s="18"/>
      <c r="F22" s="18"/>
      <c r="G22" s="18"/>
      <c r="H22" s="18">
        <v>25000</v>
      </c>
      <c r="I22" s="18"/>
      <c r="J22" s="12" t="s">
        <v>1</v>
      </c>
      <c r="K22" s="3" t="s">
        <v>3</v>
      </c>
    </row>
    <row r="23" spans="1:11" ht="36.75" customHeight="1" x14ac:dyDescent="0.2">
      <c r="A23" s="5"/>
      <c r="B23" s="6">
        <v>13</v>
      </c>
      <c r="C23" s="14" t="s">
        <v>9</v>
      </c>
      <c r="D23" s="18">
        <v>500000</v>
      </c>
      <c r="E23" s="18"/>
      <c r="F23" s="18"/>
      <c r="G23" s="18"/>
      <c r="H23" s="18">
        <v>500000</v>
      </c>
      <c r="I23" s="18"/>
      <c r="J23" s="12" t="s">
        <v>1</v>
      </c>
      <c r="K23" s="3" t="s">
        <v>6</v>
      </c>
    </row>
    <row r="24" spans="1:11" ht="36.75" customHeight="1" x14ac:dyDescent="0.2">
      <c r="A24" s="3"/>
      <c r="B24" s="3">
        <v>14</v>
      </c>
      <c r="C24" s="14" t="s">
        <v>58</v>
      </c>
      <c r="D24" s="18">
        <v>500000</v>
      </c>
      <c r="E24" s="18"/>
      <c r="F24" s="18"/>
      <c r="G24" s="18"/>
      <c r="H24" s="18">
        <v>500000</v>
      </c>
      <c r="I24" s="18"/>
      <c r="J24" s="12" t="s">
        <v>1</v>
      </c>
      <c r="K24" s="3" t="s">
        <v>59</v>
      </c>
    </row>
    <row r="25" spans="1:11" ht="36.75" customHeight="1" x14ac:dyDescent="0.2">
      <c r="A25" s="3"/>
      <c r="B25" s="3">
        <v>14</v>
      </c>
      <c r="C25" s="14" t="s">
        <v>8</v>
      </c>
      <c r="D25" s="18">
        <v>207907.42</v>
      </c>
      <c r="E25" s="18"/>
      <c r="F25" s="18"/>
      <c r="G25" s="18"/>
      <c r="H25" s="18">
        <v>207907.42</v>
      </c>
      <c r="I25" s="18"/>
      <c r="J25" s="12" t="s">
        <v>1</v>
      </c>
      <c r="K25" s="3" t="s">
        <v>59</v>
      </c>
    </row>
    <row r="26" spans="1:11" ht="36.75" customHeight="1" x14ac:dyDescent="0.2">
      <c r="A26" s="4"/>
      <c r="B26" s="3">
        <v>14</v>
      </c>
      <c r="C26" s="14" t="s">
        <v>7</v>
      </c>
      <c r="D26" s="18">
        <v>18000</v>
      </c>
      <c r="E26" s="18"/>
      <c r="F26" s="18"/>
      <c r="G26" s="18"/>
      <c r="H26" s="18">
        <v>18000</v>
      </c>
      <c r="I26" s="18"/>
      <c r="J26" s="12" t="s">
        <v>1</v>
      </c>
      <c r="K26" s="3" t="s">
        <v>6</v>
      </c>
    </row>
    <row r="27" spans="1:11" ht="36.75" customHeight="1" x14ac:dyDescent="0.2">
      <c r="A27" s="4"/>
      <c r="B27" s="3">
        <v>14</v>
      </c>
      <c r="C27" s="14" t="s">
        <v>5</v>
      </c>
      <c r="D27" s="18">
        <v>20000</v>
      </c>
      <c r="E27" s="18"/>
      <c r="F27" s="18"/>
      <c r="G27" s="18"/>
      <c r="H27" s="18">
        <v>20000</v>
      </c>
      <c r="I27" s="18"/>
      <c r="J27" s="12" t="s">
        <v>1</v>
      </c>
      <c r="K27" s="3" t="s">
        <v>59</v>
      </c>
    </row>
    <row r="28" spans="1:11" ht="36.75" customHeight="1" x14ac:dyDescent="0.2">
      <c r="A28" s="4"/>
      <c r="B28" s="3">
        <v>14</v>
      </c>
      <c r="C28" s="33" t="s">
        <v>4</v>
      </c>
      <c r="D28" s="18">
        <v>300000</v>
      </c>
      <c r="E28" s="18"/>
      <c r="F28" s="18"/>
      <c r="G28" s="18"/>
      <c r="H28" s="18">
        <v>300000</v>
      </c>
      <c r="I28" s="18"/>
      <c r="J28" s="12" t="s">
        <v>1</v>
      </c>
      <c r="K28" s="3" t="s">
        <v>3</v>
      </c>
    </row>
    <row r="29" spans="1:11" ht="36.75" customHeight="1" x14ac:dyDescent="0.2">
      <c r="A29" s="13"/>
      <c r="B29" s="3"/>
      <c r="C29" s="15"/>
      <c r="D29" s="18"/>
      <c r="E29" s="18"/>
      <c r="F29" s="18"/>
      <c r="G29" s="18"/>
      <c r="H29" s="18"/>
      <c r="I29" s="18"/>
      <c r="J29" s="12"/>
      <c r="K29" s="3"/>
    </row>
    <row r="30" spans="1:11" ht="36.75" customHeight="1" x14ac:dyDescent="0.2">
      <c r="A30" s="13"/>
      <c r="B30" s="3"/>
      <c r="C30" s="15"/>
      <c r="D30" s="18"/>
      <c r="E30" s="18"/>
      <c r="F30" s="18"/>
      <c r="G30" s="18"/>
      <c r="H30" s="18"/>
      <c r="I30" s="18"/>
      <c r="J30" s="12"/>
      <c r="K30" s="3"/>
    </row>
    <row r="31" spans="1:11" ht="36.75" customHeight="1" x14ac:dyDescent="0.2">
      <c r="A31" s="13"/>
      <c r="B31" s="3"/>
      <c r="C31" s="15"/>
      <c r="D31" s="18"/>
      <c r="E31" s="18"/>
      <c r="F31" s="18"/>
      <c r="G31" s="18"/>
      <c r="H31" s="18"/>
      <c r="I31" s="18"/>
      <c r="J31" s="12"/>
      <c r="K31" s="3"/>
    </row>
    <row r="32" spans="1:11" ht="23.25" customHeight="1" x14ac:dyDescent="0.2">
      <c r="A32" s="13"/>
      <c r="B32" s="3"/>
      <c r="C32" s="49"/>
      <c r="D32" s="50"/>
      <c r="E32" s="50"/>
      <c r="F32" s="50"/>
      <c r="G32" s="50"/>
      <c r="H32" s="50"/>
      <c r="I32" s="50"/>
      <c r="J32" s="12"/>
      <c r="K32" s="3"/>
    </row>
    <row r="33" spans="3:9" ht="15" x14ac:dyDescent="0.25">
      <c r="C33" s="47" t="s">
        <v>45</v>
      </c>
      <c r="D33" s="48">
        <f>+SUM(D5:D32)</f>
        <v>46256337.879999995</v>
      </c>
      <c r="E33" s="48">
        <f t="shared" ref="E33:I33" si="0">+SUM(E5:E32)</f>
        <v>2702083.5900000003</v>
      </c>
      <c r="F33" s="48">
        <f t="shared" si="0"/>
        <v>5949000</v>
      </c>
      <c r="G33" s="48">
        <f t="shared" si="0"/>
        <v>4100000</v>
      </c>
      <c r="H33" s="48">
        <f t="shared" si="0"/>
        <v>11374136.09</v>
      </c>
      <c r="I33" s="48">
        <f t="shared" si="0"/>
        <v>21914477.239999998</v>
      </c>
    </row>
    <row r="35" spans="3:9" x14ac:dyDescent="0.2">
      <c r="C35" s="10"/>
      <c r="D35" s="9"/>
    </row>
    <row r="36" spans="3:9" x14ac:dyDescent="0.2">
      <c r="C36" s="10"/>
      <c r="D36" s="9"/>
    </row>
    <row r="37" spans="3:9" x14ac:dyDescent="0.2">
      <c r="C37" s="10"/>
      <c r="D37" s="9"/>
    </row>
    <row r="38" spans="3:9" x14ac:dyDescent="0.2">
      <c r="C38" s="10"/>
      <c r="D38" s="9"/>
    </row>
    <row r="39" spans="3:9" x14ac:dyDescent="0.2">
      <c r="C39" s="10"/>
      <c r="D39" s="9"/>
    </row>
    <row r="40" spans="3:9" x14ac:dyDescent="0.2">
      <c r="C40" s="10"/>
    </row>
    <row r="41" spans="3:9" ht="15" x14ac:dyDescent="0.25">
      <c r="D41" s="11"/>
    </row>
  </sheetData>
  <mergeCells count="1">
    <mergeCell ref="A2: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5"/>
  <sheetViews>
    <sheetView workbookViewId="0">
      <pane ySplit="4" topLeftCell="A14" activePane="bottomLeft" state="frozen"/>
      <selection activeCell="C22" sqref="C22"/>
      <selection pane="bottomLeft" activeCell="A5" sqref="A5:K21"/>
    </sheetView>
  </sheetViews>
  <sheetFormatPr baseColWidth="10" defaultRowHeight="12.75" x14ac:dyDescent="0.2"/>
  <cols>
    <col min="3" max="3" width="85.7109375" customWidth="1"/>
    <col min="4" max="4" width="19.5703125" customWidth="1"/>
    <col min="5" max="5" width="15.140625" customWidth="1"/>
    <col min="6" max="9" width="16.5703125" customWidth="1"/>
    <col min="10" max="10" width="27.28515625" customWidth="1"/>
    <col min="11" max="11" width="20.5703125" customWidth="1"/>
  </cols>
  <sheetData>
    <row r="2" spans="1:11" ht="15.75" x14ac:dyDescent="0.25">
      <c r="A2" s="55" t="s">
        <v>130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4" spans="1:11" ht="36.75" customHeight="1" x14ac:dyDescent="0.2">
      <c r="A4" s="40" t="s">
        <v>83</v>
      </c>
      <c r="B4" s="42" t="s">
        <v>127</v>
      </c>
      <c r="C4" s="39" t="s">
        <v>44</v>
      </c>
      <c r="D4" s="39" t="s">
        <v>43</v>
      </c>
      <c r="E4" s="39">
        <v>2018</v>
      </c>
      <c r="F4" s="39">
        <v>2019</v>
      </c>
      <c r="G4" s="39">
        <v>2020</v>
      </c>
      <c r="H4" s="41">
        <v>2021</v>
      </c>
      <c r="I4" s="41" t="s">
        <v>42</v>
      </c>
      <c r="J4" s="39" t="s">
        <v>48</v>
      </c>
      <c r="K4" s="39" t="s">
        <v>41</v>
      </c>
    </row>
    <row r="5" spans="1:11" ht="23.25" customHeight="1" x14ac:dyDescent="0.2">
      <c r="A5" s="35" t="s">
        <v>125</v>
      </c>
      <c r="B5" s="6">
        <v>12</v>
      </c>
      <c r="C5" s="14" t="s">
        <v>19</v>
      </c>
      <c r="D5" s="18">
        <v>1100000</v>
      </c>
      <c r="E5" s="18">
        <v>800000</v>
      </c>
      <c r="F5" s="18">
        <v>300000</v>
      </c>
      <c r="G5" s="18"/>
      <c r="H5" s="18"/>
      <c r="I5" s="18"/>
      <c r="J5" s="12" t="s">
        <v>22</v>
      </c>
      <c r="K5" s="28" t="s">
        <v>71</v>
      </c>
    </row>
    <row r="6" spans="1:11" ht="23.25" customHeight="1" x14ac:dyDescent="0.2">
      <c r="A6" s="35" t="s">
        <v>136</v>
      </c>
      <c r="B6" s="6">
        <v>4</v>
      </c>
      <c r="C6" s="14" t="s">
        <v>137</v>
      </c>
      <c r="D6" s="18">
        <v>58000</v>
      </c>
      <c r="E6" s="18">
        <v>58000</v>
      </c>
      <c r="F6" s="18"/>
      <c r="G6" s="18"/>
      <c r="H6" s="18"/>
      <c r="I6" s="18"/>
      <c r="J6" s="12" t="s">
        <v>22</v>
      </c>
      <c r="K6" s="28" t="s">
        <v>53</v>
      </c>
    </row>
    <row r="7" spans="1:11" ht="42.75" customHeight="1" x14ac:dyDescent="0.2">
      <c r="A7" s="13" t="s">
        <v>97</v>
      </c>
      <c r="B7" s="25">
        <v>4</v>
      </c>
      <c r="C7" s="14" t="s">
        <v>30</v>
      </c>
      <c r="D7" s="18">
        <v>1111536.71</v>
      </c>
      <c r="E7" s="18">
        <v>707427.6</v>
      </c>
      <c r="F7" s="18"/>
      <c r="G7" s="18"/>
      <c r="H7" s="18"/>
      <c r="I7" s="18"/>
      <c r="J7" s="12" t="s">
        <v>22</v>
      </c>
      <c r="K7" s="28" t="s">
        <v>53</v>
      </c>
    </row>
    <row r="8" spans="1:11" ht="23.25" customHeight="1" x14ac:dyDescent="0.2">
      <c r="A8" s="13" t="s">
        <v>98</v>
      </c>
      <c r="B8" s="3">
        <v>4</v>
      </c>
      <c r="C8" s="14" t="s">
        <v>61</v>
      </c>
      <c r="D8" s="18">
        <v>1222771.8500000001</v>
      </c>
      <c r="E8" s="18">
        <v>1222771.8500000001</v>
      </c>
      <c r="F8" s="18"/>
      <c r="G8" s="18"/>
      <c r="H8" s="18"/>
      <c r="I8" s="18"/>
      <c r="J8" s="12" t="s">
        <v>22</v>
      </c>
      <c r="K8" s="28" t="s">
        <v>62</v>
      </c>
    </row>
    <row r="9" spans="1:11" ht="23.25" customHeight="1" x14ac:dyDescent="0.2">
      <c r="A9" s="13" t="s">
        <v>123</v>
      </c>
      <c r="B9" s="3">
        <v>11</v>
      </c>
      <c r="C9" s="15" t="s">
        <v>124</v>
      </c>
      <c r="D9" s="18">
        <v>2432691.0099999998</v>
      </c>
      <c r="E9" s="18">
        <v>994555.71</v>
      </c>
      <c r="F9" s="18"/>
      <c r="G9" s="18"/>
      <c r="H9" s="18"/>
      <c r="I9" s="18"/>
      <c r="J9" s="12" t="s">
        <v>22</v>
      </c>
      <c r="K9" s="28" t="s">
        <v>53</v>
      </c>
    </row>
    <row r="10" spans="1:11" ht="23.25" customHeight="1" x14ac:dyDescent="0.2">
      <c r="A10" s="13" t="s">
        <v>144</v>
      </c>
      <c r="B10" s="3">
        <v>7</v>
      </c>
      <c r="C10" s="15" t="s">
        <v>145</v>
      </c>
      <c r="D10" s="18">
        <v>23843.88</v>
      </c>
      <c r="E10" s="18">
        <v>2503.61</v>
      </c>
      <c r="F10" s="18"/>
      <c r="G10" s="18"/>
      <c r="H10" s="18"/>
      <c r="I10" s="18"/>
      <c r="J10" s="12"/>
      <c r="K10" s="28" t="s">
        <v>53</v>
      </c>
    </row>
    <row r="11" spans="1:11" ht="23.25" customHeight="1" x14ac:dyDescent="0.2">
      <c r="A11" s="13" t="s">
        <v>100</v>
      </c>
      <c r="B11" s="3">
        <v>8</v>
      </c>
      <c r="C11" s="15" t="s">
        <v>24</v>
      </c>
      <c r="D11" s="18">
        <v>3223400.33</v>
      </c>
      <c r="E11" s="18">
        <v>1688153.26</v>
      </c>
      <c r="F11" s="18">
        <v>944819.95</v>
      </c>
      <c r="G11" s="18">
        <v>590427.12</v>
      </c>
      <c r="H11" s="18"/>
      <c r="I11" s="18"/>
      <c r="J11" s="12" t="s">
        <v>22</v>
      </c>
      <c r="K11" s="28" t="s">
        <v>62</v>
      </c>
    </row>
    <row r="12" spans="1:11" ht="23.25" customHeight="1" x14ac:dyDescent="0.2">
      <c r="A12" s="13" t="s">
        <v>101</v>
      </c>
      <c r="B12" s="3">
        <v>8</v>
      </c>
      <c r="C12" s="20" t="s">
        <v>23</v>
      </c>
      <c r="D12" s="18">
        <v>645108.18999999994</v>
      </c>
      <c r="E12" s="18">
        <v>545108.18999999994</v>
      </c>
      <c r="F12" s="18"/>
      <c r="G12" s="18"/>
      <c r="H12" s="18"/>
      <c r="I12" s="18"/>
      <c r="J12" s="12" t="s">
        <v>22</v>
      </c>
      <c r="K12" s="28" t="s">
        <v>62</v>
      </c>
    </row>
    <row r="13" spans="1:11" ht="28.5" customHeight="1" x14ac:dyDescent="0.2">
      <c r="A13" s="13" t="s">
        <v>102</v>
      </c>
      <c r="B13" s="3">
        <v>8</v>
      </c>
      <c r="C13" s="20" t="s">
        <v>63</v>
      </c>
      <c r="D13" s="18">
        <v>93194.559999999998</v>
      </c>
      <c r="E13" s="18">
        <v>93194.559999999998</v>
      </c>
      <c r="F13" s="18"/>
      <c r="G13" s="18"/>
      <c r="H13" s="18"/>
      <c r="I13" s="18"/>
      <c r="J13" s="12" t="s">
        <v>22</v>
      </c>
      <c r="K13" s="28" t="s">
        <v>62</v>
      </c>
    </row>
    <row r="14" spans="1:11" ht="30.75" customHeight="1" x14ac:dyDescent="0.2">
      <c r="A14" s="13" t="s">
        <v>103</v>
      </c>
      <c r="B14" s="3">
        <v>8</v>
      </c>
      <c r="C14" s="20" t="s">
        <v>64</v>
      </c>
      <c r="D14" s="18">
        <v>85000</v>
      </c>
      <c r="E14" s="18">
        <v>85000</v>
      </c>
      <c r="F14" s="18"/>
      <c r="G14" s="18"/>
      <c r="H14" s="18"/>
      <c r="I14" s="18"/>
      <c r="J14" s="12" t="s">
        <v>22</v>
      </c>
      <c r="K14" s="28"/>
    </row>
    <row r="15" spans="1:11" ht="30.75" customHeight="1" x14ac:dyDescent="0.2">
      <c r="A15" s="13" t="s">
        <v>148</v>
      </c>
      <c r="B15" s="3">
        <v>12</v>
      </c>
      <c r="C15" s="20" t="s">
        <v>149</v>
      </c>
      <c r="D15" s="18">
        <v>19005.88</v>
      </c>
      <c r="E15" s="18">
        <v>19005.88</v>
      </c>
      <c r="F15" s="18"/>
      <c r="G15" s="18"/>
      <c r="H15" s="18"/>
      <c r="I15" s="18"/>
      <c r="J15" s="12"/>
      <c r="K15" s="28" t="s">
        <v>70</v>
      </c>
    </row>
    <row r="16" spans="1:11" ht="27.75" customHeight="1" x14ac:dyDescent="0.2">
      <c r="A16" s="13" t="s">
        <v>104</v>
      </c>
      <c r="B16" s="3">
        <v>10</v>
      </c>
      <c r="C16" s="15" t="s">
        <v>65</v>
      </c>
      <c r="D16" s="18">
        <v>1555473.47</v>
      </c>
      <c r="E16" s="18">
        <v>281612.62400000001</v>
      </c>
      <c r="F16" s="18">
        <v>933284.08199999994</v>
      </c>
      <c r="G16" s="18">
        <v>340576.76400000002</v>
      </c>
      <c r="H16" s="18"/>
      <c r="I16" s="18"/>
      <c r="J16" s="12" t="s">
        <v>22</v>
      </c>
      <c r="K16" s="28" t="s">
        <v>57</v>
      </c>
    </row>
    <row r="17" spans="1:11" ht="23.25" customHeight="1" x14ac:dyDescent="0.2">
      <c r="A17" s="13" t="s">
        <v>105</v>
      </c>
      <c r="B17" s="3">
        <v>10</v>
      </c>
      <c r="C17" s="14" t="s">
        <v>66</v>
      </c>
      <c r="D17" s="18">
        <v>196611.73</v>
      </c>
      <c r="E17" s="18">
        <v>122584.17000000001</v>
      </c>
      <c r="F17" s="19">
        <v>74027.56</v>
      </c>
      <c r="G17" s="18"/>
      <c r="H17" s="18"/>
      <c r="I17" s="18"/>
      <c r="J17" s="12" t="s">
        <v>22</v>
      </c>
      <c r="K17" s="28" t="s">
        <v>57</v>
      </c>
    </row>
    <row r="18" spans="1:11" ht="23.25" customHeight="1" x14ac:dyDescent="0.2">
      <c r="A18" s="13" t="s">
        <v>106</v>
      </c>
      <c r="B18" s="3">
        <v>10</v>
      </c>
      <c r="C18" s="14" t="s">
        <v>67</v>
      </c>
      <c r="D18" s="18">
        <v>509452.09</v>
      </c>
      <c r="E18" s="19">
        <v>509452.09</v>
      </c>
      <c r="F18" s="18"/>
      <c r="G18" s="18"/>
      <c r="H18" s="18"/>
      <c r="I18" s="18"/>
      <c r="J18" s="12" t="s">
        <v>22</v>
      </c>
      <c r="K18" s="28" t="s">
        <v>62</v>
      </c>
    </row>
    <row r="19" spans="1:11" ht="23.25" customHeight="1" x14ac:dyDescent="0.2">
      <c r="A19" s="13" t="s">
        <v>92</v>
      </c>
      <c r="B19" s="3">
        <v>12</v>
      </c>
      <c r="C19" s="14" t="s">
        <v>68</v>
      </c>
      <c r="D19" s="18">
        <v>9809062.7100000009</v>
      </c>
      <c r="E19" s="18">
        <v>1402203.46</v>
      </c>
      <c r="F19" s="18">
        <v>4468239.3099999996</v>
      </c>
      <c r="G19" s="18">
        <v>2097797.04</v>
      </c>
      <c r="H19" s="18"/>
      <c r="I19" s="18"/>
      <c r="J19" s="12" t="s">
        <v>22</v>
      </c>
      <c r="K19" s="28" t="s">
        <v>70</v>
      </c>
    </row>
    <row r="20" spans="1:11" ht="23.25" customHeight="1" x14ac:dyDescent="0.2">
      <c r="A20" s="13" t="s">
        <v>107</v>
      </c>
      <c r="B20" s="3">
        <v>12</v>
      </c>
      <c r="C20" s="21" t="s">
        <v>69</v>
      </c>
      <c r="D20" s="27">
        <v>82417.19</v>
      </c>
      <c r="E20" s="27">
        <v>82417.19</v>
      </c>
      <c r="F20" s="18"/>
      <c r="G20" s="18"/>
      <c r="H20" s="18"/>
      <c r="I20" s="18"/>
      <c r="J20" s="12" t="s">
        <v>22</v>
      </c>
      <c r="K20" s="28"/>
    </row>
    <row r="21" spans="1:11" ht="23.25" customHeight="1" x14ac:dyDescent="0.2">
      <c r="A21" s="13"/>
      <c r="B21" s="3">
        <v>12</v>
      </c>
      <c r="C21" s="14" t="s">
        <v>20</v>
      </c>
      <c r="D21" s="27">
        <v>3000000</v>
      </c>
      <c r="E21" s="18"/>
      <c r="F21" s="18"/>
      <c r="G21" s="18"/>
      <c r="H21" s="18">
        <v>3000000</v>
      </c>
      <c r="I21" s="18"/>
      <c r="J21" s="12" t="s">
        <v>22</v>
      </c>
      <c r="K21" s="28" t="s">
        <v>52</v>
      </c>
    </row>
    <row r="22" spans="1:11" ht="23.25" customHeight="1" x14ac:dyDescent="0.2">
      <c r="A22" s="13"/>
      <c r="B22" s="3"/>
      <c r="C22" s="15"/>
      <c r="D22" s="29"/>
      <c r="E22" s="29"/>
      <c r="F22" s="18"/>
      <c r="G22" s="18"/>
      <c r="H22" s="18"/>
      <c r="I22" s="18"/>
      <c r="J22" s="12"/>
      <c r="K22" s="22"/>
    </row>
    <row r="23" spans="1:11" ht="23.25" customHeight="1" x14ac:dyDescent="0.2">
      <c r="A23" s="6"/>
      <c r="B23" s="6"/>
      <c r="C23" s="14"/>
      <c r="D23" s="18"/>
      <c r="E23" s="18"/>
      <c r="F23" s="18"/>
      <c r="G23" s="18"/>
      <c r="H23" s="18"/>
      <c r="I23" s="18"/>
      <c r="J23" s="12"/>
      <c r="K23" s="28"/>
    </row>
    <row r="24" spans="1:11" ht="15" x14ac:dyDescent="0.25">
      <c r="C24" s="47" t="s">
        <v>45</v>
      </c>
      <c r="D24" s="48">
        <f>+SUM(D5:D23)</f>
        <v>25167569.600000005</v>
      </c>
      <c r="E24" s="48">
        <f t="shared" ref="E24:I24" si="0">+SUM(E5:E23)</f>
        <v>8613990.1940000001</v>
      </c>
      <c r="F24" s="48">
        <f t="shared" si="0"/>
        <v>6720370.9019999988</v>
      </c>
      <c r="G24" s="48">
        <f t="shared" si="0"/>
        <v>3028800.9240000001</v>
      </c>
      <c r="H24" s="48">
        <f t="shared" si="0"/>
        <v>3000000</v>
      </c>
      <c r="I24" s="48">
        <f t="shared" si="0"/>
        <v>0</v>
      </c>
    </row>
    <row r="35" spans="3:9" x14ac:dyDescent="0.2">
      <c r="C35" s="46"/>
      <c r="D35" s="46"/>
      <c r="E35" s="46"/>
      <c r="F35" s="46"/>
      <c r="G35" s="46"/>
      <c r="H35" s="46"/>
      <c r="I35" s="46"/>
    </row>
  </sheetData>
  <mergeCells count="1">
    <mergeCell ref="A2: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2"/>
  <sheetViews>
    <sheetView workbookViewId="0">
      <pane ySplit="4" topLeftCell="A5" activePane="bottomLeft" state="frozen"/>
      <selection activeCell="C22" sqref="C22"/>
      <selection pane="bottomLeft" activeCell="A5" sqref="A5:K8"/>
    </sheetView>
  </sheetViews>
  <sheetFormatPr baseColWidth="10" defaultRowHeight="12.75" x14ac:dyDescent="0.2"/>
  <cols>
    <col min="3" max="3" width="56.28515625" customWidth="1"/>
    <col min="4" max="4" width="26.140625" customWidth="1"/>
    <col min="5" max="5" width="16.5703125" customWidth="1"/>
    <col min="6" max="8" width="16.7109375" customWidth="1"/>
    <col min="9" max="9" width="19.85546875" customWidth="1"/>
    <col min="10" max="10" width="28.85546875" customWidth="1"/>
    <col min="11" max="11" width="23.7109375" bestFit="1" customWidth="1"/>
  </cols>
  <sheetData>
    <row r="2" spans="1:11" ht="15.75" x14ac:dyDescent="0.25">
      <c r="A2" s="55" t="s">
        <v>131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4" spans="1:11" ht="36.75" customHeight="1" x14ac:dyDescent="0.2">
      <c r="A4" s="40" t="s">
        <v>83</v>
      </c>
      <c r="B4" s="42" t="s">
        <v>127</v>
      </c>
      <c r="C4" s="39" t="s">
        <v>44</v>
      </c>
      <c r="D4" s="39" t="s">
        <v>43</v>
      </c>
      <c r="E4" s="39">
        <v>2018</v>
      </c>
      <c r="F4" s="39">
        <v>2019</v>
      </c>
      <c r="G4" s="39">
        <v>2020</v>
      </c>
      <c r="H4" s="41">
        <v>2021</v>
      </c>
      <c r="I4" s="41" t="s">
        <v>42</v>
      </c>
      <c r="J4" s="39" t="s">
        <v>48</v>
      </c>
      <c r="K4" s="39" t="s">
        <v>41</v>
      </c>
    </row>
    <row r="5" spans="1:11" ht="29.25" customHeight="1" x14ac:dyDescent="0.2">
      <c r="A5" s="13" t="s">
        <v>99</v>
      </c>
      <c r="B5" s="3">
        <v>4</v>
      </c>
      <c r="C5" s="14" t="s">
        <v>28</v>
      </c>
      <c r="D5" s="2">
        <v>66933</v>
      </c>
      <c r="E5" s="2">
        <v>66933</v>
      </c>
      <c r="F5" s="2"/>
      <c r="G5" s="2"/>
      <c r="H5" s="2"/>
      <c r="I5" s="2"/>
      <c r="J5" s="12" t="s">
        <v>21</v>
      </c>
      <c r="K5" s="16" t="s">
        <v>3</v>
      </c>
    </row>
    <row r="6" spans="1:11" ht="29.25" customHeight="1" x14ac:dyDescent="0.2">
      <c r="A6" s="13" t="s">
        <v>108</v>
      </c>
      <c r="B6" s="3">
        <v>4</v>
      </c>
      <c r="C6" s="15" t="s">
        <v>72</v>
      </c>
      <c r="D6" s="2">
        <v>354191.31</v>
      </c>
      <c r="E6" s="2">
        <v>354191.31</v>
      </c>
      <c r="F6" s="2"/>
      <c r="G6" s="2"/>
      <c r="H6" s="2"/>
      <c r="I6" s="2"/>
      <c r="J6" s="12" t="s">
        <v>21</v>
      </c>
      <c r="K6" s="16" t="s">
        <v>3</v>
      </c>
    </row>
    <row r="7" spans="1:11" ht="29.25" customHeight="1" x14ac:dyDescent="0.2">
      <c r="A7" s="13" t="s">
        <v>109</v>
      </c>
      <c r="B7" s="3">
        <v>4</v>
      </c>
      <c r="C7" s="15" t="s">
        <v>27</v>
      </c>
      <c r="D7" s="2">
        <v>75000</v>
      </c>
      <c r="E7" s="2">
        <v>75000</v>
      </c>
      <c r="F7" s="2"/>
      <c r="G7" s="2"/>
      <c r="H7" s="2"/>
      <c r="I7" s="2"/>
      <c r="J7" s="12" t="s">
        <v>21</v>
      </c>
      <c r="K7" s="16" t="s">
        <v>74</v>
      </c>
    </row>
    <row r="8" spans="1:11" ht="68.25" customHeight="1" x14ac:dyDescent="0.2">
      <c r="A8" s="13" t="s">
        <v>110</v>
      </c>
      <c r="B8" s="3">
        <v>4</v>
      </c>
      <c r="C8" s="38" t="s">
        <v>73</v>
      </c>
      <c r="D8" s="2">
        <v>32240</v>
      </c>
      <c r="E8" s="2">
        <v>32240</v>
      </c>
      <c r="F8" s="2"/>
      <c r="G8" s="2"/>
      <c r="H8" s="2"/>
      <c r="I8" s="2"/>
      <c r="J8" s="12" t="s">
        <v>21</v>
      </c>
      <c r="K8" s="16" t="s">
        <v>3</v>
      </c>
    </row>
    <row r="9" spans="1:11" ht="15" x14ac:dyDescent="0.25">
      <c r="C9" s="47" t="s">
        <v>47</v>
      </c>
      <c r="D9" s="48">
        <f>SUM(D5:D8)</f>
        <v>528364.31000000006</v>
      </c>
      <c r="E9" s="48">
        <f>SUM(E5:E8)</f>
        <v>528364.31000000006</v>
      </c>
      <c r="F9" s="48">
        <f t="shared" ref="F9:I9" si="0">SUM(F5:F8)</f>
        <v>0</v>
      </c>
      <c r="G9" s="48">
        <f t="shared" si="0"/>
        <v>0</v>
      </c>
      <c r="H9" s="48">
        <f t="shared" si="0"/>
        <v>0</v>
      </c>
      <c r="I9" s="48">
        <f t="shared" si="0"/>
        <v>0</v>
      </c>
    </row>
    <row r="20" spans="3:9" x14ac:dyDescent="0.2">
      <c r="C20" s="46"/>
    </row>
    <row r="32" spans="3:9" x14ac:dyDescent="0.2">
      <c r="C32" s="46"/>
      <c r="D32" s="46"/>
      <c r="E32" s="46"/>
      <c r="F32" s="46"/>
      <c r="G32" s="46"/>
      <c r="H32" s="46"/>
      <c r="I32" s="46"/>
    </row>
  </sheetData>
  <mergeCells count="1">
    <mergeCell ref="A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2"/>
  <sheetViews>
    <sheetView workbookViewId="0">
      <pane ySplit="4" topLeftCell="A5" activePane="bottomLeft" state="frozen"/>
      <selection activeCell="C22" sqref="C22"/>
      <selection pane="bottomLeft" activeCell="A5" sqref="A5:K6"/>
    </sheetView>
  </sheetViews>
  <sheetFormatPr baseColWidth="10" defaultRowHeight="12.75" x14ac:dyDescent="0.2"/>
  <cols>
    <col min="1" max="1" width="15" customWidth="1"/>
    <col min="3" max="3" width="56" customWidth="1"/>
    <col min="4" max="4" width="17.85546875" customWidth="1"/>
    <col min="5" max="5" width="18.5703125" customWidth="1"/>
    <col min="6" max="8" width="16.7109375" customWidth="1"/>
    <col min="9" max="9" width="19" customWidth="1"/>
    <col min="10" max="10" width="27.85546875" customWidth="1"/>
    <col min="11" max="11" width="23.7109375" bestFit="1" customWidth="1"/>
  </cols>
  <sheetData>
    <row r="2" spans="1:11" ht="15.75" x14ac:dyDescent="0.25">
      <c r="A2" s="55" t="s">
        <v>132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4" spans="1:11" ht="36.75" customHeight="1" x14ac:dyDescent="0.2">
      <c r="A4" s="40" t="s">
        <v>83</v>
      </c>
      <c r="B4" s="42" t="s">
        <v>127</v>
      </c>
      <c r="C4" s="39" t="s">
        <v>44</v>
      </c>
      <c r="D4" s="39" t="s">
        <v>43</v>
      </c>
      <c r="E4" s="39">
        <v>2018</v>
      </c>
      <c r="F4" s="39">
        <v>2019</v>
      </c>
      <c r="G4" s="39">
        <v>2020</v>
      </c>
      <c r="H4" s="41">
        <v>2021</v>
      </c>
      <c r="I4" s="41" t="s">
        <v>42</v>
      </c>
      <c r="J4" s="39" t="s">
        <v>48</v>
      </c>
      <c r="K4" s="39" t="s">
        <v>41</v>
      </c>
    </row>
    <row r="5" spans="1:11" ht="59.25" customHeight="1" x14ac:dyDescent="0.2">
      <c r="A5" s="13" t="s">
        <v>111</v>
      </c>
      <c r="B5" s="25">
        <v>2</v>
      </c>
      <c r="C5" s="37" t="s">
        <v>37</v>
      </c>
      <c r="D5" s="2">
        <v>896000</v>
      </c>
      <c r="E5" s="30">
        <v>99000</v>
      </c>
      <c r="F5" s="30">
        <v>199000</v>
      </c>
      <c r="G5" s="30">
        <v>199000</v>
      </c>
      <c r="H5" s="30">
        <v>399000</v>
      </c>
      <c r="I5" s="30"/>
      <c r="J5" s="12" t="s">
        <v>35</v>
      </c>
      <c r="K5" s="28" t="s">
        <v>3</v>
      </c>
    </row>
    <row r="6" spans="1:11" ht="51.75" customHeight="1" x14ac:dyDescent="0.2">
      <c r="A6" s="13" t="s">
        <v>112</v>
      </c>
      <c r="B6" s="25">
        <v>2</v>
      </c>
      <c r="C6" s="14" t="s">
        <v>36</v>
      </c>
      <c r="D6" s="2">
        <v>120000</v>
      </c>
      <c r="E6" s="30">
        <v>120000</v>
      </c>
      <c r="F6" s="31"/>
      <c r="G6" s="31"/>
      <c r="H6" s="2"/>
      <c r="I6" s="2"/>
      <c r="J6" s="12" t="s">
        <v>35</v>
      </c>
      <c r="K6" s="28" t="s">
        <v>75</v>
      </c>
    </row>
    <row r="7" spans="1:11" ht="15" x14ac:dyDescent="0.25">
      <c r="C7" s="47" t="s">
        <v>46</v>
      </c>
      <c r="D7" s="48">
        <f>SUM(D5:D6)</f>
        <v>1016000</v>
      </c>
      <c r="E7" s="48">
        <f t="shared" ref="E7:I7" si="0">SUM(E5:E6)</f>
        <v>219000</v>
      </c>
      <c r="F7" s="48">
        <f t="shared" si="0"/>
        <v>199000</v>
      </c>
      <c r="G7" s="48">
        <f t="shared" si="0"/>
        <v>199000</v>
      </c>
      <c r="H7" s="48">
        <f t="shared" si="0"/>
        <v>399000</v>
      </c>
      <c r="I7" s="48">
        <f t="shared" si="0"/>
        <v>0</v>
      </c>
    </row>
    <row r="20" spans="3:9" x14ac:dyDescent="0.2">
      <c r="C20" s="46"/>
    </row>
    <row r="32" spans="3:9" x14ac:dyDescent="0.2">
      <c r="C32" s="46"/>
      <c r="D32" s="46"/>
      <c r="E32" s="46"/>
      <c r="F32" s="46"/>
      <c r="G32" s="46"/>
      <c r="H32" s="46"/>
      <c r="I32" s="46"/>
    </row>
  </sheetData>
  <mergeCells count="1">
    <mergeCell ref="A2: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5"/>
  <sheetViews>
    <sheetView workbookViewId="0">
      <pane ySplit="4" topLeftCell="A5" activePane="bottomLeft" state="frozen"/>
      <selection activeCell="C40" sqref="C40"/>
      <selection pane="bottomLeft" activeCell="G17" sqref="G17"/>
    </sheetView>
  </sheetViews>
  <sheetFormatPr baseColWidth="10" defaultRowHeight="12.75" x14ac:dyDescent="0.2"/>
  <cols>
    <col min="3" max="3" width="68.42578125" customWidth="1"/>
    <col min="4" max="4" width="20.28515625" customWidth="1"/>
    <col min="5" max="5" width="11.85546875" bestFit="1" customWidth="1"/>
    <col min="9" max="9" width="19.5703125" customWidth="1"/>
    <col min="10" max="10" width="31.42578125" customWidth="1"/>
    <col min="11" max="11" width="23.7109375" bestFit="1" customWidth="1"/>
  </cols>
  <sheetData>
    <row r="2" spans="1:11" ht="15.75" x14ac:dyDescent="0.25">
      <c r="A2" s="55" t="s">
        <v>133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4" spans="1:11" ht="36.75" customHeight="1" x14ac:dyDescent="0.2">
      <c r="A4" s="40" t="s">
        <v>83</v>
      </c>
      <c r="B4" s="42" t="s">
        <v>127</v>
      </c>
      <c r="C4" s="39" t="s">
        <v>44</v>
      </c>
      <c r="D4" s="39" t="s">
        <v>43</v>
      </c>
      <c r="E4" s="39">
        <v>2018</v>
      </c>
      <c r="F4" s="39">
        <v>2019</v>
      </c>
      <c r="G4" s="39">
        <v>2020</v>
      </c>
      <c r="H4" s="41">
        <v>2021</v>
      </c>
      <c r="I4" s="41" t="s">
        <v>42</v>
      </c>
      <c r="J4" s="39" t="s">
        <v>48</v>
      </c>
      <c r="K4" s="39" t="s">
        <v>41</v>
      </c>
    </row>
    <row r="5" spans="1:11" ht="30.75" customHeight="1" x14ac:dyDescent="0.2">
      <c r="A5" s="13" t="s">
        <v>114</v>
      </c>
      <c r="B5" s="25">
        <v>1</v>
      </c>
      <c r="C5" s="14" t="s">
        <v>76</v>
      </c>
      <c r="D5" s="2">
        <v>3020.49</v>
      </c>
      <c r="E5" s="30">
        <v>3020.49</v>
      </c>
      <c r="F5" s="31"/>
      <c r="G5" s="31"/>
      <c r="H5" s="2"/>
      <c r="I5" s="2"/>
      <c r="J5" s="12" t="s">
        <v>25</v>
      </c>
      <c r="K5" s="32" t="s">
        <v>3</v>
      </c>
    </row>
    <row r="6" spans="1:11" ht="30.75" customHeight="1" x14ac:dyDescent="0.2">
      <c r="A6" s="13" t="s">
        <v>138</v>
      </c>
      <c r="B6" s="3">
        <v>7</v>
      </c>
      <c r="C6" s="14" t="s">
        <v>140</v>
      </c>
      <c r="D6" s="2">
        <v>36999.980000000003</v>
      </c>
      <c r="E6" s="2">
        <v>13967.5</v>
      </c>
      <c r="F6" s="2"/>
      <c r="G6" s="2"/>
      <c r="H6" s="2"/>
      <c r="I6" s="2"/>
      <c r="J6" s="12"/>
      <c r="K6" s="28" t="s">
        <v>70</v>
      </c>
    </row>
    <row r="7" spans="1:11" ht="30.75" customHeight="1" x14ac:dyDescent="0.2">
      <c r="A7" s="13" t="s">
        <v>139</v>
      </c>
      <c r="B7" s="3">
        <v>7</v>
      </c>
      <c r="C7" s="14" t="s">
        <v>141</v>
      </c>
      <c r="D7" s="2">
        <v>7383</v>
      </c>
      <c r="E7" s="2">
        <v>7383</v>
      </c>
      <c r="F7" s="2"/>
      <c r="G7" s="2"/>
      <c r="H7" s="2"/>
      <c r="I7" s="2"/>
      <c r="J7" s="12"/>
      <c r="K7" s="28" t="s">
        <v>70</v>
      </c>
    </row>
    <row r="8" spans="1:11" ht="30.75" customHeight="1" x14ac:dyDescent="0.2">
      <c r="A8" s="13" t="s">
        <v>115</v>
      </c>
      <c r="B8" s="3">
        <v>7</v>
      </c>
      <c r="C8" s="14" t="s">
        <v>116</v>
      </c>
      <c r="D8" s="2">
        <v>1678045.36</v>
      </c>
      <c r="E8" s="2">
        <v>977845</v>
      </c>
      <c r="F8" s="2">
        <v>350200.36</v>
      </c>
      <c r="G8" s="2"/>
      <c r="H8" s="2"/>
      <c r="I8" s="2"/>
      <c r="J8" s="12" t="s">
        <v>25</v>
      </c>
      <c r="K8" s="28" t="s">
        <v>70</v>
      </c>
    </row>
    <row r="9" spans="1:11" ht="36" x14ac:dyDescent="0.2">
      <c r="A9" s="13" t="s">
        <v>117</v>
      </c>
      <c r="B9" s="3">
        <v>7</v>
      </c>
      <c r="C9" s="14" t="s">
        <v>26</v>
      </c>
      <c r="D9" s="2">
        <v>339968.77</v>
      </c>
      <c r="E9" s="2">
        <v>339968.77</v>
      </c>
      <c r="F9" s="2"/>
      <c r="G9" s="2"/>
      <c r="H9" s="2"/>
      <c r="I9" s="2"/>
      <c r="J9" s="12" t="s">
        <v>25</v>
      </c>
      <c r="K9" s="28" t="s">
        <v>29</v>
      </c>
    </row>
    <row r="10" spans="1:11" x14ac:dyDescent="0.2">
      <c r="A10" s="13" t="s">
        <v>118</v>
      </c>
      <c r="B10" s="3">
        <v>7</v>
      </c>
      <c r="C10" s="14" t="s">
        <v>77</v>
      </c>
      <c r="D10" s="2">
        <v>329178.03999999998</v>
      </c>
      <c r="E10" s="2">
        <v>329178.03999999998</v>
      </c>
      <c r="F10" s="2"/>
      <c r="G10" s="2"/>
      <c r="H10" s="2"/>
      <c r="I10" s="2"/>
      <c r="J10" s="12" t="s">
        <v>25</v>
      </c>
      <c r="K10" s="32" t="s">
        <v>29</v>
      </c>
    </row>
    <row r="11" spans="1:11" ht="30.75" customHeight="1" x14ac:dyDescent="0.2">
      <c r="A11" s="13" t="s">
        <v>119</v>
      </c>
      <c r="B11" s="3">
        <v>7</v>
      </c>
      <c r="C11" s="23" t="s">
        <v>78</v>
      </c>
      <c r="D11" s="2">
        <v>119999.88</v>
      </c>
      <c r="E11" s="2">
        <v>119999.88</v>
      </c>
      <c r="F11" s="2"/>
      <c r="G11" s="2"/>
      <c r="H11" s="2"/>
      <c r="I11" s="2"/>
      <c r="J11" s="12" t="s">
        <v>25</v>
      </c>
      <c r="K11" s="32" t="s">
        <v>29</v>
      </c>
    </row>
    <row r="12" spans="1:11" ht="36" x14ac:dyDescent="0.2">
      <c r="A12" s="13" t="s">
        <v>120</v>
      </c>
      <c r="B12" s="3">
        <v>7</v>
      </c>
      <c r="C12" s="23" t="s">
        <v>79</v>
      </c>
      <c r="D12" s="2">
        <v>120000</v>
      </c>
      <c r="E12" s="2">
        <v>120000</v>
      </c>
      <c r="F12" s="2"/>
      <c r="G12" s="2"/>
      <c r="H12" s="2"/>
      <c r="I12" s="2"/>
      <c r="J12" s="12" t="s">
        <v>25</v>
      </c>
      <c r="K12" s="32" t="s">
        <v>52</v>
      </c>
    </row>
    <row r="13" spans="1:11" ht="24" x14ac:dyDescent="0.2">
      <c r="A13" s="13" t="s">
        <v>146</v>
      </c>
      <c r="B13" s="3">
        <v>7</v>
      </c>
      <c r="C13" s="23" t="s">
        <v>147</v>
      </c>
      <c r="D13" s="2">
        <v>25508.799999999999</v>
      </c>
      <c r="E13" s="2">
        <v>17856.16</v>
      </c>
      <c r="F13" s="2"/>
      <c r="G13" s="2"/>
      <c r="H13" s="2"/>
      <c r="I13" s="2"/>
      <c r="J13" s="12"/>
      <c r="K13" s="32" t="s">
        <v>70</v>
      </c>
    </row>
    <row r="14" spans="1:11" ht="30.75" customHeight="1" x14ac:dyDescent="0.2">
      <c r="A14" s="13"/>
      <c r="B14" s="3">
        <v>7</v>
      </c>
      <c r="C14" s="23" t="s">
        <v>81</v>
      </c>
      <c r="D14" s="2">
        <v>300000</v>
      </c>
      <c r="E14" s="2"/>
      <c r="F14" s="2"/>
      <c r="G14" s="2"/>
      <c r="H14" s="2">
        <v>300000</v>
      </c>
      <c r="I14" s="2"/>
      <c r="J14" s="12" t="s">
        <v>25</v>
      </c>
      <c r="K14" s="32"/>
    </row>
    <row r="15" spans="1:11" ht="30.75" customHeight="1" x14ac:dyDescent="0.2">
      <c r="A15" s="13"/>
      <c r="B15" s="3"/>
      <c r="C15" s="23"/>
      <c r="D15" s="2"/>
      <c r="E15" s="2"/>
      <c r="F15" s="2"/>
      <c r="G15" s="2"/>
      <c r="H15" s="2"/>
      <c r="I15" s="2"/>
      <c r="J15" s="12"/>
      <c r="K15" s="32"/>
    </row>
    <row r="16" spans="1:11" ht="46.5" customHeight="1" x14ac:dyDescent="0.2">
      <c r="A16" s="13"/>
      <c r="B16" s="3"/>
      <c r="C16" s="15"/>
      <c r="D16" s="2"/>
      <c r="E16" s="2"/>
      <c r="F16" s="2"/>
      <c r="G16" s="2"/>
      <c r="H16" s="2"/>
      <c r="I16" s="2"/>
      <c r="J16" s="12"/>
      <c r="K16" s="32"/>
    </row>
    <row r="17" spans="1:11" ht="30.75" customHeight="1" x14ac:dyDescent="0.2">
      <c r="A17" s="13"/>
      <c r="B17" s="3"/>
      <c r="C17" s="15"/>
      <c r="D17" s="2"/>
      <c r="E17" s="2"/>
      <c r="F17" s="2"/>
      <c r="G17" s="2"/>
      <c r="H17" s="2"/>
      <c r="I17" s="2"/>
      <c r="J17" s="12"/>
      <c r="K17" s="32"/>
    </row>
    <row r="18" spans="1:11" ht="30.75" customHeight="1" x14ac:dyDescent="0.2">
      <c r="A18" s="13"/>
      <c r="B18" s="3"/>
      <c r="C18" s="15"/>
      <c r="D18" s="2"/>
      <c r="E18" s="2"/>
      <c r="F18" s="2"/>
      <c r="G18" s="2"/>
      <c r="H18" s="2"/>
      <c r="I18" s="2"/>
      <c r="J18" s="12"/>
      <c r="K18" s="32"/>
    </row>
    <row r="19" spans="1:11" ht="15" x14ac:dyDescent="0.25">
      <c r="C19" s="47" t="s">
        <v>82</v>
      </c>
      <c r="D19" s="48">
        <f>SUM(D5:D18)</f>
        <v>2960104.32</v>
      </c>
      <c r="E19" s="48">
        <f>SUM(E5:E18)</f>
        <v>1929218.84</v>
      </c>
      <c r="F19" s="48">
        <f t="shared" ref="F19:I19" si="0">SUM(F5:F18)</f>
        <v>350200.36</v>
      </c>
      <c r="G19" s="48">
        <f t="shared" si="0"/>
        <v>0</v>
      </c>
      <c r="H19" s="48">
        <f t="shared" si="0"/>
        <v>300000</v>
      </c>
      <c r="I19" s="48">
        <f t="shared" si="0"/>
        <v>0</v>
      </c>
    </row>
    <row r="23" spans="1:11" x14ac:dyDescent="0.2">
      <c r="C23" s="46"/>
    </row>
    <row r="35" spans="3:9" x14ac:dyDescent="0.2">
      <c r="C35" s="46"/>
      <c r="D35" s="46"/>
      <c r="E35" s="46"/>
      <c r="F35" s="46"/>
      <c r="G35" s="46"/>
      <c r="H35" s="46"/>
      <c r="I35" s="46"/>
    </row>
  </sheetData>
  <mergeCells count="1">
    <mergeCell ref="A2: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workbookViewId="0">
      <pane ySplit="4" topLeftCell="A5" activePane="bottomLeft" state="frozen"/>
      <selection activeCell="C40" sqref="C40"/>
      <selection pane="bottomLeft" activeCell="C21" sqref="C21:C22"/>
    </sheetView>
  </sheetViews>
  <sheetFormatPr baseColWidth="10" defaultRowHeight="12.75" x14ac:dyDescent="0.2"/>
  <cols>
    <col min="3" max="3" width="68.42578125" customWidth="1"/>
    <col min="4" max="4" width="20.28515625" customWidth="1"/>
    <col min="5" max="5" width="11.85546875" bestFit="1" customWidth="1"/>
    <col min="9" max="9" width="19.5703125" customWidth="1"/>
    <col min="10" max="10" width="31.42578125" customWidth="1"/>
    <col min="11" max="11" width="23.7109375" bestFit="1" customWidth="1"/>
  </cols>
  <sheetData>
    <row r="2" spans="1:11" ht="15.75" x14ac:dyDescent="0.25">
      <c r="A2" s="55" t="s">
        <v>133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4" spans="1:11" ht="36.75" customHeight="1" x14ac:dyDescent="0.2">
      <c r="A4" s="40" t="s">
        <v>83</v>
      </c>
      <c r="B4" s="42" t="s">
        <v>127</v>
      </c>
      <c r="C4" s="39" t="s">
        <v>44</v>
      </c>
      <c r="D4" s="39" t="s">
        <v>43</v>
      </c>
      <c r="E4" s="39">
        <v>2018</v>
      </c>
      <c r="F4" s="39">
        <v>2019</v>
      </c>
      <c r="G4" s="39">
        <v>2020</v>
      </c>
      <c r="H4" s="41">
        <v>2021</v>
      </c>
      <c r="I4" s="41" t="s">
        <v>42</v>
      </c>
      <c r="J4" s="39" t="s">
        <v>48</v>
      </c>
      <c r="K4" s="39" t="s">
        <v>41</v>
      </c>
    </row>
    <row r="5" spans="1:11" ht="30.75" customHeight="1" x14ac:dyDescent="0.2">
      <c r="A5" s="13" t="s">
        <v>84</v>
      </c>
      <c r="B5" s="25">
        <v>1</v>
      </c>
      <c r="C5" s="14" t="s">
        <v>40</v>
      </c>
      <c r="D5" s="2">
        <v>75000</v>
      </c>
      <c r="E5" s="30">
        <v>75000</v>
      </c>
      <c r="F5" s="31"/>
      <c r="G5" s="31"/>
      <c r="H5" s="2"/>
      <c r="I5" s="2"/>
      <c r="J5" s="12" t="s">
        <v>150</v>
      </c>
      <c r="K5" s="28" t="s">
        <v>3</v>
      </c>
    </row>
    <row r="6" spans="1:11" ht="30.75" customHeight="1" x14ac:dyDescent="0.2">
      <c r="A6" s="13" t="s">
        <v>85</v>
      </c>
      <c r="B6" s="3">
        <v>1</v>
      </c>
      <c r="C6" s="14" t="s">
        <v>39</v>
      </c>
      <c r="D6" s="2">
        <v>100000</v>
      </c>
      <c r="E6" s="2">
        <v>57865.69</v>
      </c>
      <c r="F6" s="2">
        <v>42134.31</v>
      </c>
      <c r="G6" s="2"/>
      <c r="H6" s="2"/>
      <c r="I6" s="2"/>
      <c r="J6" s="12" t="s">
        <v>150</v>
      </c>
      <c r="K6" s="28" t="s">
        <v>3</v>
      </c>
    </row>
    <row r="7" spans="1:11" ht="30.75" customHeight="1" x14ac:dyDescent="0.2">
      <c r="A7" s="13" t="s">
        <v>86</v>
      </c>
      <c r="B7" s="3">
        <v>1</v>
      </c>
      <c r="C7" s="14" t="s">
        <v>38</v>
      </c>
      <c r="D7" s="2">
        <v>20000</v>
      </c>
      <c r="E7" s="2">
        <v>20000</v>
      </c>
      <c r="F7" s="2"/>
      <c r="G7" s="2"/>
      <c r="H7" s="2"/>
      <c r="I7" s="2"/>
      <c r="J7" s="12" t="s">
        <v>150</v>
      </c>
      <c r="K7" s="28" t="s">
        <v>3</v>
      </c>
    </row>
    <row r="8" spans="1:11" ht="30.75" customHeight="1" x14ac:dyDescent="0.2">
      <c r="A8" s="13" t="s">
        <v>113</v>
      </c>
      <c r="B8" s="3">
        <v>2</v>
      </c>
      <c r="C8" s="14" t="s">
        <v>34</v>
      </c>
      <c r="D8" s="2">
        <v>200000</v>
      </c>
      <c r="E8" s="2">
        <v>200000</v>
      </c>
      <c r="F8" s="2"/>
      <c r="G8" s="2"/>
      <c r="H8" s="2"/>
      <c r="I8" s="2"/>
      <c r="J8" s="12" t="s">
        <v>150</v>
      </c>
      <c r="K8" s="28" t="s">
        <v>3</v>
      </c>
    </row>
    <row r="9" spans="1:11" ht="24" x14ac:dyDescent="0.2">
      <c r="A9" s="13" t="s">
        <v>121</v>
      </c>
      <c r="B9" s="3">
        <v>7</v>
      </c>
      <c r="C9" s="14" t="s">
        <v>80</v>
      </c>
      <c r="D9" s="2">
        <v>86885.329999999987</v>
      </c>
      <c r="E9" s="2">
        <v>86885.329999999987</v>
      </c>
      <c r="F9" s="2"/>
      <c r="G9" s="2"/>
      <c r="H9" s="2"/>
      <c r="I9" s="2"/>
      <c r="J9" s="12" t="s">
        <v>150</v>
      </c>
      <c r="K9" s="28" t="s">
        <v>52</v>
      </c>
    </row>
    <row r="10" spans="1:11" x14ac:dyDescent="0.2">
      <c r="A10" s="13" t="s">
        <v>122</v>
      </c>
      <c r="B10" s="3">
        <v>7</v>
      </c>
      <c r="C10" s="14" t="s">
        <v>0</v>
      </c>
      <c r="D10" s="2">
        <v>7303.85</v>
      </c>
      <c r="E10" s="2">
        <v>7303.85</v>
      </c>
      <c r="F10" s="2"/>
      <c r="G10" s="2"/>
      <c r="H10" s="2"/>
      <c r="I10" s="2"/>
      <c r="J10" s="12" t="s">
        <v>150</v>
      </c>
      <c r="K10" s="32"/>
    </row>
    <row r="11" spans="1:11" ht="30.75" customHeight="1" x14ac:dyDescent="0.2">
      <c r="A11" s="13"/>
      <c r="B11" s="3"/>
      <c r="C11" s="15"/>
      <c r="D11" s="2"/>
      <c r="E11" s="2"/>
      <c r="F11" s="2"/>
      <c r="G11" s="2"/>
      <c r="H11" s="2"/>
      <c r="I11" s="2"/>
      <c r="J11" s="12"/>
      <c r="K11" s="32"/>
    </row>
    <row r="12" spans="1:11" ht="15" x14ac:dyDescent="0.25">
      <c r="C12" s="47" t="s">
        <v>82</v>
      </c>
      <c r="D12" s="48">
        <f>SUM(D5:D11)</f>
        <v>489189.17999999993</v>
      </c>
      <c r="E12" s="48">
        <f>SUM(E5:E11)</f>
        <v>447054.87</v>
      </c>
      <c r="F12" s="48">
        <f t="shared" ref="F12:I12" si="0">SUM(F5:F11)</f>
        <v>42134.31</v>
      </c>
      <c r="G12" s="48">
        <f t="shared" si="0"/>
        <v>0</v>
      </c>
      <c r="H12" s="48">
        <f t="shared" si="0"/>
        <v>0</v>
      </c>
      <c r="I12" s="48">
        <f t="shared" si="0"/>
        <v>0</v>
      </c>
    </row>
    <row r="16" spans="1:11" x14ac:dyDescent="0.2">
      <c r="C16" s="46"/>
    </row>
    <row r="28" spans="3:9" x14ac:dyDescent="0.2">
      <c r="C28" s="46"/>
      <c r="D28" s="46"/>
      <c r="E28" s="46"/>
      <c r="F28" s="46"/>
      <c r="G28" s="46"/>
      <c r="H28" s="46"/>
      <c r="I28" s="46"/>
    </row>
  </sheetData>
  <mergeCells count="1">
    <mergeCell ref="A2: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Captítulo 6</vt:lpstr>
      <vt:lpstr>L.1</vt:lpstr>
      <vt:lpstr>L.2</vt:lpstr>
      <vt:lpstr>L.3</vt:lpstr>
      <vt:lpstr>L.4</vt:lpstr>
      <vt:lpstr>L.5</vt:lpstr>
      <vt:lpstr>RECURSOS PROPIOS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Davara Méndez</dc:creator>
  <cp:lastModifiedBy>Carlos Iván Alvarez Rodríguez</cp:lastModifiedBy>
  <cp:lastPrinted>2017-11-09T07:55:49Z</cp:lastPrinted>
  <dcterms:created xsi:type="dcterms:W3CDTF">2017-04-26T08:12:20Z</dcterms:created>
  <dcterms:modified xsi:type="dcterms:W3CDTF">2017-11-22T13:25:02Z</dcterms:modified>
</cp:coreProperties>
</file>