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workbookProtection workbookPassword="CF7A" lockStructure="1"/>
  <bookViews>
    <workbookView xWindow="0" yWindow="450" windowWidth="23130" windowHeight="13050" tabRatio="807" firstSheet="2" activeTab="21"/>
  </bookViews>
  <sheets>
    <sheet name="GENERAL" sheetId="4" state="hidden" r:id="rId1"/>
    <sheet name="CHECK_LIST" sheetId="37" state="hidden" r:id="rId2"/>
    <sheet name="FC-1_ORGANOS_GOBIERNO" sheetId="1" r:id="rId3"/>
    <sheet name="FC-2_ACCIONISTAS" sheetId="3" r:id="rId4"/>
    <sheet name="FC-2_1" sheetId="38" r:id="rId5"/>
    <sheet name="FC-3_CPyG" sheetId="7" r:id="rId6"/>
    <sheet name="FC-3_1_INF_ADIC_CPyG" sheetId="36" r:id="rId7"/>
    <sheet name="FC-4_ACTIVO" sheetId="9" r:id="rId8"/>
    <sheet name="FC-4_PASIVO" sheetId="14" r:id="rId9"/>
    <sheet name="FC-6_Inversiones" sheetId="13" r:id="rId10"/>
    <sheet name="FC-7_INF" sheetId="15" r:id="rId11"/>
    <sheet name="FC-8_INV_FINANCIERAS" sheetId="17" r:id="rId12"/>
    <sheet name="FC-9_TRANS_SUBV" sheetId="18" r:id="rId13"/>
    <sheet name="FC-10_DEUDAS" sheetId="23" r:id="rId14"/>
    <sheet name="FC-11_DEUDA_VIVA" sheetId="20" r:id="rId15"/>
    <sheet name="FC-12_PERFIL_VTO_DEUDA" sheetId="21" r:id="rId16"/>
    <sheet name="FC-13_PERSONAL" sheetId="25" r:id="rId17"/>
    <sheet name="FC-14_OPER_INTERNAS" sheetId="27" r:id="rId18"/>
    <sheet name="FC-15_ENCOMIENDAS" sheetId="28" r:id="rId19"/>
    <sheet name="FC-16_ESTAB_PRESUP" sheetId="29" state="hidden" r:id="rId20"/>
    <sheet name="FC-17_FINANCIACIÓN" sheetId="31" r:id="rId21"/>
    <sheet name="FC-90_COMPROBACIÓN" sheetId="32" r:id="rId22"/>
    <sheet name="FC-91_PRESUPUESTO" sheetId="34" state="hidden" r:id="rId23"/>
    <sheet name="FC-92_PRESUPUESTO_PYG" sheetId="33" state="hidden" r:id="rId24"/>
  </sheets>
  <definedNames>
    <definedName name="_xlnm.Print_Area" localSheetId="1">CHECK_LIST!$B$5:$H$41</definedName>
    <definedName name="_xlnm.Print_Area" localSheetId="2">'FC-1_ORGANOS_GOBIERNO'!$B$1:$I$48</definedName>
    <definedName name="_xlnm.Print_Area" localSheetId="13">'FC-10_DEUDAS'!$B$1:$T$90</definedName>
    <definedName name="_xlnm.Print_Area" localSheetId="14">'FC-11_DEUDA_VIVA'!$B$1:$J$42</definedName>
    <definedName name="_xlnm.Print_Area" localSheetId="15">'FC-12_PERFIL_VTO_DEUDA'!$B$1:$O$30</definedName>
    <definedName name="_xlnm.Print_Area" localSheetId="16">'FC-13_PERSONAL'!$B$1:$K$71</definedName>
    <definedName name="_xlnm.Print_Area" localSheetId="17">'FC-14_OPER_INTERNAS'!$B$1:$I$81</definedName>
    <definedName name="_xlnm.Print_Area" localSheetId="18">'FC-15_ENCOMIENDAS'!$B$1:$H$41</definedName>
    <definedName name="_xlnm.Print_Area" localSheetId="19">'FC-16_ESTAB_PRESUP'!$B$5:$H$49</definedName>
    <definedName name="_xlnm.Print_Area" localSheetId="20">'FC-17_FINANCIACIÓN'!$B$1:$G$46</definedName>
    <definedName name="_xlnm.Print_Area" localSheetId="4">'FC-2_1'!$B$1:$O$55</definedName>
    <definedName name="_xlnm.Print_Area" localSheetId="3">'FC-2_ACCIONISTAS'!$B$1:$Q$61</definedName>
    <definedName name="_xlnm.Print_Area" localSheetId="6">'FC-3_1_INF_ADIC_CPyG'!$B$1:$N$100</definedName>
    <definedName name="_xlnm.Print_Area" localSheetId="5">'FC-3_CPyG'!$B$2:$H$92</definedName>
    <definedName name="_xlnm.Print_Area" localSheetId="7">'FC-4_ACTIVO'!$B$1:$H$101</definedName>
    <definedName name="_xlnm.Print_Area" localSheetId="8">'FC-4_PASIVO'!$C$1:$H$93</definedName>
    <definedName name="_xlnm.Print_Area" localSheetId="9">'FC-6_Inversiones'!$B$1:$S$61</definedName>
    <definedName name="_xlnm.Print_Area" localSheetId="10">'FC-7_INF'!$B$1:$O$52</definedName>
    <definedName name="_xlnm.Print_Area" localSheetId="11">'FC-8_INV_FINANCIERAS'!$B$1:$N$77</definedName>
    <definedName name="_xlnm.Print_Area" localSheetId="12">'FC-9_TRANS_SUBV'!$B$1:$M$115</definedName>
    <definedName name="_xlnm.Print_Area" localSheetId="21">'FC-90_COMPROBACIÓN'!$B$1:$F$81</definedName>
    <definedName name="_xlnm.Print_Area" localSheetId="22">'FC-91_PRESUPUESTO'!$B$5:$F$52</definedName>
    <definedName name="_xlnm.Print_Area" localSheetId="23">'FC-92_PRESUPUESTO_PYG'!$B$5:$F$61</definedName>
    <definedName name="_xlnm.Print_Area" localSheetId="0">GENERAL!$B$5:$N$47</definedName>
    <definedName name="DEPENDENCIA">GENERAL!$H$15</definedName>
    <definedName name="ejercicio">GENERAL!$D$15</definedName>
    <definedName name="Entidad">GENERAL!$D$13</definedName>
  </definedNames>
  <calcPr calcId="17102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2" i="36" l="1"/>
  <c r="K41" i="36"/>
  <c r="H42" i="36"/>
  <c r="H41" i="36"/>
  <c r="E42" i="36"/>
  <c r="E41" i="36"/>
  <c r="G77" i="14"/>
  <c r="F77" i="14"/>
  <c r="G71" i="14"/>
  <c r="G81" i="14"/>
  <c r="G69" i="9"/>
  <c r="G91" i="9"/>
  <c r="F65" i="14"/>
  <c r="F79" i="14"/>
  <c r="F81" i="14"/>
  <c r="F78" i="14"/>
  <c r="F91" i="9"/>
  <c r="G55" i="14"/>
  <c r="F55" i="14"/>
  <c r="G30" i="14"/>
  <c r="F24" i="14"/>
  <c r="G28" i="9"/>
  <c r="G27" i="9"/>
  <c r="F32" i="14"/>
  <c r="F30" i="14"/>
  <c r="E17" i="15"/>
  <c r="E81" i="14"/>
  <c r="F74" i="36"/>
  <c r="G74" i="36"/>
  <c r="E74" i="36"/>
  <c r="G35" i="7"/>
  <c r="G57" i="7"/>
  <c r="G37" i="7"/>
  <c r="G32" i="7"/>
  <c r="G24" i="7"/>
  <c r="F57" i="7"/>
  <c r="F35" i="7"/>
  <c r="F37" i="7"/>
  <c r="F32" i="7"/>
  <c r="F24" i="7"/>
  <c r="E61" i="7"/>
  <c r="G33" i="37"/>
  <c r="F33" i="37"/>
  <c r="J94" i="18"/>
  <c r="F94" i="18"/>
  <c r="G68" i="18"/>
  <c r="F68" i="18"/>
  <c r="H65" i="18"/>
  <c r="I65" i="18"/>
  <c r="I54" i="18"/>
  <c r="H54" i="18"/>
  <c r="G54" i="18"/>
  <c r="F54" i="18"/>
  <c r="H50" i="18"/>
  <c r="I50" i="18"/>
  <c r="I39" i="18"/>
  <c r="H39" i="18"/>
  <c r="G39" i="18"/>
  <c r="F39" i="18"/>
  <c r="I30" i="18"/>
  <c r="H30" i="18"/>
  <c r="I16" i="18"/>
  <c r="H16" i="18"/>
  <c r="E54" i="9"/>
  <c r="E57" i="9"/>
  <c r="E60" i="9"/>
  <c r="E52" i="9"/>
  <c r="E66" i="9"/>
  <c r="E65" i="9"/>
  <c r="E75" i="9"/>
  <c r="E82" i="9"/>
  <c r="E90" i="9"/>
  <c r="E50" i="9"/>
  <c r="E63" i="14"/>
  <c r="E66" i="14"/>
  <c r="E74" i="14"/>
  <c r="E73" i="14"/>
  <c r="E61" i="14"/>
  <c r="E68" i="32"/>
  <c r="G50" i="18"/>
  <c r="G65" i="18"/>
  <c r="E24" i="31"/>
  <c r="G30" i="7"/>
  <c r="J39" i="25"/>
  <c r="J40" i="25"/>
  <c r="J41" i="25"/>
  <c r="J42" i="25"/>
  <c r="J43" i="25"/>
  <c r="J44" i="25"/>
  <c r="J45" i="25"/>
  <c r="F53" i="25"/>
  <c r="F31" i="25"/>
  <c r="G38" i="37"/>
  <c r="J51" i="17"/>
  <c r="J52" i="17"/>
  <c r="J53" i="17"/>
  <c r="J54" i="17"/>
  <c r="J55" i="17"/>
  <c r="J56" i="17"/>
  <c r="J57" i="17"/>
  <c r="J58" i="17"/>
  <c r="G31" i="37"/>
  <c r="J27" i="17"/>
  <c r="J28" i="17"/>
  <c r="J29" i="17"/>
  <c r="J30" i="17"/>
  <c r="J31" i="17"/>
  <c r="J32" i="17"/>
  <c r="J33" i="17"/>
  <c r="J34" i="17"/>
  <c r="G29" i="37"/>
  <c r="J42" i="17"/>
  <c r="J43" i="17"/>
  <c r="J44" i="17"/>
  <c r="J45" i="17"/>
  <c r="J46" i="17"/>
  <c r="J47" i="17"/>
  <c r="J48" i="17"/>
  <c r="J49" i="17"/>
  <c r="G30" i="37"/>
  <c r="J18" i="17"/>
  <c r="J19" i="17"/>
  <c r="J20" i="17"/>
  <c r="J21" i="17"/>
  <c r="J22" i="17"/>
  <c r="J23" i="17"/>
  <c r="J24" i="17"/>
  <c r="J25" i="17"/>
  <c r="G28" i="37"/>
  <c r="G30" i="9"/>
  <c r="M18" i="15"/>
  <c r="E29" i="15"/>
  <c r="M29" i="15"/>
  <c r="M19" i="15"/>
  <c r="E30" i="15"/>
  <c r="M30" i="15"/>
  <c r="G24" i="37"/>
  <c r="G75" i="9"/>
  <c r="G82" i="9"/>
  <c r="G54" i="9"/>
  <c r="G57" i="9"/>
  <c r="G60" i="9"/>
  <c r="G52" i="9"/>
  <c r="G66" i="9"/>
  <c r="G65" i="9"/>
  <c r="G90" i="9"/>
  <c r="G50" i="9"/>
  <c r="F54" i="9"/>
  <c r="F57" i="9"/>
  <c r="F60" i="9"/>
  <c r="F52" i="9"/>
  <c r="F66" i="9"/>
  <c r="F65" i="9"/>
  <c r="F75" i="9"/>
  <c r="F82" i="9"/>
  <c r="F90" i="9"/>
  <c r="F50" i="9"/>
  <c r="O31" i="3"/>
  <c r="R74" i="23"/>
  <c r="S74" i="23"/>
  <c r="Q49" i="23"/>
  <c r="Q50" i="23"/>
  <c r="Q51" i="23"/>
  <c r="Q52" i="23"/>
  <c r="Q53" i="23"/>
  <c r="Q54" i="23"/>
  <c r="Q55" i="23"/>
  <c r="Q56" i="23"/>
  <c r="Q57" i="23"/>
  <c r="Q58" i="23"/>
  <c r="Q59" i="23"/>
  <c r="Q60" i="23"/>
  <c r="Q61" i="23"/>
  <c r="Q62" i="23"/>
  <c r="Q63" i="23"/>
  <c r="Q64" i="23"/>
  <c r="Q65" i="23"/>
  <c r="Q66" i="23"/>
  <c r="Q67" i="23"/>
  <c r="Q68" i="23"/>
  <c r="Q69" i="23"/>
  <c r="Q70" i="23"/>
  <c r="Q71" i="23"/>
  <c r="Q72" i="23"/>
  <c r="Q73" i="23"/>
  <c r="Q74" i="23"/>
  <c r="G37" i="37"/>
  <c r="Q17" i="23"/>
  <c r="Q18" i="23"/>
  <c r="Q19" i="23"/>
  <c r="Q20" i="23"/>
  <c r="Q21" i="23"/>
  <c r="Q22" i="23"/>
  <c r="Q23" i="23"/>
  <c r="Q24" i="23"/>
  <c r="Q25" i="23"/>
  <c r="Q26" i="23"/>
  <c r="Q27" i="23"/>
  <c r="Q28" i="23"/>
  <c r="Q29" i="23"/>
  <c r="Q30" i="23"/>
  <c r="Q31" i="23"/>
  <c r="Q32" i="23"/>
  <c r="Q33" i="23"/>
  <c r="Q34" i="23"/>
  <c r="Q35" i="23"/>
  <c r="Q36" i="23"/>
  <c r="Q37" i="23"/>
  <c r="Q38" i="23"/>
  <c r="Q39" i="23"/>
  <c r="Q40" i="23"/>
  <c r="Q41" i="23"/>
  <c r="Q42" i="23"/>
  <c r="G36" i="37"/>
  <c r="L42" i="23"/>
  <c r="L74" i="23"/>
  <c r="F36" i="37"/>
  <c r="P42" i="23"/>
  <c r="P74" i="23"/>
  <c r="O74" i="23"/>
  <c r="N74" i="23"/>
  <c r="M74" i="23"/>
  <c r="K74" i="23"/>
  <c r="Q48" i="23"/>
  <c r="P48" i="23"/>
  <c r="O48" i="23"/>
  <c r="N48" i="23"/>
  <c r="M48" i="23"/>
  <c r="L48" i="23"/>
  <c r="I46" i="13"/>
  <c r="F31" i="15"/>
  <c r="G27" i="37"/>
  <c r="G53" i="13"/>
  <c r="G51" i="13"/>
  <c r="F49" i="13"/>
  <c r="G22" i="7"/>
  <c r="G55" i="36"/>
  <c r="G85" i="36"/>
  <c r="E42" i="33"/>
  <c r="E40" i="33"/>
  <c r="G84" i="36"/>
  <c r="J14" i="38"/>
  <c r="J15" i="38"/>
  <c r="J16" i="38"/>
  <c r="J17" i="38"/>
  <c r="J18" i="38"/>
  <c r="J19" i="38"/>
  <c r="J20" i="38"/>
  <c r="J21" i="38"/>
  <c r="J22" i="38"/>
  <c r="J23" i="38"/>
  <c r="J24" i="38"/>
  <c r="J25" i="38"/>
  <c r="J26" i="38"/>
  <c r="J27" i="38"/>
  <c r="J28" i="38"/>
  <c r="J29" i="38"/>
  <c r="J30" i="38"/>
  <c r="J31" i="38"/>
  <c r="J32" i="38"/>
  <c r="J33" i="38"/>
  <c r="J34" i="38"/>
  <c r="J35" i="38"/>
  <c r="J36" i="38"/>
  <c r="J37" i="38"/>
  <c r="J38" i="38"/>
  <c r="J39" i="38"/>
  <c r="J40" i="38"/>
  <c r="J41" i="38"/>
  <c r="J42" i="38"/>
  <c r="J43" i="38"/>
  <c r="J44" i="38"/>
  <c r="J48" i="38"/>
  <c r="D44" i="38"/>
  <c r="L44" i="38"/>
  <c r="D9" i="38"/>
  <c r="N6" i="38"/>
  <c r="I31" i="3"/>
  <c r="I15" i="3"/>
  <c r="O15" i="3"/>
  <c r="I15" i="20"/>
  <c r="P16" i="23"/>
  <c r="K46" i="13"/>
  <c r="G46" i="13"/>
  <c r="H46" i="13"/>
  <c r="J46" i="13"/>
  <c r="L46" i="13"/>
  <c r="M46" i="13"/>
  <c r="G21" i="37"/>
  <c r="G33" i="9"/>
  <c r="G40" i="9"/>
  <c r="G17" i="9"/>
  <c r="G26" i="9"/>
  <c r="G16" i="9"/>
  <c r="G94" i="9"/>
  <c r="G18" i="14"/>
  <c r="G22" i="14"/>
  <c r="G28" i="14"/>
  <c r="G17" i="14"/>
  <c r="G35" i="14"/>
  <c r="G16" i="14"/>
  <c r="G44" i="14"/>
  <c r="G49" i="14"/>
  <c r="G43" i="14"/>
  <c r="G63" i="14"/>
  <c r="G66" i="14"/>
  <c r="G74" i="14"/>
  <c r="G73" i="14"/>
  <c r="G61" i="14"/>
  <c r="G86" i="14"/>
  <c r="G15" i="37"/>
  <c r="L15" i="37"/>
  <c r="E17" i="9"/>
  <c r="E26" i="9"/>
  <c r="E30" i="9"/>
  <c r="E33" i="9"/>
  <c r="E40" i="9"/>
  <c r="E16" i="9"/>
  <c r="E94" i="9"/>
  <c r="E18" i="14"/>
  <c r="E22" i="14"/>
  <c r="E28" i="14"/>
  <c r="E17" i="14"/>
  <c r="E35" i="14"/>
  <c r="E16" i="14"/>
  <c r="E44" i="14"/>
  <c r="E49" i="14"/>
  <c r="E43" i="14"/>
  <c r="E86" i="14"/>
  <c r="E15" i="37"/>
  <c r="J15" i="37"/>
  <c r="F17" i="9"/>
  <c r="F26" i="9"/>
  <c r="F30" i="9"/>
  <c r="F33" i="9"/>
  <c r="F40" i="9"/>
  <c r="F16" i="9"/>
  <c r="F94" i="9"/>
  <c r="F18" i="14"/>
  <c r="F22" i="14"/>
  <c r="F28" i="14"/>
  <c r="F17" i="14"/>
  <c r="F35" i="14"/>
  <c r="F16" i="14"/>
  <c r="F44" i="14"/>
  <c r="F49" i="14"/>
  <c r="F43" i="14"/>
  <c r="F63" i="14"/>
  <c r="F66" i="14"/>
  <c r="F74" i="14"/>
  <c r="F73" i="14"/>
  <c r="F61" i="14"/>
  <c r="F86" i="14"/>
  <c r="F15" i="37"/>
  <c r="K15" i="37"/>
  <c r="E55" i="36"/>
  <c r="E47" i="36"/>
  <c r="K32" i="36"/>
  <c r="K36" i="36"/>
  <c r="K31" i="36"/>
  <c r="E18" i="31"/>
  <c r="G94" i="14"/>
  <c r="F94" i="14"/>
  <c r="E94" i="14"/>
  <c r="G16" i="7"/>
  <c r="G27" i="7"/>
  <c r="G34" i="7"/>
  <c r="G43" i="7"/>
  <c r="G49" i="7"/>
  <c r="G59" i="7"/>
  <c r="G52" i="7"/>
  <c r="G55" i="7"/>
  <c r="G51" i="7"/>
  <c r="G63" i="7"/>
  <c r="G67" i="7"/>
  <c r="G70" i="7"/>
  <c r="G74" i="7"/>
  <c r="G76" i="7"/>
  <c r="G79" i="7"/>
  <c r="G84" i="7"/>
  <c r="E18" i="33"/>
  <c r="E19" i="33"/>
  <c r="E20" i="33"/>
  <c r="E21" i="33"/>
  <c r="E25" i="33"/>
  <c r="E29" i="33"/>
  <c r="E31" i="33"/>
  <c r="E33" i="33"/>
  <c r="E35" i="33"/>
  <c r="E39" i="33"/>
  <c r="E41" i="33"/>
  <c r="E43" i="33"/>
  <c r="E47" i="33"/>
  <c r="E51" i="33"/>
  <c r="E53" i="33"/>
  <c r="E55" i="33"/>
  <c r="E57" i="33"/>
  <c r="E59" i="33"/>
  <c r="G40" i="37"/>
  <c r="L40" i="37"/>
  <c r="M40" i="37"/>
  <c r="L38" i="37"/>
  <c r="M38" i="37"/>
  <c r="F19" i="20"/>
  <c r="L37" i="37"/>
  <c r="M37" i="37"/>
  <c r="M42" i="23"/>
  <c r="L36" i="37"/>
  <c r="K36" i="37"/>
  <c r="M36" i="37"/>
  <c r="F65" i="18"/>
  <c r="F35" i="37"/>
  <c r="K35" i="37"/>
  <c r="G35" i="37"/>
  <c r="L35" i="37"/>
  <c r="M35" i="37"/>
  <c r="G34" i="37"/>
  <c r="L34" i="37"/>
  <c r="F50" i="18"/>
  <c r="F34" i="37"/>
  <c r="K34" i="37"/>
  <c r="M34" i="37"/>
  <c r="G30" i="18"/>
  <c r="G35" i="18"/>
  <c r="G32" i="37"/>
  <c r="L32" i="37"/>
  <c r="F30" i="18"/>
  <c r="F35" i="18"/>
  <c r="F32" i="37"/>
  <c r="K32" i="37"/>
  <c r="M32" i="37"/>
  <c r="I31" i="15"/>
  <c r="G26" i="37"/>
  <c r="L26" i="37"/>
  <c r="I20" i="15"/>
  <c r="F26" i="37"/>
  <c r="K26" i="37"/>
  <c r="M26" i="37"/>
  <c r="M22" i="15"/>
  <c r="F25" i="37"/>
  <c r="K25" i="37"/>
  <c r="E33" i="15"/>
  <c r="M33" i="15"/>
  <c r="G25" i="37"/>
  <c r="L25" i="37"/>
  <c r="M25" i="37"/>
  <c r="F24" i="37"/>
  <c r="K24" i="37"/>
  <c r="L24" i="37"/>
  <c r="M24" i="37"/>
  <c r="M17" i="15"/>
  <c r="E28" i="15"/>
  <c r="M28" i="15"/>
  <c r="M16" i="15"/>
  <c r="E27" i="15"/>
  <c r="M27" i="15"/>
  <c r="G23" i="37"/>
  <c r="L23" i="37"/>
  <c r="F23" i="37"/>
  <c r="K23" i="37"/>
  <c r="M23" i="37"/>
  <c r="M15" i="15"/>
  <c r="E26" i="15"/>
  <c r="M26" i="15"/>
  <c r="G22" i="37"/>
  <c r="L22" i="37"/>
  <c r="F22" i="37"/>
  <c r="K22" i="37"/>
  <c r="M22" i="37"/>
  <c r="L21" i="37"/>
  <c r="M21" i="37"/>
  <c r="G75" i="36"/>
  <c r="G20" i="37"/>
  <c r="L20" i="37"/>
  <c r="F75" i="36"/>
  <c r="F20" i="37"/>
  <c r="K20" i="37"/>
  <c r="E75" i="36"/>
  <c r="E20" i="37"/>
  <c r="J20" i="37"/>
  <c r="M20" i="37"/>
  <c r="G71" i="36"/>
  <c r="G19" i="37"/>
  <c r="L19" i="37"/>
  <c r="E71" i="36"/>
  <c r="E19" i="37"/>
  <c r="J19" i="37"/>
  <c r="F71" i="36"/>
  <c r="F19" i="37"/>
  <c r="K19" i="37"/>
  <c r="M19" i="37"/>
  <c r="G47" i="36"/>
  <c r="G18" i="37"/>
  <c r="L18" i="37"/>
  <c r="E18" i="37"/>
  <c r="J18" i="37"/>
  <c r="F47" i="36"/>
  <c r="F55" i="36"/>
  <c r="F18" i="37"/>
  <c r="K18" i="37"/>
  <c r="M18" i="37"/>
  <c r="K16" i="36"/>
  <c r="K20" i="36"/>
  <c r="K25" i="36"/>
  <c r="K19" i="36"/>
  <c r="K40" i="36"/>
  <c r="K30" i="36"/>
  <c r="K43" i="36"/>
  <c r="G17" i="37"/>
  <c r="L17" i="37"/>
  <c r="E16" i="7"/>
  <c r="E16" i="36"/>
  <c r="E20" i="36"/>
  <c r="E25" i="36"/>
  <c r="E19" i="36"/>
  <c r="E32" i="36"/>
  <c r="E36" i="36"/>
  <c r="E31" i="36"/>
  <c r="E40" i="36"/>
  <c r="E30" i="36"/>
  <c r="E43" i="36"/>
  <c r="E17" i="37"/>
  <c r="J17" i="37"/>
  <c r="F16" i="7"/>
  <c r="H16" i="36"/>
  <c r="H20" i="36"/>
  <c r="H25" i="36"/>
  <c r="H19" i="36"/>
  <c r="H32" i="36"/>
  <c r="H36" i="36"/>
  <c r="H31" i="36"/>
  <c r="H40" i="36"/>
  <c r="H30" i="36"/>
  <c r="H43" i="36"/>
  <c r="F17" i="37"/>
  <c r="K17" i="37"/>
  <c r="M17" i="37"/>
  <c r="E52" i="7"/>
  <c r="E55" i="7"/>
  <c r="E51" i="7"/>
  <c r="E59" i="7"/>
  <c r="E63" i="7"/>
  <c r="E67" i="7"/>
  <c r="E70" i="7"/>
  <c r="E74" i="7"/>
  <c r="E22" i="7"/>
  <c r="E27" i="7"/>
  <c r="E30" i="7"/>
  <c r="E34" i="7"/>
  <c r="E43" i="7"/>
  <c r="E49" i="7"/>
  <c r="E76" i="7"/>
  <c r="F27" i="7"/>
  <c r="F22" i="7"/>
  <c r="F30" i="7"/>
  <c r="F34" i="7"/>
  <c r="F43" i="7"/>
  <c r="F49" i="7"/>
  <c r="F52" i="7"/>
  <c r="F55" i="7"/>
  <c r="F51" i="7"/>
  <c r="F59" i="7"/>
  <c r="F63" i="7"/>
  <c r="F67" i="7"/>
  <c r="F70" i="7"/>
  <c r="F74" i="7"/>
  <c r="F76" i="7"/>
  <c r="G16" i="37"/>
  <c r="L16" i="37"/>
  <c r="F79" i="7"/>
  <c r="F84" i="7"/>
  <c r="F16" i="37"/>
  <c r="K16" i="37"/>
  <c r="E79" i="7"/>
  <c r="E84" i="7"/>
  <c r="E16" i="37"/>
  <c r="J16" i="37"/>
  <c r="M16" i="37"/>
  <c r="M15" i="37"/>
  <c r="L16" i="36"/>
  <c r="L20" i="36"/>
  <c r="L25" i="36"/>
  <c r="L19" i="36"/>
  <c r="L32" i="36"/>
  <c r="L36" i="36"/>
  <c r="L31" i="36"/>
  <c r="L40" i="36"/>
  <c r="L30" i="36"/>
  <c r="L43" i="36"/>
  <c r="I16" i="36"/>
  <c r="I20" i="36"/>
  <c r="I25" i="36"/>
  <c r="I19" i="36"/>
  <c r="I32" i="36"/>
  <c r="I36" i="36"/>
  <c r="I31" i="36"/>
  <c r="I40" i="36"/>
  <c r="I30" i="36"/>
  <c r="I43" i="36"/>
  <c r="F16" i="36"/>
  <c r="F20" i="36"/>
  <c r="F25" i="36"/>
  <c r="F19" i="36"/>
  <c r="F32" i="36"/>
  <c r="F36" i="36"/>
  <c r="F31" i="36"/>
  <c r="F40" i="36"/>
  <c r="F30" i="36"/>
  <c r="F43" i="36"/>
  <c r="E40" i="29"/>
  <c r="H31" i="15"/>
  <c r="K31" i="15"/>
  <c r="E39" i="29"/>
  <c r="E38" i="29"/>
  <c r="E37" i="29"/>
  <c r="E34" i="29"/>
  <c r="E36" i="29"/>
  <c r="E25" i="29"/>
  <c r="E35" i="29"/>
  <c r="E33" i="29"/>
  <c r="E32" i="29"/>
  <c r="E21" i="29"/>
  <c r="E22" i="29"/>
  <c r="E23" i="29"/>
  <c r="E24" i="29"/>
  <c r="E26" i="29"/>
  <c r="E27" i="29"/>
  <c r="G79" i="18"/>
  <c r="E28" i="29"/>
  <c r="E29" i="29"/>
  <c r="E20" i="29"/>
  <c r="E17" i="31"/>
  <c r="E16" i="31"/>
  <c r="E25" i="31"/>
  <c r="E26" i="31"/>
  <c r="E23" i="31"/>
  <c r="E21" i="31"/>
  <c r="E28" i="31"/>
  <c r="E33" i="31"/>
  <c r="E69" i="32"/>
  <c r="E28" i="34"/>
  <c r="E28" i="32"/>
  <c r="N42" i="23"/>
  <c r="E47" i="34"/>
  <c r="E50" i="32"/>
  <c r="E71" i="32"/>
  <c r="E70" i="32"/>
  <c r="G31" i="15"/>
  <c r="E63" i="32"/>
  <c r="E64" i="32"/>
  <c r="J31" i="15"/>
  <c r="E65" i="32"/>
  <c r="L31" i="15"/>
  <c r="E66" i="32"/>
  <c r="E62" i="32"/>
  <c r="I25" i="17"/>
  <c r="I34" i="17"/>
  <c r="I49" i="17"/>
  <c r="I58" i="17"/>
  <c r="E67" i="32"/>
  <c r="E61" i="32"/>
  <c r="E18" i="34"/>
  <c r="E18" i="32"/>
  <c r="E19" i="34"/>
  <c r="E19" i="32"/>
  <c r="E20" i="34"/>
  <c r="E20" i="32"/>
  <c r="E16" i="32"/>
  <c r="E17" i="32"/>
  <c r="E21" i="32"/>
  <c r="E24" i="34"/>
  <c r="E24" i="32"/>
  <c r="E23" i="34"/>
  <c r="E23" i="32"/>
  <c r="E25" i="32"/>
  <c r="H25" i="17"/>
  <c r="H34" i="17"/>
  <c r="H49" i="17"/>
  <c r="H58" i="17"/>
  <c r="E27" i="34"/>
  <c r="E27" i="32"/>
  <c r="E29" i="32"/>
  <c r="E31" i="32"/>
  <c r="E33" i="32"/>
  <c r="E35" i="32"/>
  <c r="E37" i="34"/>
  <c r="E40" i="32"/>
  <c r="E36" i="34"/>
  <c r="E39" i="32"/>
  <c r="E38" i="34"/>
  <c r="E41" i="32"/>
  <c r="E39" i="34"/>
  <c r="E42" i="32"/>
  <c r="E43" i="32"/>
  <c r="E42" i="34"/>
  <c r="E45" i="32"/>
  <c r="E46" i="32"/>
  <c r="E47" i="32"/>
  <c r="G25" i="17"/>
  <c r="G34" i="17"/>
  <c r="G49" i="17"/>
  <c r="G58" i="17"/>
  <c r="E46" i="34"/>
  <c r="E49" i="32"/>
  <c r="E51" i="32"/>
  <c r="E53" i="32"/>
  <c r="E55" i="32"/>
  <c r="E57" i="32"/>
  <c r="E59" i="32"/>
  <c r="O42" i="23"/>
  <c r="G70" i="36"/>
  <c r="F70" i="36"/>
  <c r="E70" i="36"/>
  <c r="M16" i="23"/>
  <c r="K42" i="23"/>
  <c r="Q16" i="23"/>
  <c r="O16" i="23"/>
  <c r="N16" i="23"/>
  <c r="L16" i="23"/>
  <c r="F46" i="13"/>
  <c r="E46" i="13"/>
  <c r="E14" i="37"/>
  <c r="F14" i="37"/>
  <c r="G14" i="37"/>
  <c r="D9" i="37"/>
  <c r="G6" i="37"/>
  <c r="G65" i="36"/>
  <c r="F65" i="36"/>
  <c r="E65" i="36"/>
  <c r="G46" i="36"/>
  <c r="F46" i="36"/>
  <c r="E46" i="36"/>
  <c r="M14" i="36"/>
  <c r="J14" i="36"/>
  <c r="G14" i="36"/>
  <c r="D9" i="36"/>
  <c r="M6" i="36"/>
  <c r="E25" i="34"/>
  <c r="E29" i="34"/>
  <c r="E44" i="34"/>
  <c r="E48" i="34"/>
  <c r="E40" i="34"/>
  <c r="E50" i="34"/>
  <c r="E21" i="34"/>
  <c r="E31" i="34"/>
  <c r="D9" i="34"/>
  <c r="E6" i="34"/>
  <c r="D9" i="33"/>
  <c r="E6" i="33"/>
  <c r="E73" i="32"/>
  <c r="D9" i="32"/>
  <c r="E6" i="32"/>
  <c r="F31" i="31"/>
  <c r="F30" i="31"/>
  <c r="F29" i="31"/>
  <c r="F28" i="31"/>
  <c r="F26" i="31"/>
  <c r="F25" i="31"/>
  <c r="F24" i="31"/>
  <c r="F23" i="31"/>
  <c r="F21" i="31"/>
  <c r="F19" i="31"/>
  <c r="F18" i="31"/>
  <c r="F17" i="31"/>
  <c r="F16" i="31"/>
  <c r="F33" i="31"/>
  <c r="D9" i="31"/>
  <c r="F6" i="31"/>
  <c r="E31" i="29"/>
  <c r="E45" i="29"/>
  <c r="E18" i="29"/>
  <c r="D9" i="29"/>
  <c r="G6" i="29"/>
  <c r="F33" i="28"/>
  <c r="E33" i="28"/>
  <c r="F16" i="28"/>
  <c r="D9" i="28"/>
  <c r="G6" i="28"/>
  <c r="H69" i="27"/>
  <c r="E69" i="27"/>
  <c r="H56" i="27"/>
  <c r="E56" i="27"/>
  <c r="G68" i="27"/>
  <c r="G67" i="27"/>
  <c r="G66" i="27"/>
  <c r="G65" i="27"/>
  <c r="G64" i="27"/>
  <c r="G55" i="27"/>
  <c r="G54" i="27"/>
  <c r="G53" i="27"/>
  <c r="G52" i="27"/>
  <c r="G51" i="27"/>
  <c r="G50" i="27"/>
  <c r="G49" i="27"/>
  <c r="G48" i="27"/>
  <c r="G47" i="27"/>
  <c r="G46" i="27"/>
  <c r="G45" i="27"/>
  <c r="G44" i="27"/>
  <c r="G43" i="27"/>
  <c r="G42" i="27"/>
  <c r="G41" i="27"/>
  <c r="G40" i="27"/>
  <c r="G39" i="27"/>
  <c r="G38" i="27"/>
  <c r="G37" i="27"/>
  <c r="G36" i="27"/>
  <c r="G35" i="27"/>
  <c r="G34" i="27"/>
  <c r="G33" i="27"/>
  <c r="G32" i="27"/>
  <c r="G31" i="27"/>
  <c r="G30" i="27"/>
  <c r="G29" i="27"/>
  <c r="G28" i="27"/>
  <c r="G27" i="27"/>
  <c r="G26" i="27"/>
  <c r="G25" i="27"/>
  <c r="G24" i="27"/>
  <c r="G23" i="27"/>
  <c r="G22" i="27"/>
  <c r="G21" i="27"/>
  <c r="G20" i="27"/>
  <c r="G19" i="27"/>
  <c r="G18" i="27"/>
  <c r="G17" i="27"/>
  <c r="D9" i="27"/>
  <c r="H6" i="27"/>
  <c r="E45" i="25"/>
  <c r="F30" i="25"/>
  <c r="I45" i="25"/>
  <c r="H45" i="25"/>
  <c r="G45" i="25"/>
  <c r="F45" i="25"/>
  <c r="C28" i="25"/>
  <c r="E9" i="25"/>
  <c r="J6" i="25"/>
  <c r="D9" i="23"/>
  <c r="S6" i="23"/>
  <c r="N20" i="21"/>
  <c r="M20" i="21"/>
  <c r="L20" i="21"/>
  <c r="K20" i="21"/>
  <c r="J20" i="21"/>
  <c r="I20" i="21"/>
  <c r="H20" i="21"/>
  <c r="G20" i="21"/>
  <c r="F20" i="21"/>
  <c r="E20" i="21"/>
  <c r="N14" i="21"/>
  <c r="M14" i="21"/>
  <c r="L14" i="21"/>
  <c r="K14" i="21"/>
  <c r="J14" i="21"/>
  <c r="I14" i="21"/>
  <c r="H14" i="21"/>
  <c r="G14" i="21"/>
  <c r="F14" i="21"/>
  <c r="E14" i="21"/>
  <c r="D9" i="21"/>
  <c r="N6" i="21"/>
  <c r="I30" i="20"/>
  <c r="H30" i="20"/>
  <c r="G30" i="20"/>
  <c r="I26" i="20"/>
  <c r="H26" i="20"/>
  <c r="G26" i="20"/>
  <c r="I19" i="20"/>
  <c r="H19" i="20"/>
  <c r="G19" i="20"/>
  <c r="F30" i="20"/>
  <c r="F26" i="20"/>
  <c r="H15" i="20"/>
  <c r="G15" i="20"/>
  <c r="F15" i="20"/>
  <c r="D9" i="20"/>
  <c r="I6" i="20"/>
  <c r="F79" i="18"/>
  <c r="G16" i="18"/>
  <c r="F16" i="18"/>
  <c r="D9" i="18"/>
  <c r="L6" i="18"/>
  <c r="L58" i="17"/>
  <c r="F58" i="17"/>
  <c r="L49" i="17"/>
  <c r="F49" i="17"/>
  <c r="L40" i="17"/>
  <c r="J40" i="17"/>
  <c r="F40" i="17"/>
  <c r="L34" i="17"/>
  <c r="F34" i="17"/>
  <c r="L25" i="17"/>
  <c r="F25" i="17"/>
  <c r="L16" i="17"/>
  <c r="J16" i="17"/>
  <c r="F16" i="17"/>
  <c r="D9" i="17"/>
  <c r="M6" i="17"/>
  <c r="M31" i="15"/>
  <c r="E31" i="15"/>
  <c r="M20" i="15"/>
  <c r="L20" i="15"/>
  <c r="K20" i="15"/>
  <c r="J20" i="15"/>
  <c r="H20" i="15"/>
  <c r="G20" i="15"/>
  <c r="F20" i="15"/>
  <c r="E20" i="15"/>
  <c r="M25" i="15"/>
  <c r="E25" i="15"/>
  <c r="D25" i="15"/>
  <c r="D14" i="15"/>
  <c r="M14" i="15"/>
  <c r="E14" i="15"/>
  <c r="D9" i="15"/>
  <c r="N6" i="15"/>
  <c r="G14" i="14"/>
  <c r="F14" i="14"/>
  <c r="E14" i="14"/>
  <c r="D9" i="14"/>
  <c r="G6" i="14"/>
  <c r="R46" i="13"/>
  <c r="Q46" i="13"/>
  <c r="P46" i="13"/>
  <c r="O46" i="13"/>
  <c r="N46" i="13"/>
  <c r="Q13" i="13"/>
  <c r="Q15" i="13"/>
  <c r="P15" i="13"/>
  <c r="O15" i="13"/>
  <c r="N15" i="13"/>
  <c r="L15" i="13"/>
  <c r="K15" i="13"/>
  <c r="J15" i="13"/>
  <c r="I15" i="13"/>
  <c r="H15" i="13"/>
  <c r="D9" i="13"/>
  <c r="R6" i="13"/>
  <c r="G14" i="9"/>
  <c r="F14" i="9"/>
  <c r="E14" i="9"/>
  <c r="D9" i="9"/>
  <c r="G6" i="9"/>
  <c r="G14" i="7"/>
  <c r="F14" i="7"/>
  <c r="E14" i="7"/>
  <c r="D9" i="7"/>
  <c r="G6" i="7"/>
  <c r="P6" i="3"/>
  <c r="D9" i="3"/>
  <c r="H6" i="1"/>
  <c r="D9" i="1"/>
  <c r="M6" i="4"/>
  <c r="H15" i="1"/>
  <c r="H13" i="1"/>
</calcChain>
</file>

<file path=xl/sharedStrings.xml><?xml version="1.0" encoding="utf-8"?>
<sst xmlns="http://schemas.openxmlformats.org/spreadsheetml/2006/main" count="1594" uniqueCount="843">
  <si>
    <t xml:space="preserve"> PRESUPUESTO GENERAL</t>
  </si>
  <si>
    <t xml:space="preserve"> PROGRAMA DE ACTUACIÓN, INVERSIONES Y FINANCIACIÓN (PAIF)</t>
  </si>
  <si>
    <t xml:space="preserve"> ENTIDAD:</t>
  </si>
  <si>
    <t>a) Por el Cabildo Insular de Tenerife o sus Entes Dependientes</t>
  </si>
  <si>
    <t>b) Por otras Administraciones Públicas</t>
  </si>
  <si>
    <t>Nombre</t>
  </si>
  <si>
    <t>Cargo</t>
  </si>
  <si>
    <t>Fecha nombramiento:</t>
  </si>
  <si>
    <t>Vocal 1</t>
  </si>
  <si>
    <t>Vocal 2</t>
  </si>
  <si>
    <t>Vocal 3</t>
  </si>
  <si>
    <t>Vocal 4</t>
  </si>
  <si>
    <t>Vocal 5</t>
  </si>
  <si>
    <t>Vocal 6</t>
  </si>
  <si>
    <t>Vocal 7</t>
  </si>
  <si>
    <t>Vocal 8</t>
  </si>
  <si>
    <t>Vocal 9</t>
  </si>
  <si>
    <t>Vocal 10</t>
  </si>
  <si>
    <t>Vocal 11</t>
  </si>
  <si>
    <t>Vocal 12</t>
  </si>
  <si>
    <t>Razón Social</t>
  </si>
  <si>
    <t>NIF</t>
  </si>
  <si>
    <t>% Participación</t>
  </si>
  <si>
    <t>Incremento en la participación</t>
  </si>
  <si>
    <t>Incremento en el nº de acciones</t>
  </si>
  <si>
    <t>Reducciones en la participación</t>
  </si>
  <si>
    <t>Reducciones en el nº de acciones</t>
  </si>
  <si>
    <t>b) PARTICIPACIONES EN OTRAS ENTIDADES</t>
  </si>
  <si>
    <t>Desembolsos pendientes</t>
  </si>
  <si>
    <t>c) AUDITORES DE CUENTAS</t>
  </si>
  <si>
    <t>Nombre ó Razón Social</t>
  </si>
  <si>
    <t>Área de Presidencia</t>
  </si>
  <si>
    <t>Dirección Insular de Hacienda</t>
  </si>
  <si>
    <t xml:space="preserve"> DATOS GENERALES E ÍNDICE</t>
  </si>
  <si>
    <t xml:space="preserve">  Entidad:</t>
  </si>
  <si>
    <t xml:space="preserve">  Ejercicio:</t>
  </si>
  <si>
    <t>Letrado Asesor</t>
  </si>
  <si>
    <t>FC-1</t>
  </si>
  <si>
    <t>Órganos de Gobierno</t>
  </si>
  <si>
    <t xml:space="preserve">FC-2 </t>
  </si>
  <si>
    <t>Accionistas</t>
  </si>
  <si>
    <t>FC-3</t>
  </si>
  <si>
    <t>Cuenta de Pérdidas y Ganancias</t>
  </si>
  <si>
    <t>FC-4</t>
  </si>
  <si>
    <t>FC-5</t>
  </si>
  <si>
    <t>Estado de Flujos de Efectivo</t>
  </si>
  <si>
    <t>FC-6</t>
  </si>
  <si>
    <t>FC-3.1</t>
  </si>
  <si>
    <t>Información adicional Cuenta de Pérdidas y Ganancias</t>
  </si>
  <si>
    <t>Inversiones reales</t>
  </si>
  <si>
    <t>FC-7</t>
  </si>
  <si>
    <t>Inversiones no financieras</t>
  </si>
  <si>
    <t>FC-8</t>
  </si>
  <si>
    <t>Inversiones financieras</t>
  </si>
  <si>
    <t>FC-9</t>
  </si>
  <si>
    <t>Transferencias y subvenciones</t>
  </si>
  <si>
    <t>FC-10</t>
  </si>
  <si>
    <t>Deuda viva y previsión de vencimientos de deuda</t>
  </si>
  <si>
    <t>FC-11</t>
  </si>
  <si>
    <t>Perfíl de vencimientos de deuda a 10 años</t>
  </si>
  <si>
    <t>FC-12</t>
  </si>
  <si>
    <t>FC-13</t>
  </si>
  <si>
    <t>Personal</t>
  </si>
  <si>
    <t>FC-16</t>
  </si>
  <si>
    <t>Operaciones internas</t>
  </si>
  <si>
    <t>Encomiendas</t>
  </si>
  <si>
    <t>Estabilidad presupuestaria</t>
  </si>
  <si>
    <t>ÍNDICE</t>
  </si>
  <si>
    <t>FC-90</t>
  </si>
  <si>
    <t>Fuentes de financiación</t>
  </si>
  <si>
    <t>FC-91</t>
  </si>
  <si>
    <t>Comprobación estructura presupuestaria</t>
  </si>
  <si>
    <t>FC-92</t>
  </si>
  <si>
    <t>Presupuesto</t>
  </si>
  <si>
    <t>FC-93</t>
  </si>
  <si>
    <t>Presupuesto CPyG</t>
  </si>
  <si>
    <t>ÓRGANOS DE GOBIERNO DE LA ENTIDAD</t>
  </si>
  <si>
    <t>Cabildo Insular de Tenerife</t>
  </si>
  <si>
    <t>Plaza de España, S/N</t>
  </si>
  <si>
    <t>38003 Santa Cruz de Tenerife</t>
  </si>
  <si>
    <t>Teléfono: 901 501 901</t>
  </si>
  <si>
    <t>www.tenerife.es</t>
  </si>
  <si>
    <t>GENERAL</t>
  </si>
  <si>
    <t>ACCIONISTAS, PARTICIPACIONES EN OTRAS ENTIDADES Y AUDITORES DE CUENTAS</t>
  </si>
  <si>
    <t>FC-2</t>
  </si>
  <si>
    <t>CUENTA DE PÉRDIDAS Y GANANCIAS</t>
  </si>
  <si>
    <t>A)</t>
  </si>
  <si>
    <t>OPERACIONES CONTINUADAS</t>
  </si>
  <si>
    <t>1.</t>
  </si>
  <si>
    <t>a)</t>
  </si>
  <si>
    <t>Ventas</t>
  </si>
  <si>
    <t>b)</t>
  </si>
  <si>
    <t>Prestaciones de servicios</t>
  </si>
  <si>
    <t>c)</t>
  </si>
  <si>
    <t>Ingresos de carácter financiero de las sociedades holding</t>
  </si>
  <si>
    <t>2.</t>
  </si>
  <si>
    <t>Variación de existencias de productos terminados y en curso de fabricación</t>
  </si>
  <si>
    <t>3.</t>
  </si>
  <si>
    <t>Trabajos realizados por la empresa para su activo</t>
  </si>
  <si>
    <t>4.</t>
  </si>
  <si>
    <t>Aprovisionamientos</t>
  </si>
  <si>
    <t>Consumo de mercaderías</t>
  </si>
  <si>
    <t>Consumo de materias primas y otros materiales consumibles</t>
  </si>
  <si>
    <t>Trabajos realizados por otras empresas</t>
  </si>
  <si>
    <t>d)</t>
  </si>
  <si>
    <t>Deterioro de mercaderías, materias primas y otros aprovisionamientos</t>
  </si>
  <si>
    <t xml:space="preserve">5. </t>
  </si>
  <si>
    <t>Ingresos accesorios y otros de gestión corriente</t>
  </si>
  <si>
    <t>Subvenciones de explotación incorporadas al resultado del ejercicio</t>
  </si>
  <si>
    <t>6.</t>
  </si>
  <si>
    <t>Gastos de personal</t>
  </si>
  <si>
    <t>Sueldos, salarios y asimilados</t>
  </si>
  <si>
    <t>Cargas sociales</t>
  </si>
  <si>
    <t>Provisiones</t>
  </si>
  <si>
    <t>7.</t>
  </si>
  <si>
    <t>Otros gastos de explotación</t>
  </si>
  <si>
    <t>Servicios exteriores</t>
  </si>
  <si>
    <t>Tributos</t>
  </si>
  <si>
    <t>Pérdidas, deterioro y variación de provisiones por operaciones comerciales</t>
  </si>
  <si>
    <t>Otros gastos de gestión corriente</t>
  </si>
  <si>
    <t>e)</t>
  </si>
  <si>
    <t>Gastos por emisión de gases de efecto invernadero</t>
  </si>
  <si>
    <t>8.</t>
  </si>
  <si>
    <t>Amortización del inmovilizado</t>
  </si>
  <si>
    <t>9.</t>
  </si>
  <si>
    <t>Imputación de subvenciones de inmovilizado no financiero y otras</t>
  </si>
  <si>
    <t>10.</t>
  </si>
  <si>
    <t>Excesos de provisiones</t>
  </si>
  <si>
    <t>11.</t>
  </si>
  <si>
    <t>Deteriorio y resultados por enajenaciones del inmovilizado</t>
  </si>
  <si>
    <t>Deterioro y pérdidas</t>
  </si>
  <si>
    <t>Resultados por enajenaciones y otras</t>
  </si>
  <si>
    <t>Deterioro y resultados por enajenaciones del inmovilizado de las sociedades holding</t>
  </si>
  <si>
    <t>12.</t>
  </si>
  <si>
    <t>Diferencia negativa de combinaciones de negocio</t>
  </si>
  <si>
    <t>13.</t>
  </si>
  <si>
    <t>A1)</t>
  </si>
  <si>
    <t>RESULTADO DE EXPLOTACIÓN (1+2+3+4+5+6+7+8+9+10+11+12+13)</t>
  </si>
  <si>
    <t>14.</t>
  </si>
  <si>
    <t>Ingresos financieros</t>
  </si>
  <si>
    <t>De participaciones en instrumentos de patrimonio</t>
  </si>
  <si>
    <t>a1)</t>
  </si>
  <si>
    <t>En empresas del grupo y asociadas</t>
  </si>
  <si>
    <t>a2)</t>
  </si>
  <si>
    <t>En terceros</t>
  </si>
  <si>
    <t>De valores negociables y otros instrumentos financieros</t>
  </si>
  <si>
    <t>b1)</t>
  </si>
  <si>
    <t>De empresas del grupo y asociadas</t>
  </si>
  <si>
    <t>b2)</t>
  </si>
  <si>
    <t>De terceros</t>
  </si>
  <si>
    <t>Imputación de subvenciones, donaciones y legados de carácter financiero</t>
  </si>
  <si>
    <t>15.</t>
  </si>
  <si>
    <t>Gastos financieros</t>
  </si>
  <si>
    <t>Por deudas con empresas del grupo y asociadas</t>
  </si>
  <si>
    <t>Por deudas con terceros</t>
  </si>
  <si>
    <t>Por actualización de provisiones</t>
  </si>
  <si>
    <t>16.</t>
  </si>
  <si>
    <t>Variación de valor razonable en instrumentos financieros</t>
  </si>
  <si>
    <t>Cartera de negociación y otros</t>
  </si>
  <si>
    <t>Imputación al resultado del ejercicio por activos financieros disponibles para la venta</t>
  </si>
  <si>
    <t>17.</t>
  </si>
  <si>
    <t>Diferencias de cambio</t>
  </si>
  <si>
    <t>18.</t>
  </si>
  <si>
    <t>Deterioro y resultado por enajenaciones de instrumentos financieros</t>
  </si>
  <si>
    <t>Deterioros y pérdidas</t>
  </si>
  <si>
    <t>19.</t>
  </si>
  <si>
    <t>Otros ingresos y gastos de carácter financiero</t>
  </si>
  <si>
    <t>Incorporación al activo de gastos financieros</t>
  </si>
  <si>
    <t>Ingresos financieros derivados de convenios de acreedores</t>
  </si>
  <si>
    <t>Resto de ingresos y gastos</t>
  </si>
  <si>
    <t>A2)</t>
  </si>
  <si>
    <t>RESULTADO FINANCIERO (14+15+16+17+18+19)</t>
  </si>
  <si>
    <t>A3)</t>
  </si>
  <si>
    <t>RESULTADO ANTES DE IMPUESTOS (A1+A2)</t>
  </si>
  <si>
    <t>20.</t>
  </si>
  <si>
    <t>Impuesto sobre beneficios</t>
  </si>
  <si>
    <t>A4)</t>
  </si>
  <si>
    <t>B)</t>
  </si>
  <si>
    <t>OPERACIONES INTERRUMPIDAS</t>
  </si>
  <si>
    <t>21.</t>
  </si>
  <si>
    <t>Resultado procedente de operaciones interrumpidas neto de impuestos</t>
  </si>
  <si>
    <t>A5)</t>
  </si>
  <si>
    <t>RESULTADO DEL EJERCICIO (A4+21)</t>
  </si>
  <si>
    <t>Real</t>
  </si>
  <si>
    <t>Estimación</t>
  </si>
  <si>
    <t>Previsión</t>
  </si>
  <si>
    <t>RESULTADOS EJERC. PROCEDENTES ACTIVIDADES CONTINUADAS (A3+20)</t>
  </si>
  <si>
    <t xml:space="preserve">A) </t>
  </si>
  <si>
    <t>ACTIVO NO CORRIENTE</t>
  </si>
  <si>
    <t>I.</t>
  </si>
  <si>
    <t>Inmovilizado intangible</t>
  </si>
  <si>
    <t>Desarrollo</t>
  </si>
  <si>
    <t>Concesiones</t>
  </si>
  <si>
    <t>Patentes, licencias, marcas y similares</t>
  </si>
  <si>
    <t>Fondo de comercio</t>
  </si>
  <si>
    <t>5.</t>
  </si>
  <si>
    <t>Aplicaciones informáticas</t>
  </si>
  <si>
    <t>Investigación</t>
  </si>
  <si>
    <t>Otros inmovilizado intangible</t>
  </si>
  <si>
    <t>II.</t>
  </si>
  <si>
    <t>Inmovilizado material</t>
  </si>
  <si>
    <t>Terrenos y construcciones</t>
  </si>
  <si>
    <t>Instalaciones técnicas y otro inmovilizado material</t>
  </si>
  <si>
    <t>Inmovilizado en curso y anticipos</t>
  </si>
  <si>
    <t>III.</t>
  </si>
  <si>
    <t>Inversiones inmobiliarias</t>
  </si>
  <si>
    <t>Terrenos</t>
  </si>
  <si>
    <t>Construcciones</t>
  </si>
  <si>
    <t>IV.</t>
  </si>
  <si>
    <t>Inversiones en empresas del grupo y asociadas a largo plazo</t>
  </si>
  <si>
    <t>Instrumentos de patrimonio</t>
  </si>
  <si>
    <t>Créditos a empresas</t>
  </si>
  <si>
    <t>Valores representativos de deuda</t>
  </si>
  <si>
    <t>Derivados</t>
  </si>
  <si>
    <t>Otros activos financieros</t>
  </si>
  <si>
    <t>Otras inversiones</t>
  </si>
  <si>
    <t>V.</t>
  </si>
  <si>
    <t>Inversiones financieras a largo plazo</t>
  </si>
  <si>
    <t>Créditos a terceros</t>
  </si>
  <si>
    <t>VI.</t>
  </si>
  <si>
    <t>Activos por impuesto diferido</t>
  </si>
  <si>
    <t>VII.</t>
  </si>
  <si>
    <t>Deudas comerciales no corrientes</t>
  </si>
  <si>
    <t>ACTIVO CORRIENTE</t>
  </si>
  <si>
    <t>Activos no corrientes mantenidos para la venta</t>
  </si>
  <si>
    <t>Existencias</t>
  </si>
  <si>
    <t>Comerciales</t>
  </si>
  <si>
    <t>Materias primas y otros aprovisionamientos</t>
  </si>
  <si>
    <t>Productos en curso</t>
  </si>
  <si>
    <t>De ciclo largo de producción</t>
  </si>
  <si>
    <t>De ciclo corto de producción</t>
  </si>
  <si>
    <t>Productos terminados</t>
  </si>
  <si>
    <t>Subproductos, residuos y materiales recuperados</t>
  </si>
  <si>
    <t>Anticipos a proveedores</t>
  </si>
  <si>
    <t>Deudores comerciales y otras cuentas a cobrar</t>
  </si>
  <si>
    <t>Clientes por ventas y prestaciones de servicios</t>
  </si>
  <si>
    <t>Clientes por ventas y prestaciones de servicios a largo plazo</t>
  </si>
  <si>
    <t>Clientes por ventas y prestaciones de servicios a corto plazo</t>
  </si>
  <si>
    <t>Clientes empresas del grupo y asociadas</t>
  </si>
  <si>
    <t>Deudores varios</t>
  </si>
  <si>
    <t>Activos por impuesto corriente</t>
  </si>
  <si>
    <t>Otros créditos con las administraciones públicas</t>
  </si>
  <si>
    <t>Accionistas (socios) por desembolsos exigidos</t>
  </si>
  <si>
    <t>Inversiones en empresas del grupo y asociadas a corto plazo</t>
  </si>
  <si>
    <t>Inversiones financieras a corto plazo</t>
  </si>
  <si>
    <t>Periodificaciones a corto plazo</t>
  </si>
  <si>
    <t>Efectivo y otros activos líquidos equivalentes</t>
  </si>
  <si>
    <t>Tesorería</t>
  </si>
  <si>
    <t>Otros activos líquidos equivalentes</t>
  </si>
  <si>
    <t>Propiedad intelectual</t>
  </si>
  <si>
    <t>ACTIVO</t>
  </si>
  <si>
    <t>Materias primas y otros aprovisionamientos a largo plazo</t>
  </si>
  <si>
    <t>Materias primas y otros aprovisionamientos a corto plazo</t>
  </si>
  <si>
    <t xml:space="preserve">      TOTAL ACTIVO (A+B)</t>
  </si>
  <si>
    <t>BALANCE DE SITUACIÓN - ACTIVO</t>
  </si>
  <si>
    <t>BALANCE DE SITUACIÓN - PATRIMONIO NETO Y PASIVO</t>
  </si>
  <si>
    <t>PATRIMONIO NETO</t>
  </si>
  <si>
    <t>Fondos propios</t>
  </si>
  <si>
    <t>Capital</t>
  </si>
  <si>
    <t>Capital escriturado</t>
  </si>
  <si>
    <t>(Capital no exigido)</t>
  </si>
  <si>
    <t>Prima de emisión</t>
  </si>
  <si>
    <t>Reservas</t>
  </si>
  <si>
    <t>Legal y estatutarias</t>
  </si>
  <si>
    <t>Otras reservas</t>
  </si>
  <si>
    <t>Reserva de revalorización</t>
  </si>
  <si>
    <t>(Acciones y participaciones en patrimonio propias)</t>
  </si>
  <si>
    <t>Resultados de ejercicios anteriores</t>
  </si>
  <si>
    <t>Remanente</t>
  </si>
  <si>
    <t>(Resultados negativos de ejercicios anteriores)</t>
  </si>
  <si>
    <t>Otras aportaciones de socios</t>
  </si>
  <si>
    <t>Resultado del ejercicio</t>
  </si>
  <si>
    <t>VIII.</t>
  </si>
  <si>
    <t>(Dividendo a cuenta)</t>
  </si>
  <si>
    <t>IX.</t>
  </si>
  <si>
    <t>Otros instrumentos de patrimonio neto</t>
  </si>
  <si>
    <t>Ajustes por cambios de valor</t>
  </si>
  <si>
    <t>Activos financieros disponibles para la venta</t>
  </si>
  <si>
    <t>Operaciones de cobertura</t>
  </si>
  <si>
    <t>Activos no corrientes y pasivos vinculados, mantenidos para la venta</t>
  </si>
  <si>
    <t>Diferencia de conversión</t>
  </si>
  <si>
    <t>Otros</t>
  </si>
  <si>
    <t>Subvenciones, donaciones y legados recibidos</t>
  </si>
  <si>
    <t xml:space="preserve">B) </t>
  </si>
  <si>
    <t>PASIVO NO CORRIENTE</t>
  </si>
  <si>
    <t>Provisiones a largo plazo</t>
  </si>
  <si>
    <t>Obligaciones por prestaciones a largo plazo al personal</t>
  </si>
  <si>
    <t>Actuaciones medioambientales</t>
  </si>
  <si>
    <t>Provisiones por reestructuración</t>
  </si>
  <si>
    <t>Otras provisiones</t>
  </si>
  <si>
    <t>Deudas a largo plazo</t>
  </si>
  <si>
    <t>Obligaciones y otros valores negociales</t>
  </si>
  <si>
    <t>Deudas con entidades de crédito</t>
  </si>
  <si>
    <t>Acreedores por arrendamiento financiero</t>
  </si>
  <si>
    <t>Otros pasivos financieros</t>
  </si>
  <si>
    <t>Deudas con empresas del grupo y asociadas a largo plazo</t>
  </si>
  <si>
    <t>Pasivos por impuesto diferido</t>
  </si>
  <si>
    <t>Periodificaciones a largo plazo</t>
  </si>
  <si>
    <t>Acreedores comerciales no corrientes</t>
  </si>
  <si>
    <t>Deuda con características especiales a largo plazo</t>
  </si>
  <si>
    <t>C)</t>
  </si>
  <si>
    <t>PASIVO CORRIENTE</t>
  </si>
  <si>
    <t>Pasivos vinculados con activos no corrientes mantenidos para la venta</t>
  </si>
  <si>
    <t>Provisiones a corto plazo</t>
  </si>
  <si>
    <t>Provisiones por derechos de emisión de gases de efecto invernadero</t>
  </si>
  <si>
    <t>Deudas a corto plazo</t>
  </si>
  <si>
    <t>Obligaciones y otros valores negociables</t>
  </si>
  <si>
    <t>Deudas con empresas del grupo y asociadas a corto plazo</t>
  </si>
  <si>
    <t>Acreedores comerciales y otras cuentas a pagar</t>
  </si>
  <si>
    <t>Proveedores</t>
  </si>
  <si>
    <t>Proveedores a largo plazo</t>
  </si>
  <si>
    <t>Proveedores a corto plazo</t>
  </si>
  <si>
    <t>Proveedores, empresas del grupo y asociadas</t>
  </si>
  <si>
    <t>Acreedores varios</t>
  </si>
  <si>
    <t>Personal (remuneraciones pendientes de pago)</t>
  </si>
  <si>
    <t>Pasivos por impuesto corriente</t>
  </si>
  <si>
    <t>Otras deudas con las Administraciones Públicas</t>
  </si>
  <si>
    <t>Anticipos de clientes</t>
  </si>
  <si>
    <t>Deudas con características especiales a corto plazo</t>
  </si>
  <si>
    <t>TOTAL PATRIMONIO NETO Y PASIVO (A+B+C)</t>
  </si>
  <si>
    <t>Reserva de capitalización</t>
  </si>
  <si>
    <t xml:space="preserve">    Área de Presidencia</t>
  </si>
  <si>
    <t xml:space="preserve">    Dirección Insular de Hacienda</t>
  </si>
  <si>
    <t>Código</t>
  </si>
  <si>
    <t>Denominación</t>
  </si>
  <si>
    <t>Año inicial</t>
  </si>
  <si>
    <t>Año fin</t>
  </si>
  <si>
    <t>Ejecución prevista</t>
  </si>
  <si>
    <t>hasta 31 diciembre</t>
  </si>
  <si>
    <t>Resto</t>
  </si>
  <si>
    <t>Previsión de importe comprometidos a 31-12-</t>
  </si>
  <si>
    <t>TOTALES</t>
  </si>
  <si>
    <t xml:space="preserve">    PATRIMONIO NETO Y PASIVO</t>
  </si>
  <si>
    <t>Intereses</t>
  </si>
  <si>
    <t>(-)Amortización del ejercicio (5)</t>
  </si>
  <si>
    <t>(+/-)Deterioro o Reversión del deterioro (6)</t>
  </si>
  <si>
    <t>(+/-) Otras variaciones (especificar en observaciones) (8)</t>
  </si>
  <si>
    <t>Saldo inicial</t>
  </si>
  <si>
    <t xml:space="preserve">  Inmovilizado Intangible</t>
  </si>
  <si>
    <t xml:space="preserve">  Inmovilizado material (excepto terrenos)</t>
  </si>
  <si>
    <t xml:space="preserve">  Inversiones inmobiliarias (excepto terrenos)</t>
  </si>
  <si>
    <t xml:space="preserve">  Inmovilizado material (terrenos)</t>
  </si>
  <si>
    <t xml:space="preserve">  Inversiones inmobiliarias (terrenos)</t>
  </si>
  <si>
    <t>TOTAL</t>
  </si>
  <si>
    <t xml:space="preserve">  Existencias</t>
  </si>
  <si>
    <t>Variaciones</t>
  </si>
  <si>
    <t>(+/-)Provisión por desmantelamiento (3)</t>
  </si>
  <si>
    <t>(+)Adquisiciones      (2)</t>
  </si>
  <si>
    <t>(+)Intereses capitalizados          (4)</t>
  </si>
  <si>
    <t>(-)Amortización del ejercicio                    (5)</t>
  </si>
  <si>
    <t>(+/-)Deterioro o Reversión del deterioro                   (6)</t>
  </si>
  <si>
    <t>(-) Ventas                   (7)</t>
  </si>
  <si>
    <t xml:space="preserve"> I. Estimación</t>
  </si>
  <si>
    <t>II. Previsión</t>
  </si>
  <si>
    <t>NOTAS</t>
  </si>
  <si>
    <r>
      <t xml:space="preserve">Saldo inicial </t>
    </r>
    <r>
      <rPr>
        <b/>
        <sz val="9"/>
        <color theme="1"/>
        <rFont val="Arial"/>
        <family val="2"/>
      </rPr>
      <t>(1)</t>
    </r>
  </si>
  <si>
    <r>
      <t xml:space="preserve">Saldo final </t>
    </r>
    <r>
      <rPr>
        <b/>
        <sz val="9"/>
        <color theme="1"/>
        <rFont val="Arial"/>
        <family val="2"/>
      </rPr>
      <t>(9)</t>
    </r>
  </si>
  <si>
    <t>OBSERVACIONES (10)</t>
  </si>
  <si>
    <t>INVERSIONES NO FINANCIERAS. Variaciones del inmovilizado y existencias</t>
  </si>
  <si>
    <t>INVERSIONES FINANCIERAS. Variación de las inversiones financieras e instrumentos de patrimonio.</t>
  </si>
  <si>
    <t>Entidad beneficiaria</t>
  </si>
  <si>
    <t>Cuenta</t>
  </si>
  <si>
    <t>de balance</t>
  </si>
  <si>
    <t>Adquisiciones (3)</t>
  </si>
  <si>
    <t>Enajenaciones o reembolsos de préstamos concedidos</t>
  </si>
  <si>
    <t>Pérdidas de valor y otros</t>
  </si>
  <si>
    <t>Porcentaje</t>
  </si>
  <si>
    <t>Dividendo</t>
  </si>
  <si>
    <t>INVERSIONES EN INSTRUMENTOS DE PATRIMONIO (4)</t>
  </si>
  <si>
    <t>RESTO DE INVERSIONES (5)</t>
  </si>
  <si>
    <t>I. INVERSIONES EN EMPRESAS DEL GRUPO Y ASOCIADAS (1)</t>
  </si>
  <si>
    <t>II. INVERSIONES EN OTRAS EMPRESAS (6)</t>
  </si>
  <si>
    <t>INVERSIONES EN INSTRUMENTOS DE PATRIMONIO (9)</t>
  </si>
  <si>
    <t>RESTO DE INVERSIONES (10)</t>
  </si>
  <si>
    <t>(1) INVERSIONES: Inclyue las inversiones financieras, tanto a largo como a corto plazo, que la entidad realiza en entidades del grupo y asociadas con independencia de que la empresa tenga la intención de venderlos en el corto plazo.</t>
  </si>
  <si>
    <t>(2) % PARTICIPACION: poncentaje total de participación que, al final del ejercicio, la entidad posee en la sociedad del grupo o asociada.</t>
  </si>
  <si>
    <t>(3) OBSERVACIONES: se recogera cualquier otra información que se considere relevante relativa a cada operación. En particular, se señalará el importe de los desembolsos pendientes en instrumentos de patrimonio.</t>
  </si>
  <si>
    <t>(4) INVERSIONES EN INSTRUMENTOS DE PATRIMONIO: recoge las inversiones a corto o largo plazo en derechos sobre el patrimonio neto tales como acciones con o sin cotización oficial y otros valores en empresas del grupo o asociadas.</t>
  </si>
  <si>
    <t>(5) RESTO DE INVERSIONES: se incluyen en este apartado el importe de los valores representativos de deuda así como los créditos, tanto a largo como a corto plazo, en entidades del grupo y asociadas.</t>
  </si>
  <si>
    <t>(8) OBSERVACIONES: se recogera cualquier otra información que se considere relevante relativa a cada operación. En particular, se señalará el importe de los desembolsos pendientes en instrumentos de patrimonio.</t>
  </si>
  <si>
    <t>(9) INVERSIONES EN INSTRUMENTOS DE PATRIMONIO: recoge las inversiones a corto o largo plazo en derechos sobre el patrimonio neto tales como acciones con o sin cotización oficial y otros valores en empresas QUE NO SON del grupo  NI asociadas.</t>
  </si>
  <si>
    <t>(10) RESTO DE INVERSIONES: se incluyen en este apartado el importe de los valores representativos de deuda así como los créditos, tanto a largo como a corto plazo, en entidades QUE NO SON del grupo  NI asociadas.</t>
  </si>
  <si>
    <t>I. SUBVENCIONES Y TRANSFERENCIAS.</t>
  </si>
  <si>
    <t>I.1. SUBVENCIONES DE CAPITAL</t>
  </si>
  <si>
    <t>Ente</t>
  </si>
  <si>
    <t>Área</t>
  </si>
  <si>
    <t>ÁREA</t>
  </si>
  <si>
    <t>ECON.</t>
  </si>
  <si>
    <t>PROG.</t>
  </si>
  <si>
    <t xml:space="preserve">TOTAL CONCEDIDAS </t>
  </si>
  <si>
    <t>Menos efecto impositivo de las subvenciones concedidas</t>
  </si>
  <si>
    <t>Menos imputación de subvenciones al resultado del ejercicio</t>
  </si>
  <si>
    <t>Más efecto impositivo de la imputación subvenciones al rtdo. ejercicio</t>
  </si>
  <si>
    <t>SALDO FINAL DE SUBVENCIONES, DONACIONES Y LEGADOS</t>
  </si>
  <si>
    <t>DEUDA VIVA Y PREVISIÓN DE VENCIMIENTOS DE DEUDA</t>
  </si>
  <si>
    <t>Concepto</t>
  </si>
  <si>
    <t>Deuda viva</t>
  </si>
  <si>
    <t>a 31 dic.</t>
  </si>
  <si>
    <t>ene</t>
  </si>
  <si>
    <t>feb</t>
  </si>
  <si>
    <t>mar</t>
  </si>
  <si>
    <t>Vencimientos previstos</t>
  </si>
  <si>
    <t>Deudas a corto plazo (Operaciones de tesorería)</t>
  </si>
  <si>
    <t xml:space="preserve">   Emisiones de deuda</t>
  </si>
  <si>
    <t xml:space="preserve">   Operaciones con entidades de crédito</t>
  </si>
  <si>
    <t xml:space="preserve">   Factoring sin recurso</t>
  </si>
  <si>
    <t xml:space="preserve">   Deudas con Administraciones Públicas (FFPP)  (1)</t>
  </si>
  <si>
    <t xml:space="preserve">   Otras operaciones de crédito</t>
  </si>
  <si>
    <t>Avales ejecutados durante el ejercicio</t>
  </si>
  <si>
    <r>
      <t xml:space="preserve">   Entidades dependientes de la corporación local </t>
    </r>
    <r>
      <rPr>
        <sz val="10"/>
        <color theme="1"/>
        <rFont val="Arial"/>
        <family val="2"/>
      </rPr>
      <t>(clasificadas con AA PP)</t>
    </r>
  </si>
  <si>
    <t xml:space="preserve">   Resto de entidades</t>
  </si>
  <si>
    <t>Avales reintegrados durante el ejercicio</t>
  </si>
  <si>
    <t>(1) Solo se incluyen los préstamos con el Fondo de Financiación de Pago a Proveedores (FFPP) instrumentados a través de operaciones de endeudamiento</t>
  </si>
  <si>
    <r>
      <t xml:space="preserve">Vencimientos previstos en el ejercicio </t>
    </r>
    <r>
      <rPr>
        <b/>
        <sz val="10"/>
        <rFont val="Arial"/>
        <family val="2"/>
      </rPr>
      <t>(Incluyendo las operaciones contratadas y previsto contratar en el ejercicio presupuestado)</t>
    </r>
  </si>
  <si>
    <r>
      <t>PERFIL DE VENCIMIENTO DE DEUDA EN LOS PRÓXIMOS 10 AÑOS.</t>
    </r>
    <r>
      <rPr>
        <b/>
        <sz val="10"/>
        <color theme="1"/>
        <rFont val="Arial"/>
        <family val="2"/>
      </rPr>
      <t xml:space="preserve"> (Total de operaciones contratadas y previsto contratar en el ejercicio presupuestado)</t>
    </r>
  </si>
  <si>
    <t xml:space="preserve">   Total vencimientos</t>
  </si>
  <si>
    <t>Nº</t>
  </si>
  <si>
    <t>Operación</t>
  </si>
  <si>
    <t>Tipo</t>
  </si>
  <si>
    <t>Concesión</t>
  </si>
  <si>
    <t>Entidad</t>
  </si>
  <si>
    <t>Financiera</t>
  </si>
  <si>
    <t>Importe</t>
  </si>
  <si>
    <t>Concedido</t>
  </si>
  <si>
    <t xml:space="preserve">   Total </t>
  </si>
  <si>
    <t>Epígrafe</t>
  </si>
  <si>
    <t>Balance</t>
  </si>
  <si>
    <t>Avalada por</t>
  </si>
  <si>
    <t>PERSONAL</t>
  </si>
  <si>
    <t xml:space="preserve">  Administracion General y Resto de sectores</t>
  </si>
  <si>
    <t xml:space="preserve">  Sector Asistencia social y dependencia</t>
  </si>
  <si>
    <t xml:space="preserve">  Sector Sanitario (personal que presta servicio en las Instituciones del Servicio Nacional de Salud</t>
  </si>
  <si>
    <t xml:space="preserve">  Educativo Universitario (personal que presta servicio en universidades)</t>
  </si>
  <si>
    <t xml:space="preserve">  Educativo no Universitario (personal que presta servicio en centros de la docencia no universitaria</t>
  </si>
  <si>
    <t xml:space="preserve">  Número total de efectivos</t>
  </si>
  <si>
    <t xml:space="preserve">  Número total de gastos</t>
  </si>
  <si>
    <t>II. DATOS DE PLANTILLAS Y RETRIBUCIONES DE UN DETERMINADO SECTOR</t>
  </si>
  <si>
    <t>III. GASTOS DISTRIBUIDOS POR GRUPOS DE PERSONAL</t>
  </si>
  <si>
    <t>Grupo de</t>
  </si>
  <si>
    <t>Órganos Gobierno</t>
  </si>
  <si>
    <t>Máximos responsables</t>
  </si>
  <si>
    <t>Resto personal directivo</t>
  </si>
  <si>
    <t>Laboral contrato indefinido</t>
  </si>
  <si>
    <t>Laboral duración determinada</t>
  </si>
  <si>
    <t>Otro personal</t>
  </si>
  <si>
    <t>Número de</t>
  </si>
  <si>
    <t>efectivos</t>
  </si>
  <si>
    <t>Sueldos y salarios</t>
  </si>
  <si>
    <t>(excepto variable)</t>
  </si>
  <si>
    <t>Variable</t>
  </si>
  <si>
    <t>Planes de</t>
  </si>
  <si>
    <t>Pensiones</t>
  </si>
  <si>
    <t xml:space="preserve">Otras </t>
  </si>
  <si>
    <t xml:space="preserve">I. SECTORES A CONSIDERAR. (Se cumplimentará un cuadro para cada uno de los sectores de actividad de la Entidad)    </t>
  </si>
  <si>
    <t>Total</t>
  </si>
  <si>
    <t>Retribuciones</t>
  </si>
  <si>
    <t>Retribuciones distribuidas por grupos</t>
  </si>
  <si>
    <t>IV. GASTOS COMUNES SIN DISTRIBUIR POR GRUPOS</t>
  </si>
  <si>
    <t xml:space="preserve">Total </t>
  </si>
  <si>
    <t>Acción social</t>
  </si>
  <si>
    <t>Seguridad Social</t>
  </si>
  <si>
    <t>V. OBSERVACIONES</t>
  </si>
  <si>
    <t>(Marcar con X)</t>
  </si>
  <si>
    <t>FC-14</t>
  </si>
  <si>
    <t>FC-15</t>
  </si>
  <si>
    <t>OPERACIONES INTERNAS</t>
  </si>
  <si>
    <t>VENTAS Y PRESTACIONES DE SERVICIOS PREVISTAS (IGIC Incluido)</t>
  </si>
  <si>
    <t>INSTRUCCIONES GENERALES</t>
  </si>
  <si>
    <r>
      <rPr>
        <b/>
        <sz val="12"/>
        <color theme="1"/>
        <rFont val="Arial"/>
        <family val="2"/>
      </rPr>
      <t>Todas los datos económicos deben expresarse en EUROS</t>
    </r>
    <r>
      <rPr>
        <sz val="12"/>
        <color theme="1"/>
        <rFont val="Arial"/>
        <family val="2"/>
      </rPr>
      <t>. No es válido introducir datos en miles de euros, ni millones de euros.</t>
    </r>
  </si>
  <si>
    <t>INGRESOS</t>
  </si>
  <si>
    <t>GASTOS</t>
  </si>
  <si>
    <t>CABILDO INSULAR DE TENERIFE</t>
  </si>
  <si>
    <t>O.A. DE MUSEOS Y CENTROS</t>
  </si>
  <si>
    <t>O.A. INST. INS. ATENCIÓN SOC. Y SOCIOSAN.</t>
  </si>
  <si>
    <t>O.A. PATRONATO INSULAR DE MUSICA</t>
  </si>
  <si>
    <t>O.A. CONSEJO INSULAR DE AGUAS</t>
  </si>
  <si>
    <t>EPEL. BALSAS DE TENERIFE</t>
  </si>
  <si>
    <t>EPEL AGROTEIDE ENTIDAD INSULAR DESARROLLO AGRICOLA Y GANADERO</t>
  </si>
  <si>
    <t>CASINO DE TAORO, SA</t>
  </si>
  <si>
    <t>CASINO DE PLAYA DE LAS AMÉRICAS, SA</t>
  </si>
  <si>
    <t>CASINO DE SANTA CRUZ, SA</t>
  </si>
  <si>
    <t>INSTIT.FERIAL DE TENERIFE, SA</t>
  </si>
  <si>
    <t>EMPRESA INSULAR DE ARTESANÍA, SA</t>
  </si>
  <si>
    <t>SINPROMI.S.L.</t>
  </si>
  <si>
    <t>AUDITORIO DE TENERIFE, SA</t>
  </si>
  <si>
    <t>GEST. INS. DEPORTE, CULT.Y OCIO, SA (IDECO)</t>
  </si>
  <si>
    <t>TITSA</t>
  </si>
  <si>
    <t>SPET, TURISMO DE TENERIFE, S.A.</t>
  </si>
  <si>
    <t>INSTITUTO MEDICO TINERFEÑO, S.A. (IMETISA)</t>
  </si>
  <si>
    <t>METROPOLITANO DE TENERIFE, S.A.</t>
  </si>
  <si>
    <t>INST. TECNOL. Y DE ENERGIAS RENOVABLES, S.A. (ITER)</t>
  </si>
  <si>
    <t>CULTIVOS Y TECNOLOGÍAS AGRARIAS DE TENERIFE, S.A (CULTESA)</t>
  </si>
  <si>
    <t>BUENAVISTA GOLF, S.A.</t>
  </si>
  <si>
    <t>PARQUE CIENTÍFICO Y TECNOLÓGICO DE TENERIFE, S.A.</t>
  </si>
  <si>
    <t>INSTITUTO TECNOLÓGICO Y DE COMUNICACIONES DE TENERIFE, S.L. (IT3)</t>
  </si>
  <si>
    <t>INSTITUTO VULCANOLÓGICO DE CANARIAS S.A.</t>
  </si>
  <si>
    <t>CANARIAS SUBMARINE LINK, S.L. (Canalink)</t>
  </si>
  <si>
    <t>CANALINK AFRICA, S.L.</t>
  </si>
  <si>
    <t>CANALINK BAHARICOM, S.L.</t>
  </si>
  <si>
    <t>GESTIÓN INSULAR DE AGUAS DE TENERIFE, S.A. (GESTA)</t>
  </si>
  <si>
    <t>FUNDACION TENERIFE RURAL</t>
  </si>
  <si>
    <t>FUNDACIÓN  ITB</t>
  </si>
  <si>
    <t>FIFEDE</t>
  </si>
  <si>
    <t>AGENCIA INSULAR DE LA ENERGIA</t>
  </si>
  <si>
    <t>FUNDACIÓN CANARIAS FACTORÍA DE LA INNOVACIÓN TURÍSTICA</t>
  </si>
  <si>
    <t>CONSORCIO PREVENSIÓN, EXTINCIÓN INCENDIOS Y SALVAMENTO DE LA ISLA DE TENERIFE</t>
  </si>
  <si>
    <t>CONSORCIO DE TRIBUTOS DE LA ISLA DE TENERIFE</t>
  </si>
  <si>
    <t>CONSORCIO ISLA BAJA</t>
  </si>
  <si>
    <t>CONSORCIO URBANÍSTICO PARA LA REHABILITACIÓN DEL PTO. DE LA CRUZ</t>
  </si>
  <si>
    <t>A.M.C. POLÍGONO INDUSTRIAL DE GÜIMAR</t>
  </si>
  <si>
    <t>MERCATENERIFE, S.A.</t>
  </si>
  <si>
    <t>POLÍGONO INDUSTRIAL DE GRANADILLA-PARQUE TECNOLÓGICO DE TENERIFE, S.A.</t>
  </si>
  <si>
    <t>PARQUES EÓLICOS DE GRANADILLA, A.I.E.</t>
  </si>
  <si>
    <t>EÓLICAS DE TENERIFE, A.I.E.</t>
  </si>
  <si>
    <t>Deberá informarse en la memoria de actividades sobre la naturaleza de las operaciones que se prevé realizar y a qué grupo de función pertenece.</t>
  </si>
  <si>
    <t>ENCOMIENDAS DE GESTIÓN</t>
  </si>
  <si>
    <t>RELACIÓN DE ENCOMIENDAS DE GESTIÓN DEL CABILDO INSULAR DE TENERIFE</t>
  </si>
  <si>
    <t>Encomienda</t>
  </si>
  <si>
    <t>Importe anualidad</t>
  </si>
  <si>
    <t>Duración</t>
  </si>
  <si>
    <t>( +/- ) Importe</t>
  </si>
  <si>
    <t>contemplado</t>
  </si>
  <si>
    <t>Informe Evaluación</t>
  </si>
  <si>
    <t>Observaciones</t>
  </si>
  <si>
    <t>CAPACIDAD / NECESIDAD DE FINANCIACIÓN DE LA ENTIDAD (Calculada conforme a las normas del Sistema Europeo de Cuentas)</t>
  </si>
  <si>
    <t>I. Ingresos a efectos de Contabilidad Nacional</t>
  </si>
  <si>
    <t>Importe Neto Cifra Negocios</t>
  </si>
  <si>
    <t>Trabajos previstos realizar por la empresa para su activo</t>
  </si>
  <si>
    <t>Ingresos accesorios y otros de la gestión corriente</t>
  </si>
  <si>
    <t>Subvenciones y Transferencias corrientes</t>
  </si>
  <si>
    <t>Ingresos Financieros por intereses</t>
  </si>
  <si>
    <t>Ingresos de participaciones en instrumentos de patrimonio (dividendos)</t>
  </si>
  <si>
    <t>Ingresos excepcionales</t>
  </si>
  <si>
    <t>Subvenciones de capital previsto recibir</t>
  </si>
  <si>
    <t>II. Gastos a efectos de Contabilidad Nacional</t>
  </si>
  <si>
    <t>Gtos. de Personal</t>
  </si>
  <si>
    <t>Gtos. Financieros y asimilados</t>
  </si>
  <si>
    <t>Impuesto de Sociedades</t>
  </si>
  <si>
    <t>Otros impuestos</t>
  </si>
  <si>
    <t>Gtos. Excepcionales</t>
  </si>
  <si>
    <t>Variaciones del Inmovilizado material e intangible; de inversiones inmobiliarias; de existencias</t>
  </si>
  <si>
    <t>Variación de existencias de productos terminados y en curso de fabricación de la cuenta de PyG (1)</t>
  </si>
  <si>
    <t>Aplicación de Provisiones</t>
  </si>
  <si>
    <t>Inversiones efectuadas por cuenta de Administraciones y Entidades Públicas</t>
  </si>
  <si>
    <t>Ayudas, transferencias y subvenciones concedidas</t>
  </si>
  <si>
    <t xml:space="preserve">Capacidad / Necesidad de financiación de la entidad (Sistema Europeo Cuentas)    -     ( I + II ) </t>
  </si>
  <si>
    <t>FUENTES DE FINANCIACIÓN</t>
  </si>
  <si>
    <t>%</t>
  </si>
  <si>
    <t>1. Ventas de bienes y prestaciones de servicios dentro del sector público</t>
  </si>
  <si>
    <t>a.</t>
  </si>
  <si>
    <t>b.</t>
  </si>
  <si>
    <t>c.</t>
  </si>
  <si>
    <t>A la Entidad Local o a sus unidades dependientes</t>
  </si>
  <si>
    <t>A otras administraciones públicas</t>
  </si>
  <si>
    <t>A empresas y entes públicos</t>
  </si>
  <si>
    <t>2. Ventas de bienes y prestaciones de servicios dentro al sector privado</t>
  </si>
  <si>
    <t>3. Transferencias y subvenciones recibidas</t>
  </si>
  <si>
    <t>De la Entidad Local o a sus unidades dependientes</t>
  </si>
  <si>
    <t>De la Unión Europea</t>
  </si>
  <si>
    <t>De otras administraciones y entes públicos</t>
  </si>
  <si>
    <t>4. Otros ingresos (especificar en su caso)</t>
  </si>
  <si>
    <t>TOTAL ( 1 + 2 + 3 + 4 )</t>
  </si>
  <si>
    <t>ESTRUCTURA PRESUPUESTARIA  -  ESTADO DE PREVISIÓN DE INGRESOS Y GASTOS</t>
  </si>
  <si>
    <t>Impuestos directos</t>
  </si>
  <si>
    <t>Impuestos indirectos</t>
  </si>
  <si>
    <t>Tasas y otros ingresos</t>
  </si>
  <si>
    <t>Transferencias corrientes</t>
  </si>
  <si>
    <t>Ingresos patrimoniales</t>
  </si>
  <si>
    <t xml:space="preserve">  Total Ingresos Corrientes</t>
  </si>
  <si>
    <t>Enajenación de inversiones</t>
  </si>
  <si>
    <t>Transferencias de capital</t>
  </si>
  <si>
    <t xml:space="preserve">  Total Ingresos de Capital</t>
  </si>
  <si>
    <t>Activos financieros</t>
  </si>
  <si>
    <t>Pasivos financieros</t>
  </si>
  <si>
    <t xml:space="preserve">  Total Ingresos Financieros</t>
  </si>
  <si>
    <t xml:space="preserve">  TOTAL INGRESOS</t>
  </si>
  <si>
    <t xml:space="preserve">  Otros ingresos de la cuenta de pérdidas y ganancias</t>
  </si>
  <si>
    <t>Capítulos Ingresos</t>
  </si>
  <si>
    <t>Capítulos Gastos</t>
  </si>
  <si>
    <t>Gastos de Personal</t>
  </si>
  <si>
    <t>Compra de Bienes y Servicios</t>
  </si>
  <si>
    <t>Transferencias Corrientes</t>
  </si>
  <si>
    <t xml:space="preserve">  Total Gastos Corrientes</t>
  </si>
  <si>
    <t>Inversiones Reales</t>
  </si>
  <si>
    <t xml:space="preserve">  Total Gastos de Capital</t>
  </si>
  <si>
    <t xml:space="preserve">  Total Gastos Financieros</t>
  </si>
  <si>
    <t xml:space="preserve">  TOTAL GASTOS</t>
  </si>
  <si>
    <t xml:space="preserve">  Otros gastos de la cuenta de pérdidas y ganancias</t>
  </si>
  <si>
    <t xml:space="preserve">  A. DIFERENCIA INGRESOS - GASTOS</t>
  </si>
  <si>
    <t xml:space="preserve">  B. Ajuste VARIACIONES DE BALANCE</t>
  </si>
  <si>
    <t>ACTIVO FIJO NO FINANCIERO</t>
  </si>
  <si>
    <t>RESULTADO DE LA COMPROBACIÓN  ( A + B )</t>
  </si>
  <si>
    <t xml:space="preserve">  TOTAL INGRESOS CON INGRESOS NO PRESUPUESTARIOS</t>
  </si>
  <si>
    <t xml:space="preserve">  TOTAL GASTOS CON GASTOS NO PRESUPUESTARIOS</t>
  </si>
  <si>
    <t>INFORMACIÓN ADICIONAL RELATIVA A LA CUENTA DE PÉRDIDAS Y GANANCIAS</t>
  </si>
  <si>
    <t>Sin incluir Igic</t>
  </si>
  <si>
    <t>Igic Facturado</t>
  </si>
  <si>
    <t>A.- A la Corporación Local (CL):</t>
  </si>
  <si>
    <t>A.1.- Ventas:</t>
  </si>
  <si>
    <t>A.2.- Prestaciones de servicios:</t>
  </si>
  <si>
    <t>B.- A Organismos y Entes Dependientes de la CL:</t>
  </si>
  <si>
    <t>C.- Resto de Ventas y Prestaciones de servicios:</t>
  </si>
  <si>
    <t>C.1.- A otras AA PP</t>
  </si>
  <si>
    <t>C.2.- Sector Privado</t>
  </si>
  <si>
    <t>C.2.1.- Ventas</t>
  </si>
  <si>
    <t>C.2.2.- Prestaciones de servicios</t>
  </si>
  <si>
    <t>TOTAL IMPORTE NETO CIFRA NEGOCIOS:</t>
  </si>
  <si>
    <t>INGRESOS Y GASTOS EXCEPCIONALES</t>
  </si>
  <si>
    <t>IMPUESTO SOBRE SOCIEDADES</t>
  </si>
  <si>
    <t>Retenciones y pagos a cuenta del ejercicio</t>
  </si>
  <si>
    <t>Cuota líquida a ingresar (+) o a devolver (-) del ejercicio anterior</t>
  </si>
  <si>
    <t>I. VENTAS Y PRESTACIONES DE SERVICIOS (1)</t>
  </si>
  <si>
    <t>(2) 778. Gastos Excepcionales: Beneficios e ingresos de carácter excepcional y cuantía significativa que, atendiendo a su naturaleza, no deban contabilizarse en otras cuentas del grupo 7. Se incluirán, entre otros, los procedentes de aquellos créditos que en su día fueron amortizados por insolvencias firmes.</t>
  </si>
  <si>
    <t>Activo = Pasivo y patrimonio neto</t>
  </si>
  <si>
    <t>Balance de Situación, Activo - Pasivo y Patrimonio Neto</t>
  </si>
  <si>
    <t>Rtdo. Ejercicio PN = Rtdo. PyG</t>
  </si>
  <si>
    <t>Inmovilizado material = Detalle de movimientos (FC-7)</t>
  </si>
  <si>
    <t>Inmovilizado intangible = Detalle de movimientos (FC-7)</t>
  </si>
  <si>
    <t>Inversiones inmobiliarias = Detalle de movimientos (FC-7)</t>
  </si>
  <si>
    <t xml:space="preserve"> </t>
  </si>
  <si>
    <t>x</t>
  </si>
  <si>
    <t>Retribución</t>
  </si>
  <si>
    <t>Número total</t>
  </si>
  <si>
    <t>Designados por el sector público</t>
  </si>
  <si>
    <t>Designados por el sector privado</t>
  </si>
  <si>
    <t>Presidencia</t>
  </si>
  <si>
    <t>Vicepresidencia</t>
  </si>
  <si>
    <t>Secretaría</t>
  </si>
  <si>
    <t>Vicesecretaría</t>
  </si>
  <si>
    <t>Gerencia</t>
  </si>
  <si>
    <t>Fecha</t>
  </si>
  <si>
    <t>Vencimiento</t>
  </si>
  <si>
    <t>Saldo 31-12</t>
  </si>
  <si>
    <t>Intereses (4)</t>
  </si>
  <si>
    <t>Capital Amort. (3)</t>
  </si>
  <si>
    <t>corto plazo</t>
  </si>
  <si>
    <t>largo plazo</t>
  </si>
  <si>
    <r>
      <t>FC-</t>
    </r>
    <r>
      <rPr>
        <sz val="12"/>
        <color theme="1"/>
        <rFont val="Arial"/>
        <family val="2"/>
      </rPr>
      <t>14</t>
    </r>
  </si>
  <si>
    <r>
      <t>FC-</t>
    </r>
    <r>
      <rPr>
        <sz val="12"/>
        <color theme="1"/>
        <rFont val="Arial"/>
        <family val="2"/>
      </rPr>
      <t>15</t>
    </r>
  </si>
  <si>
    <r>
      <t>FC-</t>
    </r>
    <r>
      <rPr>
        <sz val="12"/>
        <color theme="1"/>
        <rFont val="Arial"/>
        <family val="2"/>
      </rPr>
      <t>16</t>
    </r>
  </si>
  <si>
    <r>
      <t>FC-</t>
    </r>
    <r>
      <rPr>
        <sz val="12"/>
        <color theme="1"/>
        <rFont val="Arial"/>
        <family val="2"/>
      </rPr>
      <t>17</t>
    </r>
  </si>
  <si>
    <r>
      <t>Deuda a</t>
    </r>
    <r>
      <rPr>
        <sz val="12"/>
        <color theme="1"/>
        <rFont val="Arial"/>
        <family val="2"/>
      </rPr>
      <t xml:space="preserve"> corto y</t>
    </r>
    <r>
      <rPr>
        <sz val="12"/>
        <color theme="1"/>
        <rFont val="Arial"/>
        <family val="2"/>
      </rPr>
      <t xml:space="preserve"> largo plazo</t>
    </r>
  </si>
  <si>
    <t>FC-4 - ACTIVO</t>
  </si>
  <si>
    <t>FC-4 - PASIVO Y PATRIMONIO NETO</t>
  </si>
  <si>
    <t>OBSERVACIONES Y NOTAS DE LA ENTIDAD</t>
  </si>
  <si>
    <t>Disposición Capital</t>
  </si>
  <si>
    <t>OTROS INGRESOS DE EXPLOTACIÓN</t>
  </si>
  <si>
    <t>a) Ingresos accesorios y otros de gestión corriente</t>
  </si>
  <si>
    <t xml:space="preserve">   a.1. Resultados de operaciones en común</t>
  </si>
  <si>
    <t xml:space="preserve">   a.2. Ingresos arrendamientos y pro. Industrial cedida en explotación</t>
  </si>
  <si>
    <t xml:space="preserve">   a.3. Ingresos por comisiones, servicios al personal y servicios diversos</t>
  </si>
  <si>
    <t xml:space="preserve">   b.1. Estado</t>
  </si>
  <si>
    <t xml:space="preserve">   b.2. Comunidad autónoma</t>
  </si>
  <si>
    <t xml:space="preserve">   b.3. Corporaciones locales</t>
  </si>
  <si>
    <t xml:space="preserve">   b.4. Cabildo Insular de Tenerife</t>
  </si>
  <si>
    <t xml:space="preserve">   b.6. Imputación de subvenciones de explotac. de ejercicios anteriores</t>
  </si>
  <si>
    <t>b) Subvenc. explotación incorporadas al resultado del ejercicio</t>
  </si>
  <si>
    <t>Existencias finales = Detalle de movimientos (FC-7)</t>
  </si>
  <si>
    <t>Dotaciones a la amortización PyG = Detalle de movimientos (FC-7)</t>
  </si>
  <si>
    <t>(7) % PARTICIPACION: porcentaje total de participación que, al final del ejercicio, la entidad posee en la sociedad.</t>
  </si>
  <si>
    <t>Saldo inicial (neto de efecto impositivo)</t>
  </si>
  <si>
    <t>Subvenciones capital en balance = dato en FC-9</t>
  </si>
  <si>
    <t>Subvenciones explotación en PyG = dato en FC-9</t>
  </si>
  <si>
    <t>I.2. SUBVENCIONES DE EXPLOTACIÓN.</t>
  </si>
  <si>
    <t>II. APORTACIONES DE SOCIOS.</t>
  </si>
  <si>
    <t>Variación aportaciones socios en FC-4 PASIVO = detalle en FC-9</t>
  </si>
  <si>
    <t>Cabildo (2)</t>
  </si>
  <si>
    <t>Deuda ent. Crédito + arrend. Financ. en FC-4 PASIVO = desglose en FC-10</t>
  </si>
  <si>
    <t>Clasificación CP+LP = Total deuda a 31-12-2018 en FC-10</t>
  </si>
  <si>
    <t>Gastos de personal en PyG = desglose en FC-13</t>
  </si>
  <si>
    <t>DEUDAS A CORTO Y LARGO PLAZO</t>
  </si>
  <si>
    <t>Resultado de PyG = Resultado FC-92</t>
  </si>
  <si>
    <t>ACTIVO FIJO FINANCIERO</t>
  </si>
  <si>
    <t>VARIACIÓN DEL PATRIMONIO NETO</t>
  </si>
  <si>
    <t>VARIACIÓN DEL PASIVO CORRIENTE - NO CORRIENTE</t>
  </si>
  <si>
    <t>VARIACIÓN ACTIVO CORRIENTE SIN INVERSIONES FINANCIERAS A C/P</t>
  </si>
  <si>
    <t>(1) Este saldo aparecerá como mayor gasto en caso de reducción de existencias (-) y como menor gasto en caso de incremento (+)</t>
  </si>
  <si>
    <t>Importe neto de la cifra de negocios (Detalle en FC-3.1)</t>
  </si>
  <si>
    <t>Inversiones reales: Coste total = ejecución prevista 31-12-(n-1) + programación plurianual (FC-6)</t>
  </si>
  <si>
    <t>Importe neto de la cifra de negocios = detalle en FC-3.1</t>
  </si>
  <si>
    <t>Otros ingresos de explotación (Detalle en FC-3.1)</t>
  </si>
  <si>
    <t>Otros resultados (Detalle en FC-3.1)</t>
  </si>
  <si>
    <t>Otros resultados PyG = detalle gastos e ingresos extraordinarios en FC-3.1</t>
  </si>
  <si>
    <t>Ingresos accesorios PyG = detalle ingresos accesorios en FC-3.1</t>
  </si>
  <si>
    <t>Subvenc. Explotación PyG = detalle Subv. en FC-3.1</t>
  </si>
  <si>
    <t>Clase</t>
  </si>
  <si>
    <t>Nº Acciones / Participaciones</t>
  </si>
  <si>
    <t>Avalado por</t>
  </si>
  <si>
    <t>Otros gastos financieros(5)</t>
  </si>
  <si>
    <t>Variaciones producidas o previsibles en</t>
  </si>
  <si>
    <t xml:space="preserve">Datos a 31 de diciembre de </t>
  </si>
  <si>
    <t>a) ACCIONISTAS (1)</t>
  </si>
  <si>
    <t>(1) IMPORTANTE: LA participación del Excmo. Cabildo Insular de Tenerife (ECIT), además de incluirse en este cuadro se detallará en la pestaña adjunta FC-2.1 Información adicional de la participación del ECIT</t>
  </si>
  <si>
    <t>Valor Nominal (2)</t>
  </si>
  <si>
    <t>Valor Teórico (3)</t>
  </si>
  <si>
    <t>(2) Valor nominal de una acción o participación</t>
  </si>
  <si>
    <t>Incremento en la participación (Euros)</t>
  </si>
  <si>
    <t>Reducciones en la participación (Euros)</t>
  </si>
  <si>
    <t>Nº de titulos (Acciones o participaciones)</t>
  </si>
  <si>
    <t>Fecha de adquisición</t>
  </si>
  <si>
    <t>Valor nominal por titulo</t>
  </si>
  <si>
    <t>Prima de emisión por titulo</t>
  </si>
  <si>
    <t>Serie y numeración                        (desde    -        hasta)</t>
  </si>
  <si>
    <t>Valor teórico contable      TOTAL</t>
  </si>
  <si>
    <t>Desembolso TOTAL</t>
  </si>
  <si>
    <t>INFORMACIÓN ADICIONAL SOBRE LA PARTICIPACIÓN DEL EXMO. CABILDO INSULAR DE TENERIFE EN LA ENTIDAD (1)</t>
  </si>
  <si>
    <t>(1) IMPORTANTE  Los datos deben obtenerse del libro registro de socios (Art. 104 de la Ley de Sociedades de Capital) o del Libro registro de acciones nominativas (art. 116 Ley de Sociedades de Capital) chequeado con las escrituras públicas correspondientes.</t>
  </si>
  <si>
    <t>Valor teórico        por titulo                     (2)</t>
  </si>
  <si>
    <t>Introducir el mismo dato que en FC-2 en la celda K44</t>
  </si>
  <si>
    <t>(2) Patrimonio neto a fin del ejercicio cerrado / nº de acciones o participaciones que componen el capital social. Datos correspondientes  ejercicio finalizado 31-12-</t>
  </si>
  <si>
    <t>Observaciones (3)</t>
  </si>
  <si>
    <t>Contable GASTO</t>
  </si>
  <si>
    <t xml:space="preserve">   a.2. Al sector público local de carácter empresarial o fundacional</t>
  </si>
  <si>
    <t>a) Total</t>
  </si>
  <si>
    <t>FC-2,1</t>
  </si>
  <si>
    <t>FC-2.1</t>
  </si>
  <si>
    <r>
      <t>I</t>
    </r>
    <r>
      <rPr>
        <sz val="12"/>
        <color theme="1"/>
        <rFont val="Arial"/>
        <family val="2"/>
      </rPr>
      <t>nformación adicional sobre la participación del Excmo. Cabildo Insular de Tenerife en la Entidad</t>
    </r>
  </si>
  <si>
    <t>NOTAS:</t>
  </si>
  <si>
    <t xml:space="preserve">(1)  Se incluiran todos los proyectos de inversión que se estén realizando en el ejercicio </t>
  </si>
  <si>
    <t>, así como los que está previsto realizar en los tres ejercicios siguientes.</t>
  </si>
  <si>
    <t xml:space="preserve">       Aquellos proyectos de inversión cuyos importe sean de escasa importancia en relación al volumen total de inversiones, podrán agruparse en uno o varios proyectos genéricos</t>
  </si>
  <si>
    <t>INVERSIONES REALES (1)</t>
  </si>
  <si>
    <t>Coste total (2)</t>
  </si>
  <si>
    <t xml:space="preserve">(2)  El coste total de cada inversión se desglosará entre el importe que se prevé ejecutar hasta    31 / dic / </t>
  </si>
  <si>
    <t>, y la programación plurianual</t>
  </si>
  <si>
    <t>(3)  Estimación de los importes de inversión que se ejecutarán en cada uno de los ejercicios.</t>
  </si>
  <si>
    <t>Programación Plurianual (3)</t>
  </si>
  <si>
    <t>(4)</t>
  </si>
  <si>
    <t>, desglosandolos por los ejercicios en los que se prevé realizar la inversión.</t>
  </si>
  <si>
    <r>
      <t xml:space="preserve">(4)  Se detallarán los importes comprometidos, es decir, las inversiones que estén </t>
    </r>
    <r>
      <rPr>
        <b/>
        <u/>
        <sz val="12"/>
        <rFont val="Arial"/>
        <family val="2"/>
      </rPr>
      <t>adjudicadas</t>
    </r>
    <r>
      <rPr>
        <sz val="12"/>
        <color theme="1"/>
        <rFont val="Arial"/>
        <family val="2"/>
      </rPr>
      <t xml:space="preserve"> a 31 / dic /</t>
    </r>
  </si>
  <si>
    <t>Programación plurianual (año n) en FC-6 = Adquisiciones (año n) en FC-7</t>
  </si>
  <si>
    <t>( n-1 )</t>
  </si>
  <si>
    <t>( n-2 )</t>
  </si>
  <si>
    <t>( n )</t>
  </si>
  <si>
    <t>Otra entidad (3)</t>
  </si>
  <si>
    <t>(3) Indicar la entidad, distinta del Excmo. Cabildo Insular de Tenerife que avala la operación</t>
  </si>
  <si>
    <t xml:space="preserve">(5) Intereses devengados en el ejercicio. </t>
  </si>
  <si>
    <t>(6) Otros gastos financieros relacionados con la operación, por ejemplo, gastos de avales, gastos de formalización, etc.</t>
  </si>
  <si>
    <t>Clasificación (7)</t>
  </si>
  <si>
    <t>II. OPERACIONES DE CRÉDITO A  LARGO PLAZO. (1)</t>
  </si>
  <si>
    <t>I. OPERACIONES DE CRÉDITO A CORTO PLAZO  (1)</t>
  </si>
  <si>
    <t xml:space="preserve">(1)  SALDO INICIAL: Saldo del valor neto contable recogido en balance a 1 de enero del ejercicio al que esté referido el período </t>
  </si>
  <si>
    <t>(2)  ADQUISICIONES: El importe facturado por el proveedor y otros importes (portes ...) incorporados como mayor valor del activo, salvo los recogidos en las columnas (3) y (4).</t>
  </si>
  <si>
    <t>(3)  PROVISIÓN POR DESMANTELAMIENTO: Se reflejará, con signo positivo o negativo según proceda, el importe de la provisión por desmantelamiento y las posteriores correcciones a la misma dotadas como mayor (o menor) valor del inmovilizado.</t>
  </si>
  <si>
    <t>(4)  INTERESES CAPITALIZADOS: Se reflejará, con signo positivo, el importe de los intereses incorporados como mayor valor del activo.</t>
  </si>
  <si>
    <t>(6)  DETERIORO O REVERSIÓN DEL DETERIORO: se reflejará, con signo negativo, el deterioro contabilizado en el ejercicio. Con signo positivo figurarán los excesos de deterioro que se produzcan.</t>
  </si>
  <si>
    <t>(7)  VENTAS: recoge el valor neto contable de las activos enajenados.</t>
  </si>
  <si>
    <t>(8)  OTRAS VARIACIONES: deben reflejarse el resto de variaciones, distintas de las anteriores, que impliquen un mayor o menor valor de las activos.</t>
  </si>
  <si>
    <t>(9)  SALDO FINAL: Saldo recogido en balance a 31 de diciembre del ejercicio al que está referidas las cuentas anuales.</t>
  </si>
  <si>
    <t>(10)  OBSERVACIONES: se recogera cualquier otra información que se considere relevante relativa a cada operación.</t>
  </si>
  <si>
    <t>(5)  AMORTIZACIÓN DEL EJERCICIO: se reflejará, con signo negativo, el importe de la amortización dotada en el ejercicio. En su caso, con signo positivo, las correcciones a la amortización acumulada</t>
  </si>
  <si>
    <t>Participación (2)</t>
  </si>
  <si>
    <t>OBSERVACIONES (3)</t>
  </si>
  <si>
    <t>(6) INVERSIONES: Inclyue las inversiones financieras, tanto a largo como a corto plazo, que la entidad realiza en entidades QUE NO SON del grupo NI asociadas con independencia de que la empresa tenga la intención de venderlos en el corto plazo.</t>
  </si>
  <si>
    <t>Participación (7)</t>
  </si>
  <si>
    <t>OBSERVACIONES (8)</t>
  </si>
  <si>
    <t>(1) En operaciones de crédito se desglosarán todas las operaciones, existentes y previstas, estén o no avaladas por el Cabildo Insular de Tenerife.</t>
  </si>
  <si>
    <r>
      <t xml:space="preserve">(2) Se especificará si la operación está avalada por el Cabildo </t>
    </r>
    <r>
      <rPr>
        <b/>
        <sz val="10"/>
        <color theme="1"/>
        <rFont val="Arial"/>
        <family val="2"/>
      </rPr>
      <t>(si/no)</t>
    </r>
  </si>
  <si>
    <r>
      <t xml:space="preserve">(4) Cuota de amortización del principal de la deuda, y/o amortización anticipada prevista. (Capital a amortizar). </t>
    </r>
    <r>
      <rPr>
        <b/>
        <sz val="10"/>
        <color theme="1"/>
        <rFont val="Arial"/>
        <family val="2"/>
      </rPr>
      <t>CIFRA EN POSITIVO</t>
    </r>
  </si>
  <si>
    <t>(7) Desglose del saldo a fin de ejercicio entre lo que vence a corto plazo (1 año) y lo que vence a largo plazo (más de un año)</t>
  </si>
  <si>
    <t>(3) Valor teórico por acción o participación. Patrimonio neto a fin del ejercicio / nº de acciones o participaciones que componen el capital social</t>
  </si>
  <si>
    <t>B.1.- Ventas: (detallar)</t>
  </si>
  <si>
    <t>B.2.- Prestaciones de servicios: (detallar)</t>
  </si>
  <si>
    <t>C.1.1.- Ventas: (detallar)</t>
  </si>
  <si>
    <t>C.1.2.- Prestaciones de servicios: (detallar)</t>
  </si>
  <si>
    <t>(1) Ventas y Prestaciones de Servicios. Destallar la cifra del Importe Neto de la Cifra de Negocios de la Cuenta de Pérdidas y Ganancias</t>
  </si>
  <si>
    <t>(3) 678. Gastos Excepcionales: Pérdidas y gastos de carácter excepcional y cuantía significativa que, atendiendo a su naturaleza, no deban contabilizarse en otras cuentas del grupo 6. A título indicativo se señalan los siguientes: los producidos por inundaciones, sanciones y multas, incendios...etc. (CIFRAS EN NEGATIVO)</t>
  </si>
  <si>
    <t>Inversiones en instrumentos patrimonio CP+LP (grupo y asociadas) = detalle en FC-8</t>
  </si>
  <si>
    <t>Inversiones en instrumentos patrimonio CP + LP (otras) = detalle en FC-8</t>
  </si>
  <si>
    <t>Resto Inversiones financieras (grupo y asociadas) = detalle en FC-8</t>
  </si>
  <si>
    <t>Resto Inversiones financieras (otras) = detalle en FC-8</t>
  </si>
  <si>
    <r>
      <t>Aportaciones patrimoniales</t>
    </r>
    <r>
      <rPr>
        <sz val="12"/>
        <color theme="1"/>
        <rFont val="Arial"/>
        <family val="2"/>
      </rPr>
      <t xml:space="preserve"> (Aumento de capital + aportaciones de socios)</t>
    </r>
  </si>
  <si>
    <t>VARIACIÓN DEUDAS COMERCIALES NO CORRIENTES</t>
  </si>
  <si>
    <t xml:space="preserve"> Listado de comprobaciones (CHECK LIST)</t>
  </si>
  <si>
    <t>º</t>
  </si>
  <si>
    <t>EPEL TEA, TENERFE ESPACIO DE LAS ARTES</t>
  </si>
  <si>
    <t xml:space="preserve">ENTIDADES CON PARTICIPACIÓN MINORITARIA EN EL CAPITAL SOCIAL PERO QUE FORMAN PARTE DEL SECTOR PÚBLICO INSULAR </t>
  </si>
  <si>
    <t>Descripción</t>
  </si>
  <si>
    <t>Subvención</t>
  </si>
  <si>
    <t>SUBVENCIONES Y TRANSFERENCIAS (1)</t>
  </si>
  <si>
    <t>NOTAS ACLARATORIAS DE LA ENTIDAD</t>
  </si>
  <si>
    <t>NOTA:</t>
  </si>
  <si>
    <t>DATOS SEGÚN CRITERIOS ECIT y OTRAS ADM. PÚBLICAS (3)</t>
  </si>
  <si>
    <t>DATOS SEGÚN CRITERIOS CONTABILIDAD ENTIDAD (2)</t>
  </si>
  <si>
    <t xml:space="preserve">      otorgar dichas subvenciones. Es decir, la información y su clasificación por ejercicios económicos vendrá dada por el criterio contable de la administración pública otorgante. Si ambos criterios son coincidentes se pondrán idénticas cifras.</t>
  </si>
  <si>
    <t xml:space="preserve">      de la subvención.</t>
  </si>
  <si>
    <t>DATOS SEGÚN CRITERIOS CONTABILIDAD ENTIDAD (4)</t>
  </si>
  <si>
    <t>DATOS SEGÚN CRITERIOS ECIT y OTRAS ADM. PÚBLICAS (5)</t>
  </si>
  <si>
    <t>DATOS SEGÚN CRITERIOS CONTABILIDAD ENTIDAD (6)</t>
  </si>
  <si>
    <t>DATOS SEGÚN CRITERIOS ECIT y OTRAS ADM. PÚBLICAS (7)</t>
  </si>
  <si>
    <t xml:space="preserve">       pública que otorgara la subvención y la entidad/sociedad son coincidentes, deben indicarse idénticas cifras en ambos cuadros.</t>
  </si>
  <si>
    <t xml:space="preserve">       indicarse idénticas cifras en ambos cuadros.</t>
  </si>
  <si>
    <t xml:space="preserve">      importe total de la ampliación de capital + prima de emisión.</t>
  </si>
  <si>
    <r>
      <t xml:space="preserve">      En las notas siguientes, cuando se refiere a</t>
    </r>
    <r>
      <rPr>
        <b/>
        <sz val="9"/>
        <color theme="1"/>
        <rFont val="Arial"/>
        <family val="2"/>
      </rPr>
      <t xml:space="preserve"> importes estimados</t>
    </r>
    <r>
      <rPr>
        <sz val="9"/>
        <color theme="1"/>
        <rFont val="Arial"/>
        <family val="2"/>
      </rPr>
      <t xml:space="preserve"> son los correspondientes a:</t>
    </r>
  </si>
  <si>
    <r>
      <t>Cuando se refiere a</t>
    </r>
    <r>
      <rPr>
        <b/>
        <sz val="9"/>
        <color theme="1"/>
        <rFont val="Arial"/>
        <family val="2"/>
      </rPr>
      <t xml:space="preserve"> importes previsibles</t>
    </r>
    <r>
      <rPr>
        <sz val="9"/>
        <color theme="1"/>
        <rFont val="Arial"/>
        <family val="2"/>
      </rPr>
      <t xml:space="preserve"> son los correspondientes a:</t>
    </r>
  </si>
  <si>
    <t>(1) Se incluiran en este cuadro todas las aportaciones y subvenciones recibidos del Excmo. Cabildo Insular de Tenerife y de cualquier otras administración pública ó ente privado. Debe detallarse cada subvención o aportación de forma nominativa.</t>
  </si>
  <si>
    <t xml:space="preserve">      (efecto impositivo clasificado  en el pasivo del balance en el epígrafe B) IV) . El saldo final de esta partida debe cuadrar con la indicada en el epígrafe A3 del patrimonio neto del balance estimado y previsto.</t>
  </si>
  <si>
    <t xml:space="preserve">(2) Se deben incluir los movimientos contables en la entidad/sociedad, estimados y previsibles, correspondientes a las subvenciones de capital registradas en las cuentas 130,131 y 132, y de forma separada. su efecto impositivo registrado en la cuenta 479 </t>
  </si>
  <si>
    <t xml:space="preserve">(3) Se deben incluir de forma detallada todas las subvenciones de capital otorgadas por el Excmo. Cabildo Insular de Tenerife y cualquier otra administración pública, clasificando el importe según el año en que dichas administraciones estimen o prevean </t>
  </si>
  <si>
    <t>(4) Importes estimados y previsibles a registrar por la entidad en la cuenta contable 740. Subvenciones, donaciones y legados de explotación. El importe total debe coincidir con las cifras del epígrafe 5.b de la cuenta de pérdidas y ganancias</t>
  </si>
  <si>
    <t>(6) Se indicarán los importes de las aportaciones de socios estimadas y previsibles que se registran en la cuenta contable 118 y que se recogen en el epígrafe A1) VI. del patrimonio neto del balance.</t>
  </si>
  <si>
    <t>(8) Emisión de instrumentos de patrimonio. Se refiere a aumentos de capital adicionándole, en su caso, los importes de las primas de emisión estimadas o previsibles. Deben detallarse los suscriptores de dicho aumento, ascendiendo su total al</t>
  </si>
  <si>
    <r>
      <t>III. EMISIÓN DE INSTRUMENTOS DE PATRIMONIO PROPIO.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rFont val="Arial"/>
        <family val="2"/>
      </rPr>
      <t>(8)</t>
    </r>
  </si>
  <si>
    <t>TOTAL EMISIÓN</t>
  </si>
  <si>
    <t xml:space="preserve">      Como ejemplo se incluiran en este bloque las subvenciones de capital otorgadas a la entidad que no se han contabilizado en las cuentas de Patrimonio Neto de la entidad/sociedad, a la espera de que se verifiquen las condiciones</t>
  </si>
  <si>
    <r>
      <t xml:space="preserve">(7) Se indicarán los importes de las </t>
    </r>
    <r>
      <rPr>
        <sz val="9"/>
        <rFont val="Arial"/>
        <family val="2"/>
      </rPr>
      <t>aportaciones genéricas</t>
    </r>
    <r>
      <rPr>
        <sz val="9"/>
        <color theme="1"/>
        <rFont val="Arial"/>
        <family val="2"/>
      </rPr>
      <t xml:space="preserve"> estimadas y previsibles otorgadas por el Excmo. Cabildo Insular de Tenerife (Anexo III) o cualquier otro socio, de acuerdo a su criterio de imputación contable. Si los criterios son coincidentes, deben</t>
    </r>
  </si>
  <si>
    <t>(5) Se indicaran los importes de las subvenciones de explotación estimadas o previsibles otorgadas por el Excmo. Cabildo Insular de Tenerife (Anexo IV) y otros organismos de acuerdo a sus criterios de imputación contable. Si los criterios de la administración</t>
  </si>
  <si>
    <t>Esta hoja se cumplimentará con los mismos datos que resulten de la hoja 'Resumen Personal' del fichero "Desglose gastos personal".</t>
  </si>
  <si>
    <t>NOTA</t>
  </si>
  <si>
    <t>(No aplica a PyMES)</t>
  </si>
  <si>
    <t>Imputación de subvenciones capital en PyG (FC-3) = detalle de imputación en FC-9</t>
  </si>
  <si>
    <t>CASINO TAORO S.A.</t>
  </si>
  <si>
    <t>INGRESOS EXTRAORDINARIOS</t>
  </si>
  <si>
    <t>ELIMINACION SUPER JACK POT</t>
  </si>
  <si>
    <t>RETROC.COSTE AMORTIZADO POR ELIMINACION DEUDA AYUNTAMIENTO PUERTO DE LA CRUZ</t>
  </si>
  <si>
    <t>GASTOS EXTRAORDINARIOS</t>
  </si>
  <si>
    <t>RETROC.COSTE AMORTIZADO POR ELIMINACION DEUDA CON LA CAIXA</t>
  </si>
  <si>
    <t xml:space="preserve"> * BAJAS INMOVILIZADO</t>
  </si>
  <si>
    <t>SISTEMAS INFORMATICOS</t>
  </si>
  <si>
    <t>EQUIPOS DE SEGURIDAD</t>
  </si>
  <si>
    <t xml:space="preserve">COMPLEMENTOS DE MAQUINAS </t>
  </si>
  <si>
    <t>INMOVILIZADOS VARIOS</t>
  </si>
  <si>
    <t>CASINO SANTA CRUZ S.A.</t>
  </si>
  <si>
    <r>
      <t xml:space="preserve">DETALLE DE INGRESOS (Cta 778) (2).   Cifras en </t>
    </r>
    <r>
      <rPr>
        <u/>
        <sz val="12"/>
        <color theme="1"/>
        <rFont val="Helvetica"/>
        <family val="2"/>
      </rPr>
      <t>positivo</t>
    </r>
  </si>
  <si>
    <r>
      <t xml:space="preserve">DETALLE DE GASTOS (Cta 678) (3).     Cifras en </t>
    </r>
    <r>
      <rPr>
        <u/>
        <sz val="12"/>
        <color theme="1"/>
        <rFont val="Helvetica"/>
        <family val="2"/>
      </rPr>
      <t>negativo</t>
    </r>
  </si>
  <si>
    <r>
      <t xml:space="preserve">   b.5. Otros entes</t>
    </r>
    <r>
      <rPr>
        <sz val="12"/>
        <color theme="1"/>
        <rFont val="Helvetica"/>
        <family val="2"/>
      </rPr>
      <t xml:space="preserve"> (U.E.)</t>
    </r>
  </si>
  <si>
    <r>
      <rPr>
        <i/>
        <sz val="12"/>
        <color theme="1"/>
        <rFont val="Helvetica"/>
        <family val="2"/>
      </rPr>
      <t>"SUBVENCIONES"</t>
    </r>
    <r>
      <rPr>
        <sz val="12"/>
        <color theme="1"/>
        <rFont val="Helvetica"/>
        <family val="2"/>
      </rPr>
      <t xml:space="preserve"> CONCEDIDAS y TRANSFERENCIAS A REALIZAR POR LA ENTIDAD REGISTRADAS COMO GASTO EN LA CUENTA DE PÉRDIDAS Y GANANCIAS</t>
    </r>
  </si>
  <si>
    <r>
      <t xml:space="preserve">   a.1.</t>
    </r>
    <r>
      <rPr>
        <sz val="12"/>
        <color theme="1"/>
        <rFont val="Helvetica"/>
        <family val="2"/>
      </rPr>
      <t xml:space="preserve"> Al sector público local de carácter administrativo</t>
    </r>
  </si>
  <si>
    <r>
      <t xml:space="preserve">   a.3</t>
    </r>
    <r>
      <rPr>
        <sz val="12"/>
        <color theme="1"/>
        <rFont val="Helvetica"/>
        <family val="2"/>
      </rPr>
      <t>.</t>
    </r>
    <r>
      <rPr>
        <sz val="12"/>
        <color theme="1"/>
        <rFont val="Helvetica"/>
        <family val="2"/>
      </rPr>
      <t xml:space="preserve"> A otros</t>
    </r>
  </si>
  <si>
    <t>Carlos Enrique Alonso Rodríguez</t>
  </si>
  <si>
    <t>Juan Carlos Pérez Frías</t>
  </si>
  <si>
    <t>José Luis Garín Tarife</t>
  </si>
  <si>
    <t>Coromoto Yanes González</t>
  </si>
  <si>
    <t>Aurelio Abreu Expósito</t>
  </si>
  <si>
    <t>Miguel Ángel Pérez Hernández</t>
  </si>
  <si>
    <t>Alberto Bernabé Teja</t>
  </si>
  <si>
    <t>María Dolores Alonso Álamo</t>
  </si>
  <si>
    <t>Juan Manuel Acosta Méndez</t>
  </si>
  <si>
    <t>Sara Mesa Rivera</t>
  </si>
  <si>
    <t>Julio Concepción Pérez</t>
  </si>
  <si>
    <t>Cabildo Insular de Tenerife  CIF: P3800001D</t>
  </si>
  <si>
    <t>Hermenegildo Hernández Rodríguez</t>
  </si>
  <si>
    <t xml:space="preserve">  FIANZAS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</si>
</sst>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yy"/>
    <numFmt numFmtId="165" formatCode="dd\-mm\-yy;@"/>
  </numFmts>
  <fonts count="147">
    <font>
      <sz val="12"/>
      <color theme="1"/>
      <name val="Helvetica"/>
      <family val="2"/>
    </font>
    <font>
      <sz val="12"/>
      <color theme="1"/>
      <name val="Arial"/>
      <family val="2"/>
    </font>
    <font>
      <sz val="12"/>
      <color theme="1"/>
      <name val="Arial"/>
      <family val="2"/>
      <charset val="134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Helvetica"/>
      <family val="2"/>
    </font>
    <font>
      <u/>
      <sz val="12"/>
      <color theme="11"/>
      <name val="Helvetica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8"/>
      <name val="Helvetica"/>
      <family val="2"/>
    </font>
    <font>
      <sz val="10"/>
      <color theme="0" tint="-0.3499862666707357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Helvetica"/>
      <family val="2"/>
    </font>
    <font>
      <sz val="12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12"/>
      <color rgb="FFFF000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14"/>
      <color rgb="FFFF0000"/>
      <name val="Arial"/>
      <family val="2"/>
    </font>
    <font>
      <sz val="10"/>
      <color rgb="FFFF000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9"/>
      <name val="Arial"/>
      <family val="2"/>
    </font>
    <font>
      <strike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b/>
      <sz val="22"/>
      <color theme="1"/>
      <name val="Arial"/>
      <family val="2"/>
    </font>
    <font>
      <b/>
      <sz val="12"/>
      <color rgb="FF000000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0"/>
      <color theme="0" tint="-0.34998626667073579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22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2"/>
      <color theme="1"/>
      <name val="Arial"/>
      <family val="2"/>
    </font>
    <font>
      <b/>
      <i/>
      <sz val="10"/>
      <color theme="1"/>
      <name val="Arial"/>
      <family val="2"/>
    </font>
    <font>
      <u/>
      <sz val="12"/>
      <color theme="1"/>
      <name val="Helvetica"/>
      <family val="2"/>
    </font>
    <font>
      <i/>
      <sz val="12"/>
      <color theme="1"/>
      <name val="Helvetica"/>
      <family val="2"/>
    </font>
    <font>
      <sz val="12"/>
      <color theme="1"/>
      <name val="Helvetica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10"/>
      <color theme="0" tint="-0.34998626667073579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22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i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0" tint="-0.34998626667073579"/>
      <name val="Arial"/>
      <family val="2"/>
    </font>
    <font>
      <sz val="14"/>
      <color rgb="FFFF000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22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i/>
      <sz val="10"/>
      <color theme="1"/>
      <name val="Arial"/>
      <family val="2"/>
    </font>
    <font>
      <sz val="16"/>
      <color theme="1"/>
      <name val="Arial"/>
      <family val="2"/>
    </font>
    <font>
      <sz val="10"/>
      <color rgb="FF000000"/>
      <name val="Arial"/>
      <family val="2"/>
    </font>
    <font>
      <sz val="10"/>
      <color theme="0" tint="-0.34998626667073579"/>
      <name val="Arial"/>
      <family val="2"/>
    </font>
    <font>
      <sz val="14"/>
      <color rgb="FFFF0000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b/>
      <sz val="22"/>
      <color theme="1"/>
      <name val="Arial"/>
      <family val="2"/>
    </font>
    <font>
      <b/>
      <sz val="12"/>
      <color rgb="FF000000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Helvetica"/>
      <family val="2"/>
    </font>
    <font>
      <sz val="10"/>
      <color theme="0" tint="-0.34998626667073579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b/>
      <sz val="22"/>
      <color theme="1"/>
      <name val="Arial"/>
      <family val="2"/>
    </font>
    <font>
      <b/>
      <sz val="12"/>
      <color rgb="FF000000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theme="0" tint="-0.34998626667073579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  <charset val="134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b/>
      <sz val="22"/>
      <color theme="1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sz val="12"/>
      <color theme="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0" tint="-0.3499862666707357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1C1FF"/>
        <bgColor indexed="64"/>
      </patternFill>
    </fill>
    <fill>
      <patternFill patternType="solid">
        <fgColor rgb="FFABE3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66"/>
        <bgColor indexed="64"/>
      </patternFill>
    </fill>
  </fills>
  <borders count="1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/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hair">
        <color theme="0" tint="-0.249977111117893"/>
      </bottom>
      <diagonal/>
    </border>
    <border>
      <left/>
      <right/>
      <top style="thin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 style="thin">
        <color theme="0" tint="-0.249977111117893"/>
      </bottom>
      <diagonal/>
    </border>
    <border>
      <left/>
      <right/>
      <top style="hair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/>
      <diagonal/>
    </border>
    <border>
      <left/>
      <right/>
      <top style="hair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/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/>
      <right style="thin">
        <color theme="0" tint="-0.249977111117893"/>
      </right>
      <top style="hair">
        <color theme="0" tint="-0.249977111117893"/>
      </top>
      <bottom/>
      <diagonal/>
    </border>
    <border>
      <left style="thin">
        <color theme="0" tint="-0.249977111117893"/>
      </left>
      <right/>
      <top/>
      <bottom style="hair">
        <color theme="0" tint="-0.249977111117893"/>
      </bottom>
      <diagonal/>
    </border>
    <border>
      <left/>
      <right/>
      <top/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thin">
        <color theme="0" tint="-0.249977111117893"/>
      </right>
      <top/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/>
      <right style="hair">
        <color theme="0" tint="-0.249977111117893"/>
      </right>
      <top/>
      <bottom/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  <border>
      <left style="hair">
        <color theme="0" tint="-0.249977111117893"/>
      </left>
      <right/>
      <top/>
      <bottom/>
      <diagonal/>
    </border>
    <border>
      <left style="hair">
        <color theme="0" tint="-0.249977111117893"/>
      </left>
      <right style="thin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rgb="FFBFBFBF"/>
      </left>
      <right/>
      <top style="thin">
        <color rgb="FFBFBFBF"/>
      </top>
      <bottom style="medium">
        <color rgb="FFBFBFBF"/>
      </bottom>
      <diagonal/>
    </border>
    <border>
      <left/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ck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ck">
        <color theme="0" tint="-0.249977111117893"/>
      </bottom>
      <diagonal/>
    </border>
    <border>
      <left/>
      <right/>
      <top style="thin">
        <color theme="0" tint="-0.249977111117893"/>
      </top>
      <bottom style="thick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/>
      <bottom/>
      <diagonal/>
    </border>
    <border>
      <left style="thin">
        <color theme="0" tint="-0.34998626667073579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/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/>
      <top style="hair">
        <color theme="0" tint="-0.34998626667073579"/>
      </top>
      <bottom style="thin">
        <color theme="0" tint="-0.249977111117893"/>
      </bottom>
      <diagonal/>
    </border>
    <border>
      <left/>
      <right/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249977111117893"/>
      </right>
      <top style="hair">
        <color theme="0" tint="-0.34998626667073579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medium">
        <color theme="0" tint="-0.34998626667073579"/>
      </bottom>
      <diagonal/>
    </border>
    <border>
      <left style="thin">
        <color theme="0" tint="-0.249977111117893"/>
      </left>
      <right/>
      <top/>
      <bottom style="hair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/>
      <top style="medium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34998626667073579"/>
      </top>
      <bottom/>
      <diagonal/>
    </border>
    <border>
      <left style="thin">
        <color theme="0" tint="-0.249977111117893"/>
      </left>
      <right/>
      <top style="medium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medium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hair">
        <color theme="0" tint="-0.249977111117893"/>
      </bottom>
      <diagonal/>
    </border>
    <border>
      <left/>
      <right/>
      <top style="medium">
        <color theme="0" tint="-0.249977111117893"/>
      </top>
      <bottom style="hair">
        <color theme="0" tint="-0.249977111117893"/>
      </bottom>
      <diagonal/>
    </border>
    <border>
      <left style="medium">
        <color rgb="FFBFBFBF"/>
      </left>
      <right/>
      <top/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/>
      <diagonal/>
    </border>
    <border>
      <left/>
      <right/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/>
      <top/>
      <bottom/>
      <diagonal/>
    </border>
    <border>
      <left/>
      <right style="medium">
        <color rgb="FFBFBFBF"/>
      </right>
      <top/>
      <bottom/>
      <diagonal/>
    </border>
    <border>
      <left style="thin">
        <color theme="0" tint="-0.249977111117893"/>
      </left>
      <right/>
      <top style="hair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medium">
        <color theme="0" tint="-0.249977111117893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medium">
        <color indexed="64"/>
      </left>
      <right/>
      <top/>
      <bottom/>
      <diagonal/>
    </border>
  </borders>
  <cellStyleXfs count="707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9" fontId="26" fillId="0" borderId="0" applyFont="0" applyFill="0" applyBorder="0" applyAlignment="0" applyProtection="0"/>
    <xf numFmtId="0" fontId="28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543">
    <xf numFmtId="0" fontId="0" fillId="0" borderId="0" xfId="0"/>
    <xf numFmtId="0" fontId="11" fillId="2" borderId="0" xfId="0" applyFont="1" applyFill="1" applyBorder="1"/>
    <xf numFmtId="0" fontId="12" fillId="2" borderId="0" xfId="0" applyFont="1" applyFill="1"/>
    <xf numFmtId="0" fontId="12" fillId="2" borderId="0" xfId="0" applyFont="1" applyFill="1" applyBorder="1"/>
    <xf numFmtId="0" fontId="12" fillId="0" borderId="0" xfId="0" applyFont="1"/>
    <xf numFmtId="0" fontId="12" fillId="2" borderId="6" xfId="0" applyFont="1" applyFill="1" applyBorder="1"/>
    <xf numFmtId="0" fontId="12" fillId="2" borderId="7" xfId="0" applyFont="1" applyFill="1" applyBorder="1"/>
    <xf numFmtId="0" fontId="12" fillId="2" borderId="8" xfId="0" applyFont="1" applyFill="1" applyBorder="1"/>
    <xf numFmtId="0" fontId="12" fillId="2" borderId="9" xfId="0" applyFont="1" applyFill="1" applyBorder="1"/>
    <xf numFmtId="0" fontId="12" fillId="2" borderId="10" xfId="0" applyFont="1" applyFill="1" applyBorder="1"/>
    <xf numFmtId="0" fontId="12" fillId="2" borderId="0" xfId="0" applyFont="1" applyFill="1" applyBorder="1" applyAlignment="1">
      <alignment horizontal="center"/>
    </xf>
    <xf numFmtId="0" fontId="14" fillId="5" borderId="0" xfId="0" applyFont="1" applyFill="1" applyBorder="1" applyAlignment="1">
      <alignment vertical="center"/>
    </xf>
    <xf numFmtId="0" fontId="11" fillId="2" borderId="0" xfId="0" applyFont="1" applyFill="1"/>
    <xf numFmtId="0" fontId="11" fillId="2" borderId="1" xfId="0" applyFont="1" applyFill="1" applyBorder="1"/>
    <xf numFmtId="0" fontId="12" fillId="2" borderId="0" xfId="0" applyFont="1" applyFill="1" applyBorder="1" applyAlignment="1"/>
    <xf numFmtId="0" fontId="12" fillId="2" borderId="0" xfId="0" applyFont="1" applyFill="1" applyAlignment="1">
      <alignment vertical="center"/>
    </xf>
    <xf numFmtId="0" fontId="13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12" fillId="2" borderId="11" xfId="0" applyFont="1" applyFill="1" applyBorder="1"/>
    <xf numFmtId="0" fontId="12" fillId="2" borderId="12" xfId="0" applyFont="1" applyFill="1" applyBorder="1"/>
    <xf numFmtId="0" fontId="12" fillId="2" borderId="13" xfId="0" applyFont="1" applyFill="1" applyBorder="1"/>
    <xf numFmtId="0" fontId="12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vertical="center"/>
    </xf>
    <xf numFmtId="0" fontId="15" fillId="2" borderId="0" xfId="0" applyFont="1" applyFill="1" applyBorder="1"/>
    <xf numFmtId="0" fontId="16" fillId="2" borderId="9" xfId="0" applyFont="1" applyFill="1" applyBorder="1"/>
    <xf numFmtId="0" fontId="11" fillId="2" borderId="10" xfId="0" applyFont="1" applyFill="1" applyBorder="1"/>
    <xf numFmtId="0" fontId="12" fillId="2" borderId="2" xfId="0" applyFont="1" applyFill="1" applyBorder="1"/>
    <xf numFmtId="0" fontId="17" fillId="2" borderId="1" xfId="0" applyFont="1" applyFill="1" applyBorder="1"/>
    <xf numFmtId="0" fontId="17" fillId="2" borderId="1" xfId="0" applyFont="1" applyFill="1" applyBorder="1" applyAlignment="1">
      <alignment horizontal="center" wrapText="1"/>
    </xf>
    <xf numFmtId="0" fontId="18" fillId="2" borderId="4" xfId="0" applyFont="1" applyFill="1" applyBorder="1"/>
    <xf numFmtId="0" fontId="18" fillId="2" borderId="5" xfId="0" applyFont="1" applyFill="1" applyBorder="1"/>
    <xf numFmtId="0" fontId="18" fillId="2" borderId="0" xfId="0" applyFont="1" applyFill="1" applyBorder="1"/>
    <xf numFmtId="0" fontId="18" fillId="2" borderId="0" xfId="0" applyFont="1" applyFill="1" applyBorder="1" applyAlignment="1">
      <alignment horizontal="left"/>
    </xf>
    <xf numFmtId="164" fontId="18" fillId="2" borderId="0" xfId="0" applyNumberFormat="1" applyFont="1" applyFill="1" applyBorder="1" applyAlignment="1">
      <alignment horizontal="center"/>
    </xf>
    <xf numFmtId="0" fontId="18" fillId="2" borderId="2" xfId="0" applyFont="1" applyFill="1" applyBorder="1"/>
    <xf numFmtId="164" fontId="12" fillId="2" borderId="12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horizontal="center"/>
    </xf>
    <xf numFmtId="0" fontId="19" fillId="2" borderId="0" xfId="0" applyFont="1" applyFill="1" applyBorder="1"/>
    <xf numFmtId="0" fontId="19" fillId="2" borderId="0" xfId="0" applyFont="1" applyFill="1"/>
    <xf numFmtId="0" fontId="11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right"/>
    </xf>
    <xf numFmtId="0" fontId="22" fillId="2" borderId="0" xfId="0" applyFont="1" applyFill="1"/>
    <xf numFmtId="164" fontId="22" fillId="2" borderId="0" xfId="0" applyNumberFormat="1" applyFont="1" applyFill="1" applyAlignment="1">
      <alignment horizontal="center"/>
    </xf>
    <xf numFmtId="0" fontId="22" fillId="2" borderId="0" xfId="0" applyFont="1" applyFill="1" applyBorder="1"/>
    <xf numFmtId="0" fontId="22" fillId="2" borderId="6" xfId="0" applyFont="1" applyFill="1" applyBorder="1"/>
    <xf numFmtId="0" fontId="22" fillId="2" borderId="7" xfId="0" applyFont="1" applyFill="1" applyBorder="1"/>
    <xf numFmtId="0" fontId="22" fillId="2" borderId="8" xfId="0" applyFont="1" applyFill="1" applyBorder="1"/>
    <xf numFmtId="0" fontId="22" fillId="2" borderId="9" xfId="0" applyFont="1" applyFill="1" applyBorder="1"/>
    <xf numFmtId="0" fontId="23" fillId="2" borderId="0" xfId="0" applyFont="1" applyFill="1" applyBorder="1"/>
    <xf numFmtId="0" fontId="22" fillId="2" borderId="10" xfId="0" applyFont="1" applyFill="1" applyBorder="1"/>
    <xf numFmtId="0" fontId="23" fillId="2" borderId="0" xfId="0" applyFont="1" applyFill="1" applyBorder="1" applyAlignment="1">
      <alignment horizontal="center" vertical="center"/>
    </xf>
    <xf numFmtId="0" fontId="22" fillId="2" borderId="11" xfId="0" applyFont="1" applyFill="1" applyBorder="1"/>
    <xf numFmtId="0" fontId="22" fillId="2" borderId="12" xfId="0" applyFont="1" applyFill="1" applyBorder="1" applyAlignment="1">
      <alignment horizontal="left"/>
    </xf>
    <xf numFmtId="0" fontId="22" fillId="2" borderId="12" xfId="0" applyFont="1" applyFill="1" applyBorder="1"/>
    <xf numFmtId="0" fontId="22" fillId="2" borderId="13" xfId="0" applyFont="1" applyFill="1" applyBorder="1"/>
    <xf numFmtId="0" fontId="11" fillId="4" borderId="0" xfId="0" applyFont="1" applyFill="1" applyBorder="1" applyAlignment="1">
      <alignment horizontal="left" vertical="center"/>
    </xf>
    <xf numFmtId="0" fontId="22" fillId="2" borderId="12" xfId="0" applyFont="1" applyFill="1" applyBorder="1" applyAlignment="1">
      <alignment horizontal="left"/>
    </xf>
    <xf numFmtId="0" fontId="8" fillId="2" borderId="9" xfId="0" applyFont="1" applyFill="1" applyBorder="1"/>
    <xf numFmtId="0" fontId="8" fillId="2" borderId="10" xfId="0" applyFont="1" applyFill="1" applyBorder="1"/>
    <xf numFmtId="0" fontId="8" fillId="2" borderId="0" xfId="0" applyFont="1" applyFill="1"/>
    <xf numFmtId="0" fontId="16" fillId="2" borderId="10" xfId="0" applyFont="1" applyFill="1" applyBorder="1"/>
    <xf numFmtId="0" fontId="14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8" fillId="2" borderId="0" xfId="0" applyFont="1" applyFill="1" applyBorder="1"/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/>
    </xf>
    <xf numFmtId="0" fontId="14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left"/>
    </xf>
    <xf numFmtId="0" fontId="22" fillId="3" borderId="0" xfId="0" applyFont="1" applyFill="1" applyBorder="1"/>
    <xf numFmtId="0" fontId="11" fillId="2" borderId="21" xfId="0" applyFont="1" applyFill="1" applyBorder="1"/>
    <xf numFmtId="0" fontId="8" fillId="2" borderId="22" xfId="0" applyFont="1" applyFill="1" applyBorder="1"/>
    <xf numFmtId="0" fontId="8" fillId="2" borderId="23" xfId="0" applyFont="1" applyFill="1" applyBorder="1"/>
    <xf numFmtId="0" fontId="8" fillId="2" borderId="25" xfId="0" applyFont="1" applyFill="1" applyBorder="1"/>
    <xf numFmtId="0" fontId="14" fillId="2" borderId="24" xfId="0" applyFont="1" applyFill="1" applyBorder="1"/>
    <xf numFmtId="0" fontId="16" fillId="2" borderId="0" xfId="0" applyFont="1" applyFill="1"/>
    <xf numFmtId="0" fontId="14" fillId="2" borderId="27" xfId="0" applyFont="1" applyFill="1" applyBorder="1"/>
    <xf numFmtId="2" fontId="8" fillId="2" borderId="26" xfId="0" applyNumberFormat="1" applyFont="1" applyFill="1" applyBorder="1"/>
    <xf numFmtId="0" fontId="24" fillId="2" borderId="0" xfId="0" applyFont="1" applyFill="1" applyBorder="1"/>
    <xf numFmtId="0" fontId="25" fillId="2" borderId="27" xfId="0" applyFont="1" applyFill="1" applyBorder="1"/>
    <xf numFmtId="0" fontId="25" fillId="2" borderId="27" xfId="0" applyFont="1" applyFill="1" applyBorder="1" applyAlignment="1">
      <alignment horizontal="left"/>
    </xf>
    <xf numFmtId="0" fontId="14" fillId="2" borderId="0" xfId="0" applyFont="1" applyFill="1" applyBorder="1"/>
    <xf numFmtId="4" fontId="21" fillId="2" borderId="0" xfId="0" applyNumberFormat="1" applyFont="1" applyFill="1" applyAlignment="1">
      <alignment horizontal="right"/>
    </xf>
    <xf numFmtId="4" fontId="14" fillId="2" borderId="0" xfId="0" applyNumberFormat="1" applyFont="1" applyFill="1" applyBorder="1" applyAlignment="1">
      <alignment horizontal="left" vertical="center"/>
    </xf>
    <xf numFmtId="0" fontId="22" fillId="2" borderId="0" xfId="0" applyFont="1" applyFill="1" applyAlignment="1">
      <alignment horizontal="left"/>
    </xf>
    <xf numFmtId="4" fontId="22" fillId="2" borderId="0" xfId="0" applyNumberFormat="1" applyFont="1" applyFill="1" applyAlignment="1">
      <alignment horizontal="left"/>
    </xf>
    <xf numFmtId="0" fontId="22" fillId="2" borderId="6" xfId="0" applyFont="1" applyFill="1" applyBorder="1" applyAlignment="1">
      <alignment horizontal="left"/>
    </xf>
    <xf numFmtId="0" fontId="22" fillId="2" borderId="7" xfId="0" applyFont="1" applyFill="1" applyBorder="1" applyAlignment="1">
      <alignment horizontal="left"/>
    </xf>
    <xf numFmtId="4" fontId="22" fillId="2" borderId="7" xfId="0" applyNumberFormat="1" applyFont="1" applyFill="1" applyBorder="1" applyAlignment="1">
      <alignment horizontal="left"/>
    </xf>
    <xf numFmtId="0" fontId="22" fillId="2" borderId="8" xfId="0" applyFont="1" applyFill="1" applyBorder="1" applyAlignment="1">
      <alignment horizontal="left"/>
    </xf>
    <xf numFmtId="0" fontId="22" fillId="2" borderId="9" xfId="0" applyFont="1" applyFill="1" applyBorder="1" applyAlignment="1">
      <alignment horizontal="left"/>
    </xf>
    <xf numFmtId="0" fontId="22" fillId="2" borderId="0" xfId="0" applyFont="1" applyFill="1" applyBorder="1" applyAlignment="1">
      <alignment horizontal="left"/>
    </xf>
    <xf numFmtId="4" fontId="22" fillId="2" borderId="0" xfId="0" applyNumberFormat="1" applyFont="1" applyFill="1" applyBorder="1" applyAlignment="1">
      <alignment horizontal="left"/>
    </xf>
    <xf numFmtId="0" fontId="22" fillId="2" borderId="10" xfId="0" applyFont="1" applyFill="1" applyBorder="1" applyAlignment="1">
      <alignment horizontal="left"/>
    </xf>
    <xf numFmtId="0" fontId="23" fillId="2" borderId="0" xfId="0" applyFont="1" applyFill="1" applyBorder="1" applyAlignment="1">
      <alignment horizontal="left"/>
    </xf>
    <xf numFmtId="4" fontId="23" fillId="2" borderId="0" xfId="0" applyNumberFormat="1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/>
    </xf>
    <xf numFmtId="0" fontId="8" fillId="2" borderId="10" xfId="0" applyFont="1" applyFill="1" applyBorder="1" applyAlignment="1">
      <alignment horizontal="left"/>
    </xf>
    <xf numFmtId="0" fontId="16" fillId="2" borderId="9" xfId="0" applyFont="1" applyFill="1" applyBorder="1" applyAlignment="1">
      <alignment horizontal="left"/>
    </xf>
    <xf numFmtId="0" fontId="14" fillId="5" borderId="0" xfId="0" applyFont="1" applyFill="1" applyBorder="1" applyAlignment="1">
      <alignment horizontal="left" vertical="center"/>
    </xf>
    <xf numFmtId="4" fontId="14" fillId="5" borderId="0" xfId="0" applyNumberFormat="1" applyFont="1" applyFill="1" applyBorder="1" applyAlignment="1">
      <alignment horizontal="left" vertical="center"/>
    </xf>
    <xf numFmtId="0" fontId="16" fillId="2" borderId="10" xfId="0" applyFont="1" applyFill="1" applyBorder="1" applyAlignment="1">
      <alignment horizontal="left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18" fillId="2" borderId="9" xfId="0" applyFont="1" applyFill="1" applyBorder="1" applyAlignment="1">
      <alignment horizontal="left"/>
    </xf>
    <xf numFmtId="0" fontId="18" fillId="2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/>
    </xf>
    <xf numFmtId="0" fontId="22" fillId="2" borderId="11" xfId="0" applyFont="1" applyFill="1" applyBorder="1" applyAlignment="1">
      <alignment horizontal="left"/>
    </xf>
    <xf numFmtId="4" fontId="22" fillId="2" borderId="12" xfId="0" applyNumberFormat="1" applyFont="1" applyFill="1" applyBorder="1" applyAlignment="1">
      <alignment horizontal="left"/>
    </xf>
    <xf numFmtId="0" fontId="22" fillId="2" borderId="13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19" fillId="2" borderId="0" xfId="0" applyFont="1" applyFill="1" applyAlignment="1">
      <alignment horizontal="left"/>
    </xf>
    <xf numFmtId="3" fontId="11" fillId="2" borderId="38" xfId="0" applyNumberFormat="1" applyFont="1" applyFill="1" applyBorder="1" applyAlignment="1">
      <alignment horizontal="center" vertical="center"/>
    </xf>
    <xf numFmtId="4" fontId="11" fillId="2" borderId="38" xfId="0" applyNumberFormat="1" applyFont="1" applyFill="1" applyBorder="1" applyAlignment="1">
      <alignment vertical="center"/>
    </xf>
    <xf numFmtId="0" fontId="23" fillId="2" borderId="10" xfId="0" applyFont="1" applyFill="1" applyBorder="1" applyAlignment="1">
      <alignment horizontal="left"/>
    </xf>
    <xf numFmtId="0" fontId="23" fillId="2" borderId="0" xfId="0" applyFont="1" applyFill="1" applyAlignment="1">
      <alignment horizontal="left"/>
    </xf>
    <xf numFmtId="0" fontId="22" fillId="2" borderId="42" xfId="0" applyFont="1" applyFill="1" applyBorder="1"/>
    <xf numFmtId="4" fontId="11" fillId="2" borderId="43" xfId="0" applyNumberFormat="1" applyFont="1" applyFill="1" applyBorder="1"/>
    <xf numFmtId="4" fontId="8" fillId="2" borderId="44" xfId="0" applyNumberFormat="1" applyFont="1" applyFill="1" applyBorder="1"/>
    <xf numFmtId="4" fontId="25" fillId="2" borderId="41" xfId="0" applyNumberFormat="1" applyFont="1" applyFill="1" applyBorder="1"/>
    <xf numFmtId="0" fontId="11" fillId="4" borderId="0" xfId="0" applyFont="1" applyFill="1" applyBorder="1" applyAlignment="1">
      <alignment horizontal="left" vertical="center"/>
    </xf>
    <xf numFmtId="4" fontId="11" fillId="2" borderId="0" xfId="0" applyNumberFormat="1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center"/>
    </xf>
    <xf numFmtId="4" fontId="16" fillId="2" borderId="0" xfId="0" applyNumberFormat="1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left" vertical="center"/>
    </xf>
    <xf numFmtId="0" fontId="7" fillId="2" borderId="64" xfId="0" applyFont="1" applyFill="1" applyBorder="1" applyAlignment="1">
      <alignment horizontal="left" vertical="center"/>
    </xf>
    <xf numFmtId="0" fontId="7" fillId="2" borderId="66" xfId="0" applyFont="1" applyFill="1" applyBorder="1" applyAlignment="1">
      <alignment horizontal="left" vertical="center"/>
    </xf>
    <xf numFmtId="0" fontId="7" fillId="2" borderId="67" xfId="0" applyFont="1" applyFill="1" applyBorder="1" applyAlignment="1">
      <alignment horizontal="left" vertical="center"/>
    </xf>
    <xf numFmtId="0" fontId="7" fillId="2" borderId="69" xfId="0" applyFont="1" applyFill="1" applyBorder="1" applyAlignment="1">
      <alignment horizontal="left" vertical="center"/>
    </xf>
    <xf numFmtId="0" fontId="7" fillId="2" borderId="70" xfId="0" applyFont="1" applyFill="1" applyBorder="1" applyAlignment="1">
      <alignment horizontal="left" vertical="center"/>
    </xf>
    <xf numFmtId="0" fontId="11" fillId="2" borderId="73" xfId="0" applyFont="1" applyFill="1" applyBorder="1" applyAlignment="1">
      <alignment horizontal="left" vertical="center"/>
    </xf>
    <xf numFmtId="0" fontId="11" fillId="2" borderId="74" xfId="0" applyFont="1" applyFill="1" applyBorder="1" applyAlignment="1">
      <alignment horizontal="left" vertical="center"/>
    </xf>
    <xf numFmtId="4" fontId="11" fillId="2" borderId="75" xfId="0" applyNumberFormat="1" applyFont="1" applyFill="1" applyBorder="1" applyAlignment="1">
      <alignment horizontal="left" vertical="center"/>
    </xf>
    <xf numFmtId="0" fontId="17" fillId="2" borderId="9" xfId="0" applyFont="1" applyFill="1" applyBorder="1" applyAlignment="1">
      <alignment horizontal="left"/>
    </xf>
    <xf numFmtId="0" fontId="7" fillId="2" borderId="73" xfId="0" applyFont="1" applyFill="1" applyBorder="1" applyAlignment="1">
      <alignment horizontal="left" vertical="center"/>
    </xf>
    <xf numFmtId="0" fontId="7" fillId="2" borderId="74" xfId="0" applyFont="1" applyFill="1" applyBorder="1" applyAlignment="1">
      <alignment horizontal="left" vertical="center"/>
    </xf>
    <xf numFmtId="0" fontId="33" fillId="2" borderId="0" xfId="0" applyFont="1" applyFill="1" applyBorder="1" applyAlignment="1">
      <alignment horizontal="left" vertical="center"/>
    </xf>
    <xf numFmtId="4" fontId="33" fillId="2" borderId="0" xfId="0" applyNumberFormat="1" applyFont="1" applyFill="1" applyBorder="1" applyAlignment="1">
      <alignment horizontal="left" vertical="center"/>
    </xf>
    <xf numFmtId="0" fontId="31" fillId="2" borderId="0" xfId="0" applyFont="1" applyFill="1" applyBorder="1" applyAlignment="1">
      <alignment horizontal="left" vertical="center"/>
    </xf>
    <xf numFmtId="4" fontId="11" fillId="2" borderId="77" xfId="0" applyNumberFormat="1" applyFont="1" applyFill="1" applyBorder="1" applyAlignment="1">
      <alignment vertical="center"/>
    </xf>
    <xf numFmtId="4" fontId="7" fillId="2" borderId="77" xfId="0" applyNumberFormat="1" applyFont="1" applyFill="1" applyBorder="1" applyAlignment="1">
      <alignment vertical="center"/>
    </xf>
    <xf numFmtId="4" fontId="7" fillId="2" borderId="79" xfId="0" applyNumberFormat="1" applyFont="1" applyFill="1" applyBorder="1" applyAlignment="1">
      <alignment vertical="center"/>
    </xf>
    <xf numFmtId="4" fontId="11" fillId="2" borderId="72" xfId="0" applyNumberFormat="1" applyFont="1" applyFill="1" applyBorder="1" applyAlignment="1">
      <alignment vertical="center"/>
    </xf>
    <xf numFmtId="4" fontId="11" fillId="2" borderId="78" xfId="0" applyNumberFormat="1" applyFont="1" applyFill="1" applyBorder="1" applyAlignment="1">
      <alignment vertical="center"/>
    </xf>
    <xf numFmtId="4" fontId="11" fillId="2" borderId="79" xfId="0" applyNumberFormat="1" applyFont="1" applyFill="1" applyBorder="1" applyAlignment="1">
      <alignment vertical="center"/>
    </xf>
    <xf numFmtId="4" fontId="11" fillId="2" borderId="68" xfId="0" applyNumberFormat="1" applyFont="1" applyFill="1" applyBorder="1" applyAlignment="1">
      <alignment vertical="center"/>
    </xf>
    <xf numFmtId="4" fontId="11" fillId="2" borderId="71" xfId="0" applyNumberFormat="1" applyFont="1" applyFill="1" applyBorder="1" applyAlignment="1">
      <alignment vertical="center"/>
    </xf>
    <xf numFmtId="4" fontId="11" fillId="2" borderId="75" xfId="0" applyNumberFormat="1" applyFont="1" applyFill="1" applyBorder="1" applyAlignment="1">
      <alignment vertical="center"/>
    </xf>
    <xf numFmtId="0" fontId="11" fillId="2" borderId="16" xfId="0" applyFont="1" applyFill="1" applyBorder="1" applyAlignment="1">
      <alignment horizontal="center" vertical="center"/>
    </xf>
    <xf numFmtId="0" fontId="7" fillId="2" borderId="99" xfId="0" applyFont="1" applyFill="1" applyBorder="1" applyAlignment="1">
      <alignment horizontal="left" vertical="center"/>
    </xf>
    <xf numFmtId="0" fontId="7" fillId="2" borderId="100" xfId="0" applyFont="1" applyFill="1" applyBorder="1" applyAlignment="1">
      <alignment horizontal="left" vertical="center"/>
    </xf>
    <xf numFmtId="4" fontId="11" fillId="2" borderId="101" xfId="0" applyNumberFormat="1" applyFont="1" applyFill="1" applyBorder="1" applyAlignment="1">
      <alignment vertical="center"/>
    </xf>
    <xf numFmtId="4" fontId="11" fillId="2" borderId="104" xfId="0" applyNumberFormat="1" applyFont="1" applyFill="1" applyBorder="1" applyAlignment="1">
      <alignment vertical="center"/>
    </xf>
    <xf numFmtId="0" fontId="30" fillId="2" borderId="0" xfId="132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left"/>
    </xf>
    <xf numFmtId="0" fontId="7" fillId="2" borderId="10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4" fontId="11" fillId="2" borderId="15" xfId="0" applyNumberFormat="1" applyFont="1" applyFill="1" applyBorder="1" applyAlignment="1">
      <alignment vertical="center"/>
    </xf>
    <xf numFmtId="0" fontId="7" fillId="2" borderId="99" xfId="0" applyFont="1" applyFill="1" applyBorder="1" applyAlignment="1">
      <alignment horizontal="center" vertical="center"/>
    </xf>
    <xf numFmtId="4" fontId="7" fillId="2" borderId="101" xfId="0" applyNumberFormat="1" applyFont="1" applyFill="1" applyBorder="1" applyAlignment="1">
      <alignment vertical="center"/>
    </xf>
    <xf numFmtId="0" fontId="17" fillId="3" borderId="57" xfId="0" applyFont="1" applyFill="1" applyBorder="1" applyAlignment="1">
      <alignment horizontal="left" vertical="center"/>
    </xf>
    <xf numFmtId="0" fontId="17" fillId="3" borderId="59" xfId="0" applyFont="1" applyFill="1" applyBorder="1" applyAlignment="1">
      <alignment horizontal="left" vertical="center"/>
    </xf>
    <xf numFmtId="0" fontId="11" fillId="3" borderId="76" xfId="0" applyFont="1" applyFill="1" applyBorder="1" applyAlignment="1">
      <alignment horizontal="center" vertical="center"/>
    </xf>
    <xf numFmtId="0" fontId="14" fillId="3" borderId="62" xfId="0" applyFont="1" applyFill="1" applyBorder="1" applyAlignment="1">
      <alignment horizontal="left"/>
    </xf>
    <xf numFmtId="0" fontId="14" fillId="3" borderId="19" xfId="0" applyFont="1" applyFill="1" applyBorder="1" applyAlignment="1">
      <alignment horizontal="left"/>
    </xf>
    <xf numFmtId="0" fontId="30" fillId="3" borderId="80" xfId="132" applyFont="1" applyFill="1" applyBorder="1" applyAlignment="1">
      <alignment horizontal="center" wrapText="1"/>
    </xf>
    <xf numFmtId="0" fontId="32" fillId="3" borderId="105" xfId="132" applyFont="1" applyFill="1" applyBorder="1" applyAlignment="1">
      <alignment horizontal="center" wrapText="1"/>
    </xf>
    <xf numFmtId="0" fontId="32" fillId="3" borderId="106" xfId="132" applyFont="1" applyFill="1" applyBorder="1" applyAlignment="1">
      <alignment horizontal="center" wrapText="1"/>
    </xf>
    <xf numFmtId="0" fontId="32" fillId="3" borderId="107" xfId="132" applyFont="1" applyFill="1" applyBorder="1" applyAlignment="1">
      <alignment horizontal="center" wrapText="1"/>
    </xf>
    <xf numFmtId="0" fontId="14" fillId="3" borderId="19" xfId="0" applyFont="1" applyFill="1" applyBorder="1" applyAlignment="1">
      <alignment horizontal="left" vertical="center"/>
    </xf>
    <xf numFmtId="0" fontId="30" fillId="3" borderId="42" xfId="132" applyFont="1" applyFill="1" applyBorder="1" applyAlignment="1">
      <alignment horizontal="center" wrapText="1"/>
    </xf>
    <xf numFmtId="0" fontId="14" fillId="3" borderId="62" xfId="0" applyFont="1" applyFill="1" applyBorder="1" applyAlignment="1">
      <alignment horizontal="left" vertical="center"/>
    </xf>
    <xf numFmtId="4" fontId="16" fillId="2" borderId="60" xfId="0" applyNumberFormat="1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4" fontId="11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horizontal="left" vertical="center"/>
    </xf>
    <xf numFmtId="0" fontId="11" fillId="2" borderId="73" xfId="0" applyFont="1" applyFill="1" applyBorder="1" applyAlignment="1">
      <alignment horizontal="center" vertical="center"/>
    </xf>
    <xf numFmtId="0" fontId="11" fillId="3" borderId="57" xfId="0" applyFont="1" applyFill="1" applyBorder="1" applyAlignment="1">
      <alignment horizontal="left"/>
    </xf>
    <xf numFmtId="0" fontId="30" fillId="3" borderId="76" xfId="132" applyFont="1" applyFill="1" applyBorder="1" applyAlignment="1">
      <alignment horizontal="center" wrapText="1"/>
    </xf>
    <xf numFmtId="0" fontId="11" fillId="3" borderId="60" xfId="0" applyFont="1" applyFill="1" applyBorder="1" applyAlignment="1">
      <alignment horizontal="left"/>
    </xf>
    <xf numFmtId="0" fontId="11" fillId="3" borderId="58" xfId="0" applyFont="1" applyFill="1" applyBorder="1" applyAlignment="1">
      <alignment horizontal="left"/>
    </xf>
    <xf numFmtId="0" fontId="30" fillId="3" borderId="59" xfId="132" applyFont="1" applyFill="1" applyBorder="1" applyAlignment="1">
      <alignment horizontal="center" wrapText="1"/>
    </xf>
    <xf numFmtId="0" fontId="11" fillId="3" borderId="0" xfId="0" applyFont="1" applyFill="1" applyBorder="1" applyAlignment="1">
      <alignment horizontal="left"/>
    </xf>
    <xf numFmtId="0" fontId="30" fillId="3" borderId="61" xfId="132" applyFont="1" applyFill="1" applyBorder="1" applyAlignment="1">
      <alignment horizontal="center" wrapText="1"/>
    </xf>
    <xf numFmtId="4" fontId="11" fillId="2" borderId="115" xfId="0" applyNumberFormat="1" applyFont="1" applyFill="1" applyBorder="1" applyAlignment="1">
      <alignment vertical="center"/>
    </xf>
    <xf numFmtId="4" fontId="11" fillId="2" borderId="91" xfId="0" applyNumberFormat="1" applyFont="1" applyFill="1" applyBorder="1" applyAlignment="1">
      <alignment vertical="center"/>
    </xf>
    <xf numFmtId="4" fontId="11" fillId="2" borderId="74" xfId="0" applyNumberFormat="1" applyFont="1" applyFill="1" applyBorder="1" applyAlignment="1">
      <alignment vertical="center"/>
    </xf>
    <xf numFmtId="0" fontId="7" fillId="2" borderId="65" xfId="0" applyFont="1" applyFill="1" applyBorder="1" applyAlignment="1">
      <alignment horizontal="left" vertical="center"/>
    </xf>
    <xf numFmtId="0" fontId="35" fillId="0" borderId="0" xfId="0" applyFont="1" applyAlignment="1">
      <alignment vertical="center"/>
    </xf>
    <xf numFmtId="4" fontId="18" fillId="2" borderId="0" xfId="0" applyNumberFormat="1" applyFont="1" applyFill="1" applyBorder="1" applyAlignment="1">
      <alignment horizontal="left"/>
    </xf>
    <xf numFmtId="4" fontId="18" fillId="2" borderId="111" xfId="0" applyNumberFormat="1" applyFont="1" applyFill="1" applyBorder="1" applyAlignment="1">
      <alignment horizontal="left"/>
    </xf>
    <xf numFmtId="4" fontId="18" fillId="2" borderId="112" xfId="0" applyNumberFormat="1" applyFont="1" applyFill="1" applyBorder="1" applyAlignment="1">
      <alignment horizontal="left"/>
    </xf>
    <xf numFmtId="4" fontId="18" fillId="2" borderId="113" xfId="0" applyNumberFormat="1" applyFont="1" applyFill="1" applyBorder="1" applyAlignment="1">
      <alignment horizontal="left"/>
    </xf>
    <xf numFmtId="4" fontId="11" fillId="2" borderId="92" xfId="0" applyNumberFormat="1" applyFont="1" applyFill="1" applyBorder="1" applyAlignment="1">
      <alignment vertical="center"/>
    </xf>
    <xf numFmtId="4" fontId="11" fillId="2" borderId="90" xfId="0" applyNumberFormat="1" applyFont="1" applyFill="1" applyBorder="1" applyAlignment="1">
      <alignment vertical="center"/>
    </xf>
    <xf numFmtId="0" fontId="30" fillId="3" borderId="116" xfId="132" applyFont="1" applyFill="1" applyBorder="1" applyAlignment="1">
      <alignment horizontal="center" wrapText="1"/>
    </xf>
    <xf numFmtId="0" fontId="30" fillId="3" borderId="117" xfId="132" applyFont="1" applyFill="1" applyBorder="1" applyAlignment="1">
      <alignment horizontal="center" wrapText="1"/>
    </xf>
    <xf numFmtId="0" fontId="30" fillId="3" borderId="118" xfId="132" applyFont="1" applyFill="1" applyBorder="1" applyAlignment="1">
      <alignment horizontal="center" wrapText="1"/>
    </xf>
    <xf numFmtId="0" fontId="22" fillId="2" borderId="0" xfId="0" applyFont="1" applyFill="1" applyAlignment="1">
      <alignment horizontal="left" vertical="center"/>
    </xf>
    <xf numFmtId="0" fontId="18" fillId="2" borderId="9" xfId="0" applyFont="1" applyFill="1" applyBorder="1" applyAlignment="1">
      <alignment horizontal="left" vertical="center"/>
    </xf>
    <xf numFmtId="0" fontId="11" fillId="3" borderId="58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left" vertical="center"/>
    </xf>
    <xf numFmtId="0" fontId="11" fillId="3" borderId="42" xfId="0" applyFont="1" applyFill="1" applyBorder="1" applyAlignment="1">
      <alignment horizontal="center" vertical="center"/>
    </xf>
    <xf numFmtId="0" fontId="11" fillId="3" borderId="80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4" fontId="36" fillId="2" borderId="0" xfId="0" applyNumberFormat="1" applyFont="1" applyFill="1" applyBorder="1" applyAlignment="1">
      <alignment horizontal="left" vertical="center"/>
    </xf>
    <xf numFmtId="0" fontId="11" fillId="3" borderId="57" xfId="0" applyFont="1" applyFill="1" applyBorder="1" applyAlignment="1">
      <alignment horizontal="center" vertical="center"/>
    </xf>
    <xf numFmtId="0" fontId="11" fillId="3" borderId="60" xfId="0" applyFont="1" applyFill="1" applyBorder="1" applyAlignment="1">
      <alignment horizontal="center" vertical="center"/>
    </xf>
    <xf numFmtId="0" fontId="11" fillId="3" borderId="62" xfId="0" applyFont="1" applyFill="1" applyBorder="1" applyAlignment="1">
      <alignment horizontal="center" vertical="center"/>
    </xf>
    <xf numFmtId="0" fontId="11" fillId="3" borderId="59" xfId="0" applyFont="1" applyFill="1" applyBorder="1" applyAlignment="1">
      <alignment horizontal="center" vertical="center"/>
    </xf>
    <xf numFmtId="0" fontId="11" fillId="3" borderId="61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7" fillId="2" borderId="104" xfId="0" applyFont="1" applyFill="1" applyBorder="1" applyAlignment="1">
      <alignment horizontal="left" vertical="center"/>
    </xf>
    <xf numFmtId="0" fontId="7" fillId="2" borderId="71" xfId="0" applyFont="1" applyFill="1" applyBorder="1" applyAlignment="1">
      <alignment horizontal="left" vertical="center"/>
    </xf>
    <xf numFmtId="0" fontId="11" fillId="2" borderId="18" xfId="0" applyFont="1" applyFill="1" applyBorder="1" applyAlignment="1">
      <alignment horizontal="left" vertical="center"/>
    </xf>
    <xf numFmtId="0" fontId="11" fillId="3" borderId="15" xfId="0" applyFont="1" applyFill="1" applyBorder="1" applyAlignment="1">
      <alignment horizontal="center" vertical="center"/>
    </xf>
    <xf numFmtId="4" fontId="11" fillId="2" borderId="72" xfId="0" applyNumberFormat="1" applyFont="1" applyFill="1" applyBorder="1" applyAlignment="1"/>
    <xf numFmtId="0" fontId="11" fillId="2" borderId="15" xfId="0" applyFont="1" applyFill="1" applyBorder="1" applyAlignment="1">
      <alignment vertical="center"/>
    </xf>
    <xf numFmtId="0" fontId="11" fillId="2" borderId="20" xfId="0" applyFont="1" applyFill="1" applyBorder="1"/>
    <xf numFmtId="0" fontId="12" fillId="2" borderId="20" xfId="0" applyFont="1" applyFill="1" applyBorder="1" applyAlignment="1">
      <alignment horizontal="left"/>
    </xf>
    <xf numFmtId="0" fontId="7" fillId="2" borderId="0" xfId="0" applyFont="1" applyFill="1"/>
    <xf numFmtId="0" fontId="7" fillId="2" borderId="69" xfId="0" applyFont="1" applyFill="1" applyBorder="1" applyAlignment="1">
      <alignment horizontal="center" vertical="center"/>
    </xf>
    <xf numFmtId="0" fontId="14" fillId="3" borderId="80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61" xfId="0" applyFont="1" applyFill="1" applyBorder="1" applyAlignment="1">
      <alignment horizontal="left" vertical="center"/>
    </xf>
    <xf numFmtId="0" fontId="22" fillId="2" borderId="74" xfId="0" applyFont="1" applyFill="1" applyBorder="1" applyAlignment="1">
      <alignment horizontal="left"/>
    </xf>
    <xf numFmtId="4" fontId="11" fillId="2" borderId="15" xfId="0" applyNumberFormat="1" applyFont="1" applyFill="1" applyBorder="1" applyAlignment="1"/>
    <xf numFmtId="4" fontId="37" fillId="6" borderId="121" xfId="0" applyNumberFormat="1" applyFont="1" applyFill="1" applyBorder="1"/>
    <xf numFmtId="0" fontId="16" fillId="2" borderId="0" xfId="0" applyFont="1" applyFill="1" applyAlignment="1">
      <alignment horizontal="left"/>
    </xf>
    <xf numFmtId="0" fontId="37" fillId="6" borderId="0" xfId="0" applyFont="1" applyFill="1" applyBorder="1" applyAlignment="1">
      <alignment horizontal="left"/>
    </xf>
    <xf numFmtId="4" fontId="37" fillId="6" borderId="0" xfId="0" applyNumberFormat="1" applyFont="1" applyFill="1" applyBorder="1"/>
    <xf numFmtId="0" fontId="14" fillId="3" borderId="123" xfId="0" applyFont="1" applyFill="1" applyBorder="1" applyAlignment="1">
      <alignment vertical="center"/>
    </xf>
    <xf numFmtId="0" fontId="16" fillId="3" borderId="124" xfId="0" applyFont="1" applyFill="1" applyBorder="1" applyAlignment="1">
      <alignment horizontal="center" vertical="center"/>
    </xf>
    <xf numFmtId="4" fontId="14" fillId="3" borderId="122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126" xfId="0" applyFont="1" applyFill="1" applyBorder="1" applyAlignment="1">
      <alignment horizontal="center" vertical="center"/>
    </xf>
    <xf numFmtId="0" fontId="11" fillId="2" borderId="127" xfId="0" applyFont="1" applyFill="1" applyBorder="1" applyAlignment="1">
      <alignment horizontal="left" vertical="center"/>
    </xf>
    <xf numFmtId="4" fontId="11" fillId="2" borderId="125" xfId="0" applyNumberFormat="1" applyFont="1" applyFill="1" applyBorder="1" applyAlignment="1">
      <alignment vertical="center"/>
    </xf>
    <xf numFmtId="0" fontId="7" fillId="2" borderId="60" xfId="0" applyFont="1" applyFill="1" applyBorder="1" applyAlignment="1">
      <alignment horizontal="center" vertical="center"/>
    </xf>
    <xf numFmtId="0" fontId="39" fillId="2" borderId="0" xfId="0" applyFont="1" applyFill="1" applyAlignment="1">
      <alignment horizontal="left"/>
    </xf>
    <xf numFmtId="0" fontId="27" fillId="2" borderId="0" xfId="0" applyFont="1" applyFill="1" applyAlignment="1">
      <alignment horizontal="left"/>
    </xf>
    <xf numFmtId="0" fontId="25" fillId="3" borderId="61" xfId="0" applyFont="1" applyFill="1" applyBorder="1" applyAlignment="1">
      <alignment horizontal="center"/>
    </xf>
    <xf numFmtId="0" fontId="25" fillId="3" borderId="29" xfId="0" applyFont="1" applyFill="1" applyBorder="1" applyAlignment="1">
      <alignment horizontal="center"/>
    </xf>
    <xf numFmtId="0" fontId="25" fillId="3" borderId="131" xfId="0" applyFont="1" applyFill="1" applyBorder="1" applyAlignment="1">
      <alignment horizontal="center"/>
    </xf>
    <xf numFmtId="0" fontId="22" fillId="3" borderId="57" xfId="0" applyFont="1" applyFill="1" applyBorder="1"/>
    <xf numFmtId="0" fontId="22" fillId="3" borderId="58" xfId="0" applyFont="1" applyFill="1" applyBorder="1"/>
    <xf numFmtId="0" fontId="11" fillId="3" borderId="136" xfId="0" applyFont="1" applyFill="1" applyBorder="1" applyAlignment="1">
      <alignment horizontal="center"/>
    </xf>
    <xf numFmtId="0" fontId="11" fillId="3" borderId="137" xfId="0" applyFont="1" applyFill="1" applyBorder="1" applyAlignment="1">
      <alignment horizontal="center"/>
    </xf>
    <xf numFmtId="0" fontId="11" fillId="3" borderId="59" xfId="0" applyFont="1" applyFill="1" applyBorder="1" applyAlignment="1">
      <alignment horizontal="center"/>
    </xf>
    <xf numFmtId="0" fontId="15" fillId="3" borderId="60" xfId="0" applyFont="1" applyFill="1" applyBorder="1"/>
    <xf numFmtId="0" fontId="14" fillId="2" borderId="60" xfId="0" applyFont="1" applyFill="1" applyBorder="1" applyAlignment="1">
      <alignment horizontal="center"/>
    </xf>
    <xf numFmtId="0" fontId="11" fillId="2" borderId="138" xfId="0" applyFont="1" applyFill="1" applyBorder="1" applyAlignment="1">
      <alignment horizontal="center"/>
    </xf>
    <xf numFmtId="0" fontId="8" fillId="2" borderId="140" xfId="0" applyFont="1" applyFill="1" applyBorder="1" applyAlignment="1">
      <alignment horizontal="center"/>
    </xf>
    <xf numFmtId="0" fontId="8" fillId="2" borderId="142" xfId="0" applyFont="1" applyFill="1" applyBorder="1" applyAlignment="1">
      <alignment horizontal="center"/>
    </xf>
    <xf numFmtId="0" fontId="8" fillId="2" borderId="60" xfId="0" applyFont="1" applyFill="1" applyBorder="1" applyAlignment="1">
      <alignment horizontal="center"/>
    </xf>
    <xf numFmtId="0" fontId="25" fillId="2" borderId="149" xfId="0" applyFont="1" applyFill="1" applyBorder="1" applyAlignment="1">
      <alignment horizontal="left"/>
    </xf>
    <xf numFmtId="0" fontId="11" fillId="2" borderId="60" xfId="0" applyFont="1" applyFill="1" applyBorder="1" applyAlignment="1">
      <alignment horizontal="center"/>
    </xf>
    <xf numFmtId="0" fontId="24" fillId="2" borderId="60" xfId="0" applyFont="1" applyFill="1" applyBorder="1" applyAlignment="1">
      <alignment horizontal="center"/>
    </xf>
    <xf numFmtId="0" fontId="8" fillId="2" borderId="150" xfId="0" applyFont="1" applyFill="1" applyBorder="1" applyAlignment="1">
      <alignment horizontal="center"/>
    </xf>
    <xf numFmtId="0" fontId="14" fillId="2" borderId="151" xfId="0" applyFont="1" applyFill="1" applyBorder="1" applyAlignment="1">
      <alignment horizontal="center"/>
    </xf>
    <xf numFmtId="2" fontId="8" fillId="2" borderId="152" xfId="0" applyNumberFormat="1" applyFont="1" applyFill="1" applyBorder="1" applyAlignment="1">
      <alignment horizontal="center"/>
    </xf>
    <xf numFmtId="0" fontId="14" fillId="2" borderId="149" xfId="0" applyFont="1" applyFill="1" applyBorder="1" applyAlignment="1">
      <alignment horizontal="center"/>
    </xf>
    <xf numFmtId="0" fontId="25" fillId="2" borderId="149" xfId="0" applyFont="1" applyFill="1" applyBorder="1" applyAlignment="1">
      <alignment horizontal="center"/>
    </xf>
    <xf numFmtId="4" fontId="14" fillId="2" borderId="153" xfId="0" applyNumberFormat="1" applyFont="1" applyFill="1" applyBorder="1"/>
    <xf numFmtId="4" fontId="8" fillId="2" borderId="154" xfId="0" applyNumberFormat="1" applyFont="1" applyFill="1" applyBorder="1"/>
    <xf numFmtId="2" fontId="22" fillId="2" borderId="155" xfId="0" applyNumberFormat="1" applyFont="1" applyFill="1" applyBorder="1"/>
    <xf numFmtId="4" fontId="14" fillId="2" borderId="41" xfId="0" applyNumberFormat="1" applyFont="1" applyFill="1" applyBorder="1"/>
    <xf numFmtId="0" fontId="17" fillId="3" borderId="28" xfId="0" applyFont="1" applyFill="1" applyBorder="1" applyAlignment="1">
      <alignment horizontal="center" vertical="center"/>
    </xf>
    <xf numFmtId="0" fontId="23" fillId="3" borderId="28" xfId="0" applyFont="1" applyFill="1" applyBorder="1" applyAlignment="1">
      <alignment horizontal="center" vertical="center"/>
    </xf>
    <xf numFmtId="4" fontId="17" fillId="3" borderId="31" xfId="0" applyNumberFormat="1" applyFont="1" applyFill="1" applyBorder="1" applyAlignment="1">
      <alignment horizontal="left" vertical="center"/>
    </xf>
    <xf numFmtId="0" fontId="8" fillId="3" borderId="32" xfId="0" applyFont="1" applyFill="1" applyBorder="1" applyAlignment="1">
      <alignment horizontal="left" vertical="center"/>
    </xf>
    <xf numFmtId="4" fontId="17" fillId="3" borderId="32" xfId="0" applyNumberFormat="1" applyFont="1" applyFill="1" applyBorder="1" applyAlignment="1">
      <alignment horizontal="right" vertical="center"/>
    </xf>
    <xf numFmtId="0" fontId="17" fillId="3" borderId="32" xfId="0" applyFont="1" applyFill="1" applyBorder="1" applyAlignment="1">
      <alignment horizontal="left" vertical="center"/>
    </xf>
    <xf numFmtId="0" fontId="17" fillId="3" borderId="29" xfId="0" applyFont="1" applyFill="1" applyBorder="1" applyAlignment="1">
      <alignment horizontal="center" vertical="center"/>
    </xf>
    <xf numFmtId="0" fontId="23" fillId="3" borderId="29" xfId="0" applyFont="1" applyFill="1" applyBorder="1" applyAlignment="1">
      <alignment horizontal="center" vertical="center"/>
    </xf>
    <xf numFmtId="0" fontId="18" fillId="3" borderId="34" xfId="0" applyFont="1" applyFill="1" applyBorder="1" applyAlignment="1">
      <alignment horizontal="left"/>
    </xf>
    <xf numFmtId="0" fontId="18" fillId="3" borderId="21" xfId="0" applyFont="1" applyFill="1" applyBorder="1" applyAlignment="1">
      <alignment horizontal="left"/>
    </xf>
    <xf numFmtId="0" fontId="18" fillId="3" borderId="35" xfId="0" applyFont="1" applyFill="1" applyBorder="1" applyAlignment="1">
      <alignment horizontal="left"/>
    </xf>
    <xf numFmtId="0" fontId="17" fillId="3" borderId="30" xfId="0" applyFont="1" applyFill="1" applyBorder="1" applyAlignment="1">
      <alignment horizontal="center" vertical="center"/>
    </xf>
    <xf numFmtId="0" fontId="7" fillId="2" borderId="0" xfId="0" applyFont="1" applyFill="1" applyBorder="1" applyAlignment="1"/>
    <xf numFmtId="0" fontId="22" fillId="2" borderId="12" xfId="0" applyFont="1" applyFill="1" applyBorder="1" applyAlignment="1">
      <alignment horizontal="left"/>
    </xf>
    <xf numFmtId="0" fontId="11" fillId="3" borderId="71" xfId="0" applyFont="1" applyFill="1" applyBorder="1" applyAlignment="1">
      <alignment horizontal="center" vertical="center"/>
    </xf>
    <xf numFmtId="0" fontId="11" fillId="3" borderId="87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left"/>
    </xf>
    <xf numFmtId="0" fontId="6" fillId="2" borderId="0" xfId="0" applyFont="1" applyFill="1"/>
    <xf numFmtId="4" fontId="11" fillId="3" borderId="91" xfId="0" applyNumberFormat="1" applyFont="1" applyFill="1" applyBorder="1" applyAlignment="1">
      <alignment vertical="center"/>
    </xf>
    <xf numFmtId="0" fontId="22" fillId="0" borderId="6" xfId="0" applyFont="1" applyFill="1" applyBorder="1" applyAlignment="1" applyProtection="1">
      <alignment horizontal="left"/>
      <protection locked="0"/>
    </xf>
    <xf numFmtId="0" fontId="22" fillId="0" borderId="7" xfId="0" applyFont="1" applyFill="1" applyBorder="1" applyAlignment="1" applyProtection="1">
      <alignment horizontal="left"/>
      <protection locked="0"/>
    </xf>
    <xf numFmtId="0" fontId="22" fillId="0" borderId="8" xfId="0" applyFont="1" applyFill="1" applyBorder="1" applyAlignment="1" applyProtection="1">
      <alignment horizontal="left"/>
      <protection locked="0"/>
    </xf>
    <xf numFmtId="0" fontId="22" fillId="0" borderId="9" xfId="0" applyFont="1" applyFill="1" applyBorder="1" applyAlignment="1" applyProtection="1">
      <alignment horizontal="left"/>
      <protection locked="0"/>
    </xf>
    <xf numFmtId="0" fontId="11" fillId="0" borderId="0" xfId="0" applyFont="1" applyFill="1" applyBorder="1" applyAlignment="1" applyProtection="1">
      <alignment horizontal="left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10" xfId="0" applyFont="1" applyFill="1" applyBorder="1" applyAlignment="1" applyProtection="1">
      <alignment horizontal="left"/>
      <protection locked="0"/>
    </xf>
    <xf numFmtId="0" fontId="6" fillId="0" borderId="9" xfId="0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14" fillId="0" borderId="9" xfId="0" applyFont="1" applyFill="1" applyBorder="1" applyAlignment="1" applyProtection="1">
      <alignment horizontal="left" vertical="center"/>
      <protection locked="0"/>
    </xf>
    <xf numFmtId="0" fontId="14" fillId="0" borderId="0" xfId="0" applyFont="1" applyFill="1" applyBorder="1" applyAlignment="1" applyProtection="1">
      <alignment horizontal="left" vertical="center"/>
      <protection locked="0"/>
    </xf>
    <xf numFmtId="0" fontId="14" fillId="0" borderId="10" xfId="0" applyFont="1" applyFill="1" applyBorder="1" applyAlignment="1" applyProtection="1">
      <alignment horizontal="left" vertical="center"/>
      <protection locked="0"/>
    </xf>
    <xf numFmtId="0" fontId="23" fillId="0" borderId="9" xfId="0" applyFont="1" applyFill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10" xfId="0" applyFont="1" applyFill="1" applyBorder="1" applyAlignment="1" applyProtection="1">
      <alignment horizontal="left"/>
      <protection locked="0"/>
    </xf>
    <xf numFmtId="0" fontId="22" fillId="0" borderId="9" xfId="0" applyFont="1" applyFill="1" applyBorder="1" applyAlignment="1" applyProtection="1">
      <alignment horizontal="left" vertical="center"/>
      <protection locked="0"/>
    </xf>
    <xf numFmtId="0" fontId="22" fillId="0" borderId="0" xfId="0" applyFont="1" applyFill="1" applyBorder="1" applyAlignment="1" applyProtection="1">
      <alignment horizontal="left" vertical="center"/>
      <protection locked="0"/>
    </xf>
    <xf numFmtId="0" fontId="22" fillId="0" borderId="10" xfId="0" applyFont="1" applyFill="1" applyBorder="1" applyAlignment="1" applyProtection="1">
      <alignment horizontal="left" vertical="center"/>
      <protection locked="0"/>
    </xf>
    <xf numFmtId="0" fontId="22" fillId="0" borderId="11" xfId="0" applyFont="1" applyFill="1" applyBorder="1" applyAlignment="1" applyProtection="1">
      <alignment horizontal="left"/>
      <protection locked="0"/>
    </xf>
    <xf numFmtId="0" fontId="22" fillId="0" borderId="12" xfId="0" applyFont="1" applyFill="1" applyBorder="1" applyAlignment="1" applyProtection="1">
      <alignment horizontal="left"/>
      <protection locked="0"/>
    </xf>
    <xf numFmtId="0" fontId="22" fillId="0" borderId="13" xfId="0" applyFont="1" applyFill="1" applyBorder="1" applyAlignment="1" applyProtection="1">
      <alignment horizontal="left"/>
      <protection locked="0"/>
    </xf>
    <xf numFmtId="0" fontId="19" fillId="0" borderId="160" xfId="0" applyFont="1" applyBorder="1" applyAlignment="1" applyProtection="1">
      <alignment horizontal="left"/>
      <protection locked="0"/>
    </xf>
    <xf numFmtId="0" fontId="19" fillId="0" borderId="161" xfId="0" applyFont="1" applyBorder="1" applyAlignment="1" applyProtection="1">
      <alignment horizontal="left"/>
      <protection locked="0"/>
    </xf>
    <xf numFmtId="0" fontId="19" fillId="0" borderId="162" xfId="0" applyFont="1" applyBorder="1" applyAlignment="1" applyProtection="1">
      <alignment horizontal="left"/>
      <protection locked="0"/>
    </xf>
    <xf numFmtId="0" fontId="19" fillId="0" borderId="163" xfId="0" applyFont="1" applyBorder="1" applyAlignment="1" applyProtection="1">
      <alignment horizontal="left"/>
      <protection locked="0"/>
    </xf>
    <xf numFmtId="0" fontId="19" fillId="0" borderId="164" xfId="0" applyFont="1" applyBorder="1" applyAlignment="1" applyProtection="1">
      <alignment horizontal="left"/>
      <protection locked="0"/>
    </xf>
    <xf numFmtId="0" fontId="19" fillId="0" borderId="165" xfId="0" applyFont="1" applyBorder="1" applyAlignment="1" applyProtection="1">
      <alignment horizontal="left"/>
      <protection locked="0"/>
    </xf>
    <xf numFmtId="0" fontId="19" fillId="0" borderId="166" xfId="0" applyFont="1" applyBorder="1" applyAlignment="1" applyProtection="1">
      <alignment horizontal="left"/>
      <protection locked="0"/>
    </xf>
    <xf numFmtId="0" fontId="38" fillId="0" borderId="0" xfId="0" applyFont="1" applyAlignment="1" applyProtection="1">
      <alignment horizontal="left"/>
      <protection locked="0"/>
    </xf>
    <xf numFmtId="0" fontId="19" fillId="0" borderId="0" xfId="0" applyFont="1" applyAlignment="1" applyProtection="1">
      <alignment horizontal="left"/>
      <protection locked="0"/>
    </xf>
    <xf numFmtId="0" fontId="19" fillId="0" borderId="167" xfId="0" applyFont="1" applyBorder="1" applyAlignment="1" applyProtection="1">
      <alignment horizontal="left"/>
      <protection locked="0"/>
    </xf>
    <xf numFmtId="0" fontId="12" fillId="2" borderId="3" xfId="0" applyFont="1" applyFill="1" applyBorder="1" applyProtection="1">
      <protection locked="0"/>
    </xf>
    <xf numFmtId="164" fontId="18" fillId="2" borderId="4" xfId="0" applyNumberFormat="1" applyFont="1" applyFill="1" applyBorder="1" applyAlignment="1" applyProtection="1">
      <alignment horizontal="center"/>
      <protection locked="0"/>
    </xf>
    <xf numFmtId="164" fontId="18" fillId="2" borderId="5" xfId="0" applyNumberFormat="1" applyFont="1" applyFill="1" applyBorder="1" applyAlignment="1" applyProtection="1">
      <alignment horizontal="center"/>
      <protection locked="0"/>
    </xf>
    <xf numFmtId="164" fontId="18" fillId="2" borderId="2" xfId="0" applyNumberFormat="1" applyFont="1" applyFill="1" applyBorder="1" applyAlignment="1" applyProtection="1">
      <alignment horizontal="center"/>
      <protection locked="0"/>
    </xf>
    <xf numFmtId="0" fontId="22" fillId="2" borderId="4" xfId="0" applyFont="1" applyFill="1" applyBorder="1" applyProtection="1">
      <protection locked="0"/>
    </xf>
    <xf numFmtId="10" fontId="22" fillId="2" borderId="4" xfId="0" applyNumberFormat="1" applyFont="1" applyFill="1" applyBorder="1" applyAlignment="1" applyProtection="1">
      <alignment horizontal="center"/>
      <protection locked="0"/>
    </xf>
    <xf numFmtId="3" fontId="22" fillId="2" borderId="4" xfId="0" applyNumberFormat="1" applyFont="1" applyFill="1" applyBorder="1" applyProtection="1">
      <protection locked="0"/>
    </xf>
    <xf numFmtId="4" fontId="22" fillId="2" borderId="4" xfId="0" applyNumberFormat="1" applyFont="1" applyFill="1" applyBorder="1" applyProtection="1">
      <protection locked="0"/>
    </xf>
    <xf numFmtId="0" fontId="22" fillId="2" borderId="5" xfId="0" applyFont="1" applyFill="1" applyBorder="1" applyProtection="1">
      <protection locked="0"/>
    </xf>
    <xf numFmtId="10" fontId="22" fillId="2" borderId="5" xfId="0" applyNumberFormat="1" applyFont="1" applyFill="1" applyBorder="1" applyAlignment="1" applyProtection="1">
      <alignment horizontal="center"/>
      <protection locked="0"/>
    </xf>
    <xf numFmtId="3" fontId="22" fillId="2" borderId="5" xfId="0" applyNumberFormat="1" applyFont="1" applyFill="1" applyBorder="1" applyProtection="1">
      <protection locked="0"/>
    </xf>
    <xf numFmtId="4" fontId="22" fillId="2" borderId="5" xfId="0" applyNumberFormat="1" applyFont="1" applyFill="1" applyBorder="1" applyProtection="1">
      <protection locked="0"/>
    </xf>
    <xf numFmtId="4" fontId="8" fillId="2" borderId="44" xfId="0" applyNumberFormat="1" applyFont="1" applyFill="1" applyBorder="1" applyProtection="1">
      <protection locked="0"/>
    </xf>
    <xf numFmtId="4" fontId="8" fillId="2" borderId="45" xfId="0" applyNumberFormat="1" applyFont="1" applyFill="1" applyBorder="1" applyProtection="1">
      <protection locked="0"/>
    </xf>
    <xf numFmtId="4" fontId="11" fillId="2" borderId="43" xfId="0" applyNumberFormat="1" applyFont="1" applyFill="1" applyBorder="1" applyProtection="1">
      <protection locked="0"/>
    </xf>
    <xf numFmtId="4" fontId="8" fillId="2" borderId="154" xfId="0" applyNumberFormat="1" applyFont="1" applyFill="1" applyBorder="1" applyProtection="1">
      <protection locked="0"/>
    </xf>
    <xf numFmtId="0" fontId="8" fillId="2" borderId="36" xfId="0" applyFont="1" applyFill="1" applyBorder="1" applyAlignment="1" applyProtection="1">
      <alignment horizontal="center" vertical="center"/>
      <protection locked="0"/>
    </xf>
    <xf numFmtId="3" fontId="8" fillId="2" borderId="36" xfId="0" applyNumberFormat="1" applyFont="1" applyFill="1" applyBorder="1" applyAlignment="1" applyProtection="1">
      <alignment horizontal="center" vertical="center"/>
      <protection locked="0"/>
    </xf>
    <xf numFmtId="4" fontId="8" fillId="2" borderId="36" xfId="0" applyNumberFormat="1" applyFont="1" applyFill="1" applyBorder="1" applyAlignment="1" applyProtection="1">
      <alignment vertical="center"/>
      <protection locked="0"/>
    </xf>
    <xf numFmtId="0" fontId="8" fillId="2" borderId="37" xfId="0" applyFont="1" applyFill="1" applyBorder="1" applyAlignment="1" applyProtection="1">
      <alignment horizontal="center" vertical="center"/>
      <protection locked="0"/>
    </xf>
    <xf numFmtId="0" fontId="8" fillId="2" borderId="37" xfId="0" applyFont="1" applyFill="1" applyBorder="1" applyAlignment="1" applyProtection="1">
      <alignment vertical="center"/>
      <protection locked="0"/>
    </xf>
    <xf numFmtId="3" fontId="8" fillId="2" borderId="37" xfId="0" applyNumberFormat="1" applyFont="1" applyFill="1" applyBorder="1" applyAlignment="1" applyProtection="1">
      <alignment horizontal="center" vertical="center"/>
      <protection locked="0"/>
    </xf>
    <xf numFmtId="4" fontId="8" fillId="2" borderId="37" xfId="0" applyNumberFormat="1" applyFont="1" applyFill="1" applyBorder="1" applyAlignment="1" applyProtection="1">
      <alignment vertical="center"/>
      <protection locked="0"/>
    </xf>
    <xf numFmtId="4" fontId="11" fillId="2" borderId="77" xfId="0" applyNumberFormat="1" applyFont="1" applyFill="1" applyBorder="1" applyAlignment="1" applyProtection="1">
      <alignment vertical="center"/>
      <protection locked="0"/>
    </xf>
    <xf numFmtId="4" fontId="7" fillId="2" borderId="81" xfId="0" applyNumberFormat="1" applyFont="1" applyFill="1" applyBorder="1" applyAlignment="1" applyProtection="1">
      <alignment vertical="center"/>
      <protection locked="0"/>
    </xf>
    <xf numFmtId="4" fontId="7" fillId="2" borderId="82" xfId="0" applyNumberFormat="1" applyFont="1" applyFill="1" applyBorder="1" applyAlignment="1" applyProtection="1">
      <alignment vertical="center"/>
      <protection locked="0"/>
    </xf>
    <xf numFmtId="4" fontId="7" fillId="2" borderId="83" xfId="0" applyNumberFormat="1" applyFont="1" applyFill="1" applyBorder="1" applyAlignment="1" applyProtection="1">
      <alignment vertical="center"/>
      <protection locked="0"/>
    </xf>
    <xf numFmtId="4" fontId="11" fillId="2" borderId="78" xfId="0" applyNumberFormat="1" applyFont="1" applyFill="1" applyBorder="1" applyAlignment="1" applyProtection="1">
      <alignment vertical="center"/>
      <protection locked="0"/>
    </xf>
    <xf numFmtId="4" fontId="7" fillId="2" borderId="84" xfId="0" applyNumberFormat="1" applyFont="1" applyFill="1" applyBorder="1" applyAlignment="1" applyProtection="1">
      <alignment vertical="center"/>
      <protection locked="0"/>
    </xf>
    <xf numFmtId="4" fontId="7" fillId="2" borderId="85" xfId="0" applyNumberFormat="1" applyFont="1" applyFill="1" applyBorder="1" applyAlignment="1" applyProtection="1">
      <alignment vertical="center"/>
      <protection locked="0"/>
    </xf>
    <xf numFmtId="4" fontId="7" fillId="2" borderId="86" xfId="0" applyNumberFormat="1" applyFont="1" applyFill="1" applyBorder="1" applyAlignment="1" applyProtection="1">
      <alignment vertical="center"/>
      <protection locked="0"/>
    </xf>
    <xf numFmtId="4" fontId="11" fillId="2" borderId="79" xfId="0" applyNumberFormat="1" applyFont="1" applyFill="1" applyBorder="1" applyAlignment="1" applyProtection="1">
      <alignment vertical="center"/>
      <protection locked="0"/>
    </xf>
    <xf numFmtId="4" fontId="7" fillId="2" borderId="87" xfId="0" applyNumberFormat="1" applyFont="1" applyFill="1" applyBorder="1" applyAlignment="1" applyProtection="1">
      <alignment vertical="center"/>
      <protection locked="0"/>
    </xf>
    <xf numFmtId="4" fontId="7" fillId="2" borderId="88" xfId="0" applyNumberFormat="1" applyFont="1" applyFill="1" applyBorder="1" applyAlignment="1" applyProtection="1">
      <alignment vertical="center"/>
      <protection locked="0"/>
    </xf>
    <xf numFmtId="4" fontId="7" fillId="2" borderId="89" xfId="0" applyNumberFormat="1" applyFont="1" applyFill="1" applyBorder="1" applyAlignment="1" applyProtection="1">
      <alignment vertical="center"/>
      <protection locked="0"/>
    </xf>
    <xf numFmtId="4" fontId="7" fillId="2" borderId="102" xfId="0" applyNumberFormat="1" applyFont="1" applyFill="1" applyBorder="1" applyAlignment="1" applyProtection="1">
      <alignment vertical="center"/>
      <protection locked="0"/>
    </xf>
    <xf numFmtId="4" fontId="7" fillId="2" borderId="103" xfId="0" applyNumberFormat="1" applyFont="1" applyFill="1" applyBorder="1" applyAlignment="1" applyProtection="1">
      <alignment vertical="center"/>
      <protection locked="0"/>
    </xf>
    <xf numFmtId="4" fontId="7" fillId="2" borderId="96" xfId="0" applyNumberFormat="1" applyFont="1" applyFill="1" applyBorder="1" applyAlignment="1" applyProtection="1">
      <alignment vertical="center"/>
      <protection locked="0"/>
    </xf>
    <xf numFmtId="4" fontId="7" fillId="2" borderId="97" xfId="0" applyNumberFormat="1" applyFont="1" applyFill="1" applyBorder="1" applyAlignment="1" applyProtection="1">
      <alignment vertical="center"/>
      <protection locked="0"/>
    </xf>
    <xf numFmtId="0" fontId="7" fillId="2" borderId="69" xfId="0" applyFont="1" applyFill="1" applyBorder="1" applyAlignment="1" applyProtection="1">
      <alignment horizontal="left" vertical="center"/>
      <protection locked="0"/>
    </xf>
    <xf numFmtId="0" fontId="7" fillId="2" borderId="71" xfId="0" applyFont="1" applyFill="1" applyBorder="1" applyAlignment="1" applyProtection="1">
      <alignment horizontal="left" vertical="center"/>
      <protection locked="0"/>
    </xf>
    <xf numFmtId="4" fontId="7" fillId="2" borderId="68" xfId="0" applyNumberFormat="1" applyFont="1" applyFill="1" applyBorder="1" applyAlignment="1" applyProtection="1">
      <alignment horizontal="left" vertical="center"/>
      <protection locked="0"/>
    </xf>
    <xf numFmtId="10" fontId="6" fillId="2" borderId="104" xfId="131" applyNumberFormat="1" applyFont="1" applyFill="1" applyBorder="1" applyAlignment="1" applyProtection="1">
      <alignment vertical="center"/>
      <protection locked="0"/>
    </xf>
    <xf numFmtId="4" fontId="6" fillId="2" borderId="104" xfId="0" applyNumberFormat="1" applyFont="1" applyFill="1" applyBorder="1" applyAlignment="1" applyProtection="1">
      <alignment vertical="center"/>
      <protection locked="0"/>
    </xf>
    <xf numFmtId="10" fontId="6" fillId="2" borderId="68" xfId="131" applyNumberFormat="1" applyFont="1" applyFill="1" applyBorder="1" applyAlignment="1" applyProtection="1">
      <alignment vertical="center"/>
      <protection locked="0"/>
    </xf>
    <xf numFmtId="4" fontId="6" fillId="2" borderId="68" xfId="0" applyNumberFormat="1" applyFont="1" applyFill="1" applyBorder="1" applyAlignment="1" applyProtection="1">
      <alignment vertical="center"/>
      <protection locked="0"/>
    </xf>
    <xf numFmtId="10" fontId="6" fillId="2" borderId="98" xfId="131" applyNumberFormat="1" applyFont="1" applyFill="1" applyBorder="1" applyAlignment="1" applyProtection="1">
      <alignment vertical="center"/>
      <protection locked="0"/>
    </xf>
    <xf numFmtId="4" fontId="6" fillId="2" borderId="98" xfId="0" applyNumberFormat="1" applyFont="1" applyFill="1" applyBorder="1" applyAlignment="1" applyProtection="1">
      <alignment vertical="center"/>
      <protection locked="0"/>
    </xf>
    <xf numFmtId="10" fontId="6" fillId="2" borderId="71" xfId="131" applyNumberFormat="1" applyFont="1" applyFill="1" applyBorder="1" applyAlignment="1" applyProtection="1">
      <alignment vertical="center"/>
      <protection locked="0"/>
    </xf>
    <xf numFmtId="4" fontId="6" fillId="2" borderId="71" xfId="0" applyNumberFormat="1" applyFont="1" applyFill="1" applyBorder="1" applyAlignment="1" applyProtection="1">
      <alignment vertical="center"/>
      <protection locked="0"/>
    </xf>
    <xf numFmtId="10" fontId="11" fillId="2" borderId="75" xfId="131" applyNumberFormat="1" applyFont="1" applyFill="1" applyBorder="1" applyAlignment="1">
      <alignment vertical="center"/>
    </xf>
    <xf numFmtId="4" fontId="11" fillId="2" borderId="15" xfId="0" applyNumberFormat="1" applyFont="1" applyFill="1" applyBorder="1" applyAlignment="1" applyProtection="1">
      <alignment vertical="center"/>
      <protection locked="0"/>
    </xf>
    <xf numFmtId="4" fontId="11" fillId="2" borderId="105" xfId="0" applyNumberFormat="1" applyFont="1" applyFill="1" applyBorder="1" applyAlignment="1" applyProtection="1">
      <alignment vertical="center"/>
      <protection locked="0"/>
    </xf>
    <xf numFmtId="0" fontId="18" fillId="2" borderId="0" xfId="0" applyFont="1" applyFill="1" applyBorder="1" applyAlignment="1" applyProtection="1">
      <alignment horizontal="left"/>
      <protection locked="0"/>
    </xf>
    <xf numFmtId="4" fontId="7" fillId="2" borderId="77" xfId="0" applyNumberFormat="1" applyFont="1" applyFill="1" applyBorder="1" applyAlignment="1" applyProtection="1">
      <alignment vertical="center"/>
      <protection locked="0"/>
    </xf>
    <xf numFmtId="4" fontId="7" fillId="2" borderId="65" xfId="0" applyNumberFormat="1" applyFont="1" applyFill="1" applyBorder="1" applyAlignment="1" applyProtection="1">
      <alignment horizontal="left" vertical="center"/>
      <protection locked="0"/>
    </xf>
    <xf numFmtId="4" fontId="7" fillId="2" borderId="101" xfId="0" applyNumberFormat="1" applyFont="1" applyFill="1" applyBorder="1" applyAlignment="1" applyProtection="1">
      <alignment vertical="center"/>
      <protection locked="0"/>
    </xf>
    <xf numFmtId="4" fontId="7" fillId="2" borderId="78" xfId="0" applyNumberFormat="1" applyFont="1" applyFill="1" applyBorder="1" applyAlignment="1" applyProtection="1">
      <alignment vertical="center"/>
      <protection locked="0"/>
    </xf>
    <xf numFmtId="4" fontId="7" fillId="2" borderId="95" xfId="0" applyNumberFormat="1" applyFont="1" applyFill="1" applyBorder="1" applyAlignment="1" applyProtection="1">
      <alignment vertical="center"/>
      <protection locked="0"/>
    </xf>
    <xf numFmtId="4" fontId="7" fillId="2" borderId="79" xfId="0" applyNumberFormat="1" applyFont="1" applyFill="1" applyBorder="1" applyAlignment="1" applyProtection="1">
      <alignment vertical="center"/>
      <protection locked="0"/>
    </xf>
    <xf numFmtId="0" fontId="7" fillId="2" borderId="100" xfId="0" applyFont="1" applyFill="1" applyBorder="1" applyAlignment="1" applyProtection="1">
      <alignment horizontal="left" vertical="center"/>
      <protection locked="0"/>
    </xf>
    <xf numFmtId="0" fontId="7" fillId="2" borderId="67" xfId="0" applyFont="1" applyFill="1" applyBorder="1" applyAlignment="1" applyProtection="1">
      <alignment horizontal="left" vertical="center"/>
      <protection locked="0"/>
    </xf>
    <xf numFmtId="0" fontId="7" fillId="2" borderId="70" xfId="0" applyFont="1" applyFill="1" applyBorder="1" applyAlignment="1" applyProtection="1">
      <alignment horizontal="left" vertical="center"/>
      <protection locked="0"/>
    </xf>
    <xf numFmtId="0" fontId="11" fillId="2" borderId="18" xfId="0" applyFont="1" applyFill="1" applyBorder="1" applyAlignment="1">
      <alignment horizontal="left" vertical="center"/>
    </xf>
    <xf numFmtId="4" fontId="7" fillId="2" borderId="63" xfId="0" applyNumberFormat="1" applyFont="1" applyFill="1" applyBorder="1" applyAlignment="1" applyProtection="1">
      <alignment vertical="center"/>
      <protection locked="0"/>
    </xf>
    <xf numFmtId="4" fontId="7" fillId="2" borderId="66" xfId="0" applyNumberFormat="1" applyFont="1" applyFill="1" applyBorder="1" applyAlignment="1" applyProtection="1">
      <alignment vertical="center"/>
      <protection locked="0"/>
    </xf>
    <xf numFmtId="0" fontId="7" fillId="2" borderId="101" xfId="0" applyFont="1" applyFill="1" applyBorder="1" applyAlignment="1" applyProtection="1">
      <alignment horizontal="left" vertical="center"/>
      <protection locked="0"/>
    </xf>
    <xf numFmtId="0" fontId="7" fillId="2" borderId="78" xfId="0" applyFont="1" applyFill="1" applyBorder="1" applyAlignment="1" applyProtection="1">
      <alignment horizontal="left" vertical="center"/>
      <protection locked="0"/>
    </xf>
    <xf numFmtId="0" fontId="7" fillId="2" borderId="79" xfId="0" applyFont="1" applyFill="1" applyBorder="1" applyAlignment="1" applyProtection="1">
      <alignment horizontal="left" vertical="center"/>
      <protection locked="0"/>
    </xf>
    <xf numFmtId="0" fontId="17" fillId="3" borderId="76" xfId="0" applyFont="1" applyFill="1" applyBorder="1" applyAlignment="1">
      <alignment horizontal="center" vertical="center"/>
    </xf>
    <xf numFmtId="4" fontId="11" fillId="2" borderId="72" xfId="0" applyNumberFormat="1" applyFont="1" applyFill="1" applyBorder="1" applyAlignment="1" applyProtection="1">
      <alignment vertical="center"/>
      <protection locked="0"/>
    </xf>
    <xf numFmtId="4" fontId="11" fillId="2" borderId="115" xfId="0" applyNumberFormat="1" applyFont="1" applyFill="1" applyBorder="1" applyAlignment="1" applyProtection="1">
      <alignment vertical="center"/>
      <protection locked="0"/>
    </xf>
    <xf numFmtId="4" fontId="11" fillId="2" borderId="91" xfId="0" applyNumberFormat="1" applyFont="1" applyFill="1" applyBorder="1" applyAlignment="1" applyProtection="1">
      <alignment vertical="center"/>
      <protection locked="0"/>
    </xf>
    <xf numFmtId="4" fontId="7" fillId="2" borderId="108" xfId="0" applyNumberFormat="1" applyFont="1" applyFill="1" applyBorder="1" applyAlignment="1" applyProtection="1">
      <alignment vertical="center"/>
      <protection locked="0"/>
    </xf>
    <xf numFmtId="4" fontId="7" fillId="2" borderId="109" xfId="0" applyNumberFormat="1" applyFont="1" applyFill="1" applyBorder="1" applyAlignment="1" applyProtection="1">
      <alignment vertical="center"/>
      <protection locked="0"/>
    </xf>
    <xf numFmtId="4" fontId="7" fillId="2" borderId="110" xfId="0" applyNumberFormat="1" applyFont="1" applyFill="1" applyBorder="1" applyAlignment="1" applyProtection="1">
      <alignment vertical="center"/>
      <protection locked="0"/>
    </xf>
    <xf numFmtId="4" fontId="7" fillId="2" borderId="66" xfId="0" applyNumberFormat="1" applyFont="1" applyFill="1" applyBorder="1" applyAlignment="1" applyProtection="1">
      <alignment horizontal="left" vertical="center"/>
      <protection locked="0"/>
    </xf>
    <xf numFmtId="3" fontId="14" fillId="2" borderId="15" xfId="0" applyNumberFormat="1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11" fillId="2" borderId="3" xfId="0" applyFont="1" applyFill="1" applyBorder="1" applyProtection="1">
      <protection locked="0"/>
    </xf>
    <xf numFmtId="0" fontId="18" fillId="2" borderId="4" xfId="0" applyFont="1" applyFill="1" applyBorder="1" applyAlignment="1" applyProtection="1">
      <protection locked="0"/>
    </xf>
    <xf numFmtId="0" fontId="18" fillId="2" borderId="5" xfId="0" applyFont="1" applyFill="1" applyBorder="1" applyAlignment="1" applyProtection="1">
      <protection locked="0"/>
    </xf>
    <xf numFmtId="0" fontId="18" fillId="2" borderId="2" xfId="0" applyFont="1" applyFill="1" applyBorder="1" applyAlignment="1" applyProtection="1">
      <protection locked="0"/>
    </xf>
    <xf numFmtId="10" fontId="22" fillId="2" borderId="4" xfId="0" applyNumberFormat="1" applyFont="1" applyFill="1" applyBorder="1" applyProtection="1">
      <protection locked="0"/>
    </xf>
    <xf numFmtId="10" fontId="22" fillId="2" borderId="5" xfId="0" applyNumberFormat="1" applyFont="1" applyFill="1" applyBorder="1" applyProtection="1">
      <protection locked="0"/>
    </xf>
    <xf numFmtId="4" fontId="7" fillId="2" borderId="72" xfId="0" applyNumberFormat="1" applyFont="1" applyFill="1" applyBorder="1" applyAlignment="1" applyProtection="1">
      <alignment horizontal="right" vertical="center"/>
      <protection locked="0"/>
    </xf>
    <xf numFmtId="4" fontId="7" fillId="2" borderId="90" xfId="0" applyNumberFormat="1" applyFont="1" applyFill="1" applyBorder="1" applyAlignment="1" applyProtection="1">
      <alignment horizontal="right" vertical="center"/>
      <protection locked="0"/>
    </xf>
    <xf numFmtId="4" fontId="7" fillId="2" borderId="91" xfId="0" applyNumberFormat="1" applyFont="1" applyFill="1" applyBorder="1" applyAlignment="1" applyProtection="1">
      <alignment horizontal="right" vertical="center"/>
      <protection locked="0"/>
    </xf>
    <xf numFmtId="4" fontId="7" fillId="2" borderId="92" xfId="0" applyNumberFormat="1" applyFont="1" applyFill="1" applyBorder="1" applyAlignment="1" applyProtection="1">
      <alignment horizontal="right" vertical="center"/>
      <protection locked="0"/>
    </xf>
    <xf numFmtId="4" fontId="5" fillId="2" borderId="101" xfId="0" applyNumberFormat="1" applyFont="1" applyFill="1" applyBorder="1" applyAlignment="1" applyProtection="1">
      <alignment vertical="center"/>
      <protection locked="0"/>
    </xf>
    <xf numFmtId="4" fontId="5" fillId="2" borderId="78" xfId="0" applyNumberFormat="1" applyFont="1" applyFill="1" applyBorder="1" applyAlignment="1" applyProtection="1">
      <alignment vertical="center"/>
      <protection locked="0"/>
    </xf>
    <xf numFmtId="4" fontId="5" fillId="2" borderId="95" xfId="0" applyNumberFormat="1" applyFont="1" applyFill="1" applyBorder="1" applyAlignment="1" applyProtection="1">
      <alignment vertical="center"/>
      <protection locked="0"/>
    </xf>
    <xf numFmtId="4" fontId="5" fillId="2" borderId="79" xfId="0" applyNumberFormat="1" applyFont="1" applyFill="1" applyBorder="1" applyAlignment="1" applyProtection="1">
      <alignment vertical="center"/>
      <protection locked="0"/>
    </xf>
    <xf numFmtId="0" fontId="7" fillId="2" borderId="63" xfId="0" applyFont="1" applyFill="1" applyBorder="1" applyAlignment="1" applyProtection="1">
      <alignment vertical="center"/>
      <protection locked="0"/>
    </xf>
    <xf numFmtId="0" fontId="7" fillId="2" borderId="65" xfId="0" applyFont="1" applyFill="1" applyBorder="1" applyAlignment="1" applyProtection="1">
      <alignment vertical="center"/>
      <protection locked="0"/>
    </xf>
    <xf numFmtId="0" fontId="7" fillId="2" borderId="66" xfId="0" applyFont="1" applyFill="1" applyBorder="1" applyAlignment="1" applyProtection="1">
      <alignment vertical="center"/>
      <protection locked="0"/>
    </xf>
    <xf numFmtId="0" fontId="7" fillId="2" borderId="68" xfId="0" applyFont="1" applyFill="1" applyBorder="1" applyAlignment="1" applyProtection="1">
      <alignment vertical="center"/>
      <protection locked="0"/>
    </xf>
    <xf numFmtId="0" fontId="7" fillId="2" borderId="69" xfId="0" applyFont="1" applyFill="1" applyBorder="1" applyAlignment="1" applyProtection="1">
      <alignment vertical="center"/>
      <protection locked="0"/>
    </xf>
    <xf numFmtId="0" fontId="7" fillId="2" borderId="71" xfId="0" applyFont="1" applyFill="1" applyBorder="1" applyAlignment="1" applyProtection="1">
      <alignment vertical="center"/>
      <protection locked="0"/>
    </xf>
    <xf numFmtId="4" fontId="5" fillId="2" borderId="77" xfId="0" applyNumberFormat="1" applyFont="1" applyFill="1" applyBorder="1" applyAlignment="1" applyProtection="1">
      <alignment vertical="center"/>
      <protection locked="0"/>
    </xf>
    <xf numFmtId="4" fontId="11" fillId="2" borderId="92" xfId="0" applyNumberFormat="1" applyFont="1" applyFill="1" applyBorder="1" applyAlignment="1" applyProtection="1">
      <alignment vertical="center"/>
      <protection locked="0"/>
    </xf>
    <xf numFmtId="4" fontId="7" fillId="2" borderId="114" xfId="0" applyNumberFormat="1" applyFont="1" applyFill="1" applyBorder="1" applyAlignment="1" applyProtection="1">
      <alignment horizontal="right" vertical="center"/>
      <protection locked="0"/>
    </xf>
    <xf numFmtId="4" fontId="7" fillId="2" borderId="86" xfId="0" applyNumberFormat="1" applyFont="1" applyFill="1" applyBorder="1" applyAlignment="1" applyProtection="1">
      <alignment horizontal="right" vertical="center"/>
      <protection locked="0"/>
    </xf>
    <xf numFmtId="4" fontId="7" fillId="2" borderId="89" xfId="0" applyNumberFormat="1" applyFont="1" applyFill="1" applyBorder="1" applyAlignment="1" applyProtection="1">
      <alignment horizontal="right" vertical="center"/>
      <protection locked="0"/>
    </xf>
    <xf numFmtId="4" fontId="5" fillId="2" borderId="108" xfId="0" applyNumberFormat="1" applyFont="1" applyFill="1" applyBorder="1" applyAlignment="1" applyProtection="1">
      <alignment vertical="center"/>
      <protection locked="0"/>
    </xf>
    <xf numFmtId="4" fontId="5" fillId="2" borderId="103" xfId="0" applyNumberFormat="1" applyFont="1" applyFill="1" applyBorder="1" applyAlignment="1" applyProtection="1">
      <alignment vertical="center"/>
      <protection locked="0"/>
    </xf>
    <xf numFmtId="4" fontId="5" fillId="2" borderId="110" xfId="0" applyNumberFormat="1" applyFont="1" applyFill="1" applyBorder="1" applyAlignment="1" applyProtection="1">
      <alignment horizontal="right" vertical="center"/>
      <protection locked="0"/>
    </xf>
    <xf numFmtId="4" fontId="5" fillId="2" borderId="88" xfId="0" applyNumberFormat="1" applyFont="1" applyFill="1" applyBorder="1" applyAlignment="1" applyProtection="1">
      <alignment horizontal="right" vertical="center"/>
      <protection locked="0"/>
    </xf>
    <xf numFmtId="4" fontId="5" fillId="2" borderId="89" xfId="0" applyNumberFormat="1" applyFont="1" applyFill="1" applyBorder="1" applyAlignment="1" applyProtection="1">
      <alignment horizontal="right" vertical="center"/>
      <protection locked="0"/>
    </xf>
    <xf numFmtId="4" fontId="5" fillId="2" borderId="108" xfId="0" applyNumberFormat="1" applyFont="1" applyFill="1" applyBorder="1" applyAlignment="1" applyProtection="1">
      <alignment horizontal="right" vertical="center"/>
      <protection locked="0"/>
    </xf>
    <xf numFmtId="4" fontId="5" fillId="2" borderId="103" xfId="0" applyNumberFormat="1" applyFont="1" applyFill="1" applyBorder="1" applyAlignment="1" applyProtection="1">
      <alignment horizontal="right" vertical="center"/>
      <protection locked="0"/>
    </xf>
    <xf numFmtId="4" fontId="5" fillId="2" borderId="114" xfId="0" applyNumberFormat="1" applyFont="1" applyFill="1" applyBorder="1" applyAlignment="1" applyProtection="1">
      <alignment horizontal="right" vertical="center"/>
      <protection locked="0"/>
    </xf>
    <xf numFmtId="0" fontId="7" fillId="2" borderId="101" xfId="0" applyFont="1" applyFill="1" applyBorder="1" applyAlignment="1" applyProtection="1">
      <alignment horizontal="center" vertical="center"/>
      <protection locked="0"/>
    </xf>
    <xf numFmtId="0" fontId="7" fillId="2" borderId="78" xfId="0" applyFont="1" applyFill="1" applyBorder="1" applyAlignment="1" applyProtection="1">
      <alignment horizontal="center" vertical="center"/>
      <protection locked="0"/>
    </xf>
    <xf numFmtId="0" fontId="7" fillId="2" borderId="79" xfId="0" applyFont="1" applyFill="1" applyBorder="1" applyAlignment="1" applyProtection="1">
      <alignment horizontal="center" vertical="center"/>
      <protection locked="0"/>
    </xf>
    <xf numFmtId="4" fontId="11" fillId="3" borderId="77" xfId="0" applyNumberFormat="1" applyFont="1" applyFill="1" applyBorder="1" applyAlignment="1" applyProtection="1">
      <alignment horizontal="right" vertical="center"/>
      <protection locked="0"/>
    </xf>
    <xf numFmtId="4" fontId="11" fillId="3" borderId="101" xfId="0" applyNumberFormat="1" applyFont="1" applyFill="1" applyBorder="1" applyAlignment="1" applyProtection="1">
      <alignment horizontal="right" vertical="center"/>
      <protection locked="0"/>
    </xf>
    <xf numFmtId="4" fontId="11" fillId="3" borderId="78" xfId="0" applyNumberFormat="1" applyFont="1" applyFill="1" applyBorder="1" applyAlignment="1" applyProtection="1">
      <alignment horizontal="right" vertical="center"/>
      <protection locked="0"/>
    </xf>
    <xf numFmtId="4" fontId="11" fillId="3" borderId="79" xfId="0" applyNumberFormat="1" applyFont="1" applyFill="1" applyBorder="1" applyAlignment="1" applyProtection="1">
      <alignment horizontal="right" vertical="center"/>
      <protection locked="0"/>
    </xf>
    <xf numFmtId="4" fontId="5" fillId="2" borderId="101" xfId="0" applyNumberFormat="1" applyFont="1" applyFill="1" applyBorder="1" applyAlignment="1" applyProtection="1">
      <alignment horizontal="right" vertical="center"/>
      <protection locked="0"/>
    </xf>
    <xf numFmtId="4" fontId="5" fillId="2" borderId="78" xfId="0" applyNumberFormat="1" applyFont="1" applyFill="1" applyBorder="1" applyAlignment="1" applyProtection="1">
      <alignment horizontal="right" vertical="center"/>
      <protection locked="0"/>
    </xf>
    <xf numFmtId="4" fontId="5" fillId="2" borderId="79" xfId="0" applyNumberFormat="1" applyFont="1" applyFill="1" applyBorder="1" applyAlignment="1" applyProtection="1">
      <alignment horizontal="right" vertical="center"/>
      <protection locked="0"/>
    </xf>
    <xf numFmtId="165" fontId="5" fillId="2" borderId="114" xfId="0" applyNumberFormat="1" applyFont="1" applyFill="1" applyBorder="1" applyAlignment="1" applyProtection="1">
      <alignment horizontal="right" vertical="center"/>
      <protection locked="0"/>
    </xf>
    <xf numFmtId="165" fontId="7" fillId="2" borderId="114" xfId="0" applyNumberFormat="1" applyFont="1" applyFill="1" applyBorder="1" applyAlignment="1" applyProtection="1">
      <alignment horizontal="right" vertical="center"/>
      <protection locked="0"/>
    </xf>
    <xf numFmtId="165" fontId="7" fillId="2" borderId="86" xfId="0" applyNumberFormat="1" applyFont="1" applyFill="1" applyBorder="1" applyAlignment="1" applyProtection="1">
      <alignment horizontal="right" vertical="center"/>
      <protection locked="0"/>
    </xf>
    <xf numFmtId="165" fontId="7" fillId="2" borderId="89" xfId="0" applyNumberFormat="1" applyFont="1" applyFill="1" applyBorder="1" applyAlignment="1" applyProtection="1">
      <alignment horizontal="right" vertical="center"/>
      <protection locked="0"/>
    </xf>
    <xf numFmtId="0" fontId="5" fillId="2" borderId="99" xfId="0" applyFont="1" applyFill="1" applyBorder="1" applyAlignment="1">
      <alignment horizontal="left" vertical="center"/>
    </xf>
    <xf numFmtId="4" fontId="7" fillId="2" borderId="101" xfId="0" applyNumberFormat="1" applyFont="1" applyFill="1" applyBorder="1" applyAlignment="1" applyProtection="1">
      <alignment vertical="center"/>
    </xf>
    <xf numFmtId="4" fontId="7" fillId="2" borderId="79" xfId="0" applyNumberFormat="1" applyFont="1" applyFill="1" applyBorder="1" applyAlignment="1" applyProtection="1">
      <alignment vertical="center"/>
    </xf>
    <xf numFmtId="0" fontId="22" fillId="2" borderId="0" xfId="0" applyFont="1" applyFill="1" applyBorder="1" applyAlignment="1" applyProtection="1">
      <alignment horizontal="left"/>
    </xf>
    <xf numFmtId="0" fontId="31" fillId="2" borderId="0" xfId="0" applyFont="1" applyFill="1" applyBorder="1" applyAlignment="1" applyProtection="1">
      <alignment horizontal="left" vertical="center"/>
    </xf>
    <xf numFmtId="0" fontId="33" fillId="2" borderId="0" xfId="0" applyFont="1" applyFill="1" applyBorder="1" applyAlignment="1" applyProtection="1">
      <alignment vertical="center"/>
    </xf>
    <xf numFmtId="0" fontId="21" fillId="2" borderId="0" xfId="0" applyFont="1" applyFill="1" applyAlignment="1" applyProtection="1">
      <alignment horizontal="right"/>
    </xf>
    <xf numFmtId="4" fontId="24" fillId="2" borderId="42" xfId="0" applyNumberFormat="1" applyFont="1" applyFill="1" applyBorder="1" applyProtection="1">
      <protection locked="0"/>
    </xf>
    <xf numFmtId="0" fontId="5" fillId="2" borderId="63" xfId="0" applyFont="1" applyFill="1" applyBorder="1" applyAlignment="1" applyProtection="1">
      <alignment vertical="center"/>
      <protection locked="0"/>
    </xf>
    <xf numFmtId="0" fontId="22" fillId="2" borderId="12" xfId="0" applyFont="1" applyFill="1" applyBorder="1" applyAlignment="1">
      <alignment horizontal="left"/>
    </xf>
    <xf numFmtId="0" fontId="11" fillId="4" borderId="0" xfId="0" applyFont="1" applyFill="1" applyBorder="1" applyAlignment="1" applyProtection="1">
      <alignment horizontal="left" vertical="center" wrapText="1"/>
    </xf>
    <xf numFmtId="4" fontId="5" fillId="2" borderId="104" xfId="0" applyNumberFormat="1" applyFont="1" applyFill="1" applyBorder="1" applyAlignment="1" applyProtection="1">
      <alignment horizontal="right" vertical="center"/>
      <protection locked="0"/>
    </xf>
    <xf numFmtId="4" fontId="5" fillId="2" borderId="68" xfId="0" applyNumberFormat="1" applyFont="1" applyFill="1" applyBorder="1" applyAlignment="1" applyProtection="1">
      <alignment horizontal="right" vertical="center"/>
      <protection locked="0"/>
    </xf>
    <xf numFmtId="4" fontId="5" fillId="2" borderId="71" xfId="0" applyNumberFormat="1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>
      <alignment horizontal="center" vertical="center"/>
    </xf>
    <xf numFmtId="0" fontId="22" fillId="2" borderId="0" xfId="0" applyFont="1" applyFill="1" applyProtection="1"/>
    <xf numFmtId="0" fontId="22" fillId="2" borderId="0" xfId="0" applyFont="1" applyFill="1" applyBorder="1" applyProtection="1"/>
    <xf numFmtId="0" fontId="12" fillId="2" borderId="0" xfId="0" applyFont="1" applyFill="1" applyBorder="1" applyAlignment="1" applyProtection="1">
      <alignment vertical="center"/>
    </xf>
    <xf numFmtId="0" fontId="22" fillId="2" borderId="6" xfId="0" applyFont="1" applyFill="1" applyBorder="1" applyProtection="1"/>
    <xf numFmtId="0" fontId="22" fillId="2" borderId="7" xfId="0" applyFont="1" applyFill="1" applyBorder="1" applyProtection="1"/>
    <xf numFmtId="0" fontId="22" fillId="2" borderId="8" xfId="0" applyFont="1" applyFill="1" applyBorder="1" applyProtection="1"/>
    <xf numFmtId="0" fontId="22" fillId="2" borderId="9" xfId="0" applyFont="1" applyFill="1" applyBorder="1" applyProtection="1"/>
    <xf numFmtId="0" fontId="11" fillId="2" borderId="0" xfId="0" applyFont="1" applyFill="1" applyBorder="1" applyProtection="1"/>
    <xf numFmtId="0" fontId="22" fillId="2" borderId="10" xfId="0" applyFont="1" applyFill="1" applyBorder="1" applyProtection="1"/>
    <xf numFmtId="0" fontId="22" fillId="2" borderId="0" xfId="0" applyFont="1" applyFill="1" applyBorder="1" applyAlignment="1" applyProtection="1">
      <alignment horizontal="center"/>
    </xf>
    <xf numFmtId="0" fontId="23" fillId="2" borderId="0" xfId="0" applyFont="1" applyFill="1" applyBorder="1" applyProtection="1"/>
    <xf numFmtId="0" fontId="23" fillId="2" borderId="0" xfId="0" applyFont="1" applyFill="1" applyBorder="1" applyAlignment="1" applyProtection="1">
      <alignment horizontal="center" vertical="center"/>
    </xf>
    <xf numFmtId="0" fontId="8" fillId="2" borderId="9" xfId="0" applyFont="1" applyFill="1" applyBorder="1" applyProtection="1"/>
    <xf numFmtId="0" fontId="11" fillId="4" borderId="0" xfId="0" applyFont="1" applyFill="1" applyBorder="1" applyAlignment="1" applyProtection="1">
      <alignment vertical="center"/>
    </xf>
    <xf numFmtId="0" fontId="8" fillId="2" borderId="10" xfId="0" applyFont="1" applyFill="1" applyBorder="1" applyProtection="1"/>
    <xf numFmtId="0" fontId="8" fillId="2" borderId="0" xfId="0" applyFont="1" applyFill="1" applyProtection="1"/>
    <xf numFmtId="0" fontId="16" fillId="2" borderId="9" xfId="0" applyFont="1" applyFill="1" applyBorder="1" applyProtection="1"/>
    <xf numFmtId="0" fontId="14" fillId="5" borderId="0" xfId="0" applyFont="1" applyFill="1" applyBorder="1" applyAlignment="1" applyProtection="1">
      <alignment vertical="center"/>
    </xf>
    <xf numFmtId="0" fontId="16" fillId="2" borderId="10" xfId="0" applyFont="1" applyFill="1" applyBorder="1" applyProtection="1"/>
    <xf numFmtId="0" fontId="14" fillId="2" borderId="0" xfId="0" applyFont="1" applyFill="1" applyAlignment="1" applyProtection="1">
      <alignment vertical="center"/>
    </xf>
    <xf numFmtId="0" fontId="11" fillId="2" borderId="1" xfId="0" applyFont="1" applyFill="1" applyBorder="1" applyProtection="1"/>
    <xf numFmtId="0" fontId="28" fillId="2" borderId="1" xfId="0" applyNumberFormat="1" applyFont="1" applyFill="1" applyBorder="1" applyAlignment="1" applyProtection="1">
      <alignment horizontal="left"/>
    </xf>
    <xf numFmtId="0" fontId="22" fillId="2" borderId="1" xfId="0" applyFont="1" applyFill="1" applyBorder="1" applyProtection="1"/>
    <xf numFmtId="0" fontId="22" fillId="2" borderId="1" xfId="0" applyFont="1" applyFill="1" applyBorder="1" applyAlignment="1" applyProtection="1">
      <alignment horizontal="left"/>
    </xf>
    <xf numFmtId="0" fontId="40" fillId="2" borderId="0" xfId="0" applyFont="1" applyFill="1" applyBorder="1" applyAlignment="1" applyProtection="1">
      <alignment horizontal="center"/>
    </xf>
    <xf numFmtId="0" fontId="22" fillId="2" borderId="9" xfId="0" applyFont="1" applyFill="1" applyBorder="1" applyAlignment="1" applyProtection="1">
      <alignment wrapText="1"/>
    </xf>
    <xf numFmtId="0" fontId="22" fillId="2" borderId="1" xfId="0" applyFont="1" applyFill="1" applyBorder="1" applyAlignment="1" applyProtection="1">
      <alignment wrapText="1"/>
    </xf>
    <xf numFmtId="0" fontId="22" fillId="2" borderId="1" xfId="0" applyFont="1" applyFill="1" applyBorder="1" applyAlignment="1" applyProtection="1">
      <alignment horizontal="center" wrapText="1"/>
    </xf>
    <xf numFmtId="0" fontId="28" fillId="2" borderId="1" xfId="0" applyFont="1" applyFill="1" applyBorder="1" applyAlignment="1" applyProtection="1">
      <alignment horizontal="center" wrapText="1"/>
    </xf>
    <xf numFmtId="0" fontId="22" fillId="2" borderId="1" xfId="0" applyFont="1" applyFill="1" applyBorder="1" applyAlignment="1" applyProtection="1">
      <alignment horizontal="center" vertical="center" wrapText="1"/>
    </xf>
    <xf numFmtId="0" fontId="28" fillId="2" borderId="1" xfId="0" applyFont="1" applyFill="1" applyBorder="1" applyAlignment="1" applyProtection="1">
      <alignment horizontal="center"/>
    </xf>
    <xf numFmtId="0" fontId="22" fillId="2" borderId="10" xfId="0" applyFont="1" applyFill="1" applyBorder="1" applyAlignment="1" applyProtection="1">
      <alignment wrapText="1"/>
    </xf>
    <xf numFmtId="0" fontId="22" fillId="2" borderId="0" xfId="0" applyFont="1" applyFill="1" applyAlignment="1" applyProtection="1">
      <alignment wrapText="1"/>
    </xf>
    <xf numFmtId="0" fontId="19" fillId="6" borderId="1" xfId="0" applyFont="1" applyFill="1" applyBorder="1" applyAlignment="1" applyProtection="1">
      <alignment horizontal="left"/>
    </xf>
    <xf numFmtId="0" fontId="22" fillId="2" borderId="0" xfId="0" applyFont="1" applyFill="1" applyBorder="1" applyAlignment="1" applyProtection="1">
      <alignment horizontal="center" wrapText="1"/>
    </xf>
    <xf numFmtId="0" fontId="22" fillId="2" borderId="0" xfId="0" quotePrefix="1" applyFont="1" applyFill="1" applyBorder="1" applyAlignment="1" applyProtection="1">
      <alignment horizontal="left"/>
    </xf>
    <xf numFmtId="0" fontId="22" fillId="2" borderId="11" xfId="0" applyFont="1" applyFill="1" applyBorder="1" applyProtection="1"/>
    <xf numFmtId="0" fontId="22" fillId="2" borderId="12" xfId="0" applyFont="1" applyFill="1" applyBorder="1" applyProtection="1"/>
    <xf numFmtId="0" fontId="22" fillId="2" borderId="13" xfId="0" applyFont="1" applyFill="1" applyBorder="1" applyProtection="1"/>
    <xf numFmtId="0" fontId="19" fillId="2" borderId="0" xfId="0" applyFont="1" applyFill="1" applyBorder="1" applyProtection="1"/>
    <xf numFmtId="0" fontId="19" fillId="2" borderId="0" xfId="0" applyFont="1" applyFill="1" applyProtection="1"/>
    <xf numFmtId="3" fontId="22" fillId="2" borderId="4" xfId="0" applyNumberFormat="1" applyFont="1" applyFill="1" applyBorder="1" applyAlignment="1" applyProtection="1">
      <alignment horizontal="center"/>
      <protection locked="0"/>
    </xf>
    <xf numFmtId="3" fontId="22" fillId="2" borderId="5" xfId="0" applyNumberFormat="1" applyFont="1" applyFill="1" applyBorder="1" applyAlignment="1" applyProtection="1">
      <alignment horizontal="center"/>
      <protection locked="0"/>
    </xf>
    <xf numFmtId="0" fontId="22" fillId="2" borderId="4" xfId="0" applyFont="1" applyFill="1" applyBorder="1" applyAlignment="1" applyProtection="1">
      <alignment horizontal="center"/>
      <protection locked="0"/>
    </xf>
    <xf numFmtId="0" fontId="22" fillId="2" borderId="5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Protection="1"/>
    <xf numFmtId="0" fontId="4" fillId="2" borderId="0" xfId="0" applyFont="1" applyFill="1" applyBorder="1" applyProtection="1"/>
    <xf numFmtId="0" fontId="4" fillId="2" borderId="10" xfId="0" applyFont="1" applyFill="1" applyBorder="1" applyProtection="1"/>
    <xf numFmtId="0" fontId="4" fillId="2" borderId="0" xfId="0" applyFont="1" applyFill="1" applyProtection="1"/>
    <xf numFmtId="0" fontId="11" fillId="0" borderId="9" xfId="0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Border="1" applyAlignment="1" applyProtection="1">
      <alignment horizontal="left" vertical="center"/>
      <protection locked="0"/>
    </xf>
    <xf numFmtId="0" fontId="11" fillId="0" borderId="10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Border="1" applyAlignment="1" applyProtection="1">
      <alignment horizontal="left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0" fontId="4" fillId="2" borderId="9" xfId="0" applyFont="1" applyFill="1" applyBorder="1" applyAlignment="1" applyProtection="1">
      <alignment wrapText="1"/>
    </xf>
    <xf numFmtId="0" fontId="4" fillId="2" borderId="10" xfId="0" applyFont="1" applyFill="1" applyBorder="1" applyAlignment="1" applyProtection="1">
      <alignment wrapText="1"/>
    </xf>
    <xf numFmtId="0" fontId="4" fillId="2" borderId="0" xfId="0" applyFont="1" applyFill="1" applyAlignment="1" applyProtection="1">
      <alignment wrapText="1"/>
    </xf>
    <xf numFmtId="0" fontId="11" fillId="0" borderId="9" xfId="0" applyFont="1" applyFill="1" applyBorder="1" applyAlignment="1" applyProtection="1">
      <alignment horizontal="left"/>
      <protection locked="0"/>
    </xf>
    <xf numFmtId="0" fontId="11" fillId="0" borderId="10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10" xfId="0" applyFont="1" applyFill="1" applyBorder="1" applyAlignment="1" applyProtection="1">
      <alignment horizontal="left" vertical="center"/>
      <protection locked="0"/>
    </xf>
    <xf numFmtId="0" fontId="11" fillId="3" borderId="15" xfId="0" applyNumberFormat="1" applyFont="1" applyFill="1" applyBorder="1" applyAlignment="1" applyProtection="1">
      <alignment horizontal="center" wrapText="1"/>
    </xf>
    <xf numFmtId="4" fontId="11" fillId="2" borderId="77" xfId="0" applyNumberFormat="1" applyFont="1" applyFill="1" applyBorder="1" applyProtection="1"/>
    <xf numFmtId="4" fontId="11" fillId="2" borderId="78" xfId="0" applyNumberFormat="1" applyFont="1" applyFill="1" applyBorder="1" applyProtection="1"/>
    <xf numFmtId="4" fontId="11" fillId="2" borderId="79" xfId="0" applyNumberFormat="1" applyFont="1" applyFill="1" applyBorder="1" applyProtection="1"/>
    <xf numFmtId="4" fontId="25" fillId="2" borderId="130" xfId="0" applyNumberFormat="1" applyFont="1" applyFill="1" applyBorder="1" applyAlignment="1" applyProtection="1">
      <alignment horizontal="center"/>
    </xf>
    <xf numFmtId="3" fontId="25" fillId="2" borderId="130" xfId="0" applyNumberFormat="1" applyFont="1" applyFill="1" applyBorder="1" applyAlignment="1" applyProtection="1">
      <alignment horizontal="center"/>
    </xf>
    <xf numFmtId="4" fontId="25" fillId="3" borderId="172" xfId="0" applyNumberFormat="1" applyFont="1" applyFill="1" applyBorder="1" applyProtection="1"/>
    <xf numFmtId="4" fontId="25" fillId="3" borderId="129" xfId="0" applyNumberFormat="1" applyFont="1" applyFill="1" applyBorder="1" applyProtection="1"/>
    <xf numFmtId="4" fontId="25" fillId="3" borderId="130" xfId="0" applyNumberFormat="1" applyFont="1" applyFill="1" applyBorder="1" applyProtection="1"/>
    <xf numFmtId="4" fontId="25" fillId="2" borderId="171" xfId="0" applyNumberFormat="1" applyFont="1" applyFill="1" applyBorder="1" applyProtection="1"/>
    <xf numFmtId="4" fontId="25" fillId="2" borderId="170" xfId="0" applyNumberFormat="1" applyFont="1" applyFill="1" applyBorder="1" applyProtection="1"/>
    <xf numFmtId="165" fontId="4" fillId="2" borderId="77" xfId="0" applyNumberFormat="1" applyFont="1" applyFill="1" applyBorder="1" applyAlignment="1" applyProtection="1">
      <alignment horizontal="center"/>
      <protection locked="0"/>
    </xf>
    <xf numFmtId="3" fontId="4" fillId="2" borderId="77" xfId="0" applyNumberFormat="1" applyFont="1" applyFill="1" applyBorder="1" applyAlignment="1" applyProtection="1">
      <alignment horizontal="center"/>
      <protection locked="0"/>
    </xf>
    <xf numFmtId="3" fontId="4" fillId="2" borderId="81" xfId="0" applyNumberFormat="1" applyFont="1" applyFill="1" applyBorder="1" applyAlignment="1" applyProtection="1">
      <alignment horizontal="center"/>
      <protection locked="0"/>
    </xf>
    <xf numFmtId="0" fontId="4" fillId="2" borderId="83" xfId="0" applyFont="1" applyFill="1" applyBorder="1" applyAlignment="1" applyProtection="1">
      <alignment horizontal="center"/>
      <protection locked="0"/>
    </xf>
    <xf numFmtId="0" fontId="4" fillId="2" borderId="77" xfId="0" applyFont="1" applyFill="1" applyBorder="1" applyAlignment="1" applyProtection="1">
      <alignment horizontal="center"/>
      <protection locked="0"/>
    </xf>
    <xf numFmtId="4" fontId="4" fillId="2" borderId="77" xfId="0" applyNumberFormat="1" applyFont="1" applyFill="1" applyBorder="1" applyProtection="1">
      <protection locked="0"/>
    </xf>
    <xf numFmtId="165" fontId="4" fillId="2" borderId="78" xfId="0" applyNumberFormat="1" applyFont="1" applyFill="1" applyBorder="1" applyAlignment="1" applyProtection="1">
      <alignment horizontal="center" wrapText="1"/>
      <protection locked="0"/>
    </xf>
    <xf numFmtId="3" fontId="4" fillId="2" borderId="78" xfId="0" applyNumberFormat="1" applyFont="1" applyFill="1" applyBorder="1" applyAlignment="1" applyProtection="1">
      <alignment horizontal="center" wrapText="1"/>
      <protection locked="0"/>
    </xf>
    <xf numFmtId="3" fontId="4" fillId="2" borderId="84" xfId="0" applyNumberFormat="1" applyFont="1" applyFill="1" applyBorder="1" applyAlignment="1" applyProtection="1">
      <alignment horizontal="center" wrapText="1"/>
      <protection locked="0"/>
    </xf>
    <xf numFmtId="0" fontId="4" fillId="2" borderId="86" xfId="0" applyFont="1" applyFill="1" applyBorder="1" applyAlignment="1" applyProtection="1">
      <alignment horizontal="center" wrapText="1"/>
      <protection locked="0"/>
    </xf>
    <xf numFmtId="0" fontId="4" fillId="2" borderId="78" xfId="0" applyFont="1" applyFill="1" applyBorder="1" applyAlignment="1" applyProtection="1">
      <alignment horizontal="center" wrapText="1"/>
      <protection locked="0"/>
    </xf>
    <xf numFmtId="4" fontId="4" fillId="2" borderId="78" xfId="0" applyNumberFormat="1" applyFont="1" applyFill="1" applyBorder="1" applyAlignment="1" applyProtection="1">
      <alignment wrapText="1"/>
      <protection locked="0"/>
    </xf>
    <xf numFmtId="165" fontId="4" fillId="2" borderId="78" xfId="0" applyNumberFormat="1" applyFont="1" applyFill="1" applyBorder="1" applyAlignment="1" applyProtection="1">
      <alignment horizontal="center"/>
      <protection locked="0"/>
    </xf>
    <xf numFmtId="3" fontId="4" fillId="2" borderId="78" xfId="0" applyNumberFormat="1" applyFont="1" applyFill="1" applyBorder="1" applyAlignment="1" applyProtection="1">
      <alignment horizontal="center"/>
      <protection locked="0"/>
    </xf>
    <xf numFmtId="3" fontId="4" fillId="2" borderId="84" xfId="0" applyNumberFormat="1" applyFont="1" applyFill="1" applyBorder="1" applyAlignment="1" applyProtection="1">
      <alignment horizontal="center"/>
      <protection locked="0"/>
    </xf>
    <xf numFmtId="0" fontId="4" fillId="2" borderId="86" xfId="0" applyFont="1" applyFill="1" applyBorder="1" applyAlignment="1" applyProtection="1">
      <alignment horizontal="center"/>
      <protection locked="0"/>
    </xf>
    <xf numFmtId="0" fontId="4" fillId="2" borderId="78" xfId="0" applyFont="1" applyFill="1" applyBorder="1" applyAlignment="1" applyProtection="1">
      <alignment horizontal="center"/>
      <protection locked="0"/>
    </xf>
    <xf numFmtId="4" fontId="4" fillId="2" borderId="78" xfId="0" applyNumberFormat="1" applyFont="1" applyFill="1" applyBorder="1" applyProtection="1">
      <protection locked="0"/>
    </xf>
    <xf numFmtId="4" fontId="4" fillId="2" borderId="78" xfId="0" applyNumberFormat="1" applyFont="1" applyFill="1" applyBorder="1" applyAlignment="1" applyProtection="1">
      <alignment horizontal="left"/>
      <protection locked="0"/>
    </xf>
    <xf numFmtId="165" fontId="4" fillId="2" borderId="79" xfId="0" applyNumberFormat="1" applyFont="1" applyFill="1" applyBorder="1" applyAlignment="1" applyProtection="1">
      <alignment horizontal="center"/>
      <protection locked="0"/>
    </xf>
    <xf numFmtId="3" fontId="4" fillId="2" borderId="87" xfId="0" applyNumberFormat="1" applyFont="1" applyFill="1" applyBorder="1" applyAlignment="1" applyProtection="1">
      <alignment horizontal="center"/>
      <protection locked="0"/>
    </xf>
    <xf numFmtId="0" fontId="4" fillId="2" borderId="89" xfId="0" applyFont="1" applyFill="1" applyBorder="1" applyAlignment="1" applyProtection="1">
      <alignment horizontal="center"/>
      <protection locked="0"/>
    </xf>
    <xf numFmtId="0" fontId="4" fillId="2" borderId="79" xfId="0" applyFont="1" applyFill="1" applyBorder="1" applyAlignment="1" applyProtection="1">
      <alignment horizontal="center"/>
      <protection locked="0"/>
    </xf>
    <xf numFmtId="4" fontId="25" fillId="2" borderId="130" xfId="0" applyNumberFormat="1" applyFont="1" applyFill="1" applyBorder="1" applyProtection="1">
      <protection locked="0"/>
    </xf>
    <xf numFmtId="0" fontId="4" fillId="2" borderId="66" xfId="0" applyFont="1" applyFill="1" applyBorder="1" applyAlignment="1" applyProtection="1">
      <alignment horizontal="left"/>
      <protection locked="0"/>
    </xf>
    <xf numFmtId="0" fontId="4" fillId="2" borderId="68" xfId="0" applyFont="1" applyFill="1" applyBorder="1" applyAlignment="1" applyProtection="1">
      <alignment horizontal="left"/>
      <protection locked="0"/>
    </xf>
    <xf numFmtId="4" fontId="4" fillId="3" borderId="76" xfId="0" applyNumberFormat="1" applyFont="1" applyFill="1" applyBorder="1" applyProtection="1"/>
    <xf numFmtId="0" fontId="4" fillId="3" borderId="59" xfId="0" applyFont="1" applyFill="1" applyBorder="1" applyProtection="1"/>
    <xf numFmtId="4" fontId="4" fillId="3" borderId="42" xfId="0" applyNumberFormat="1" applyFont="1" applyFill="1" applyBorder="1" applyAlignment="1" applyProtection="1">
      <alignment wrapText="1"/>
    </xf>
    <xf numFmtId="0" fontId="4" fillId="3" borderId="61" xfId="0" applyFont="1" applyFill="1" applyBorder="1" applyAlignment="1" applyProtection="1">
      <alignment wrapText="1"/>
    </xf>
    <xf numFmtId="4" fontId="4" fillId="3" borderId="42" xfId="0" applyNumberFormat="1" applyFont="1" applyFill="1" applyBorder="1" applyProtection="1"/>
    <xf numFmtId="0" fontId="4" fillId="3" borderId="61" xfId="0" applyFont="1" applyFill="1" applyBorder="1" applyProtection="1"/>
    <xf numFmtId="4" fontId="4" fillId="3" borderId="42" xfId="0" applyNumberFormat="1" applyFont="1" applyFill="1" applyBorder="1" applyAlignment="1" applyProtection="1">
      <alignment horizontal="left"/>
    </xf>
    <xf numFmtId="0" fontId="4" fillId="3" borderId="61" xfId="0" applyFont="1" applyFill="1" applyBorder="1" applyAlignment="1" applyProtection="1">
      <alignment horizontal="left"/>
    </xf>
    <xf numFmtId="4" fontId="4" fillId="3" borderId="80" xfId="0" applyNumberFormat="1" applyFont="1" applyFill="1" applyBorder="1" applyAlignment="1" applyProtection="1">
      <alignment horizontal="left"/>
    </xf>
    <xf numFmtId="0" fontId="4" fillId="3" borderId="19" xfId="0" applyFont="1" applyFill="1" applyBorder="1" applyAlignment="1" applyProtection="1">
      <alignment horizontal="left"/>
    </xf>
    <xf numFmtId="4" fontId="7" fillId="2" borderId="0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/>
    <xf numFmtId="4" fontId="41" fillId="2" borderId="101" xfId="0" applyNumberFormat="1" applyFont="1" applyFill="1" applyBorder="1" applyAlignment="1">
      <alignment vertical="center"/>
    </xf>
    <xf numFmtId="4" fontId="41" fillId="2" borderId="42" xfId="0" applyNumberFormat="1" applyFont="1" applyFill="1" applyBorder="1" applyAlignment="1">
      <alignment vertical="center"/>
    </xf>
    <xf numFmtId="4" fontId="30" fillId="2" borderId="15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3" fontId="11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3" fillId="2" borderId="0" xfId="0" quotePrefix="1" applyFont="1" applyFill="1" applyBorder="1" applyAlignment="1">
      <alignment horizontal="left" vertical="center"/>
    </xf>
    <xf numFmtId="3" fontId="3" fillId="2" borderId="0" xfId="0" applyNumberFormat="1" applyFont="1" applyFill="1" applyBorder="1" applyAlignment="1">
      <alignment horizontal="center" vertical="center"/>
    </xf>
    <xf numFmtId="4" fontId="3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11" fillId="3" borderId="33" xfId="0" quotePrefix="1" applyFont="1" applyFill="1" applyBorder="1" applyAlignment="1">
      <alignment horizontal="left" vertical="center"/>
    </xf>
    <xf numFmtId="0" fontId="11" fillId="3" borderId="76" xfId="0" applyFont="1" applyFill="1" applyBorder="1" applyAlignment="1">
      <alignment horizontal="center" vertical="center" wrapText="1"/>
    </xf>
    <xf numFmtId="0" fontId="41" fillId="2" borderId="101" xfId="0" applyFont="1" applyFill="1" applyBorder="1" applyAlignment="1" applyProtection="1">
      <alignment horizontal="center" vertical="center"/>
      <protection locked="0"/>
    </xf>
    <xf numFmtId="0" fontId="22" fillId="2" borderId="9" xfId="0" applyFont="1" applyFill="1" applyBorder="1" applyAlignment="1">
      <alignment horizontal="left" vertical="center"/>
    </xf>
    <xf numFmtId="0" fontId="23" fillId="2" borderId="0" xfId="0" applyFont="1" applyFill="1" applyBorder="1" applyAlignment="1">
      <alignment horizontal="left" vertical="center"/>
    </xf>
    <xf numFmtId="0" fontId="22" fillId="2" borderId="0" xfId="0" applyFont="1" applyFill="1" applyBorder="1" applyAlignment="1">
      <alignment horizontal="left" vertical="center"/>
    </xf>
    <xf numFmtId="4" fontId="23" fillId="2" borderId="0" xfId="0" applyNumberFormat="1" applyFont="1" applyFill="1" applyBorder="1" applyAlignment="1">
      <alignment vertical="center"/>
    </xf>
    <xf numFmtId="0" fontId="22" fillId="2" borderId="0" xfId="0" quotePrefix="1" applyFont="1" applyFill="1" applyBorder="1" applyAlignment="1">
      <alignment horizontal="left" vertical="center"/>
    </xf>
    <xf numFmtId="0" fontId="22" fillId="2" borderId="0" xfId="0" quotePrefix="1" applyFont="1" applyFill="1" applyAlignment="1">
      <alignment horizontal="left" vertical="center"/>
    </xf>
    <xf numFmtId="4" fontId="22" fillId="2" borderId="0" xfId="0" applyNumberFormat="1" applyFont="1" applyFill="1" applyBorder="1" applyAlignment="1">
      <alignment horizontal="left" vertical="center"/>
    </xf>
    <xf numFmtId="4" fontId="5" fillId="2" borderId="77" xfId="0" applyNumberFormat="1" applyFont="1" applyFill="1" applyBorder="1" applyAlignment="1" applyProtection="1">
      <alignment horizontal="right" vertical="center"/>
      <protection locked="0"/>
    </xf>
    <xf numFmtId="0" fontId="11" fillId="2" borderId="18" xfId="0" applyFont="1" applyFill="1" applyBorder="1" applyAlignment="1">
      <alignment horizontal="left" vertical="center"/>
    </xf>
    <xf numFmtId="4" fontId="7" fillId="2" borderId="68" xfId="0" applyNumberFormat="1" applyFont="1" applyFill="1" applyBorder="1" applyAlignment="1" applyProtection="1">
      <alignment horizontal="left" vertical="center"/>
      <protection locked="0"/>
    </xf>
    <xf numFmtId="4" fontId="7" fillId="2" borderId="71" xfId="0" applyNumberFormat="1" applyFont="1" applyFill="1" applyBorder="1" applyAlignment="1" applyProtection="1">
      <alignment horizontal="left" vertical="center"/>
      <protection locked="0"/>
    </xf>
    <xf numFmtId="4" fontId="4" fillId="2" borderId="79" xfId="0" applyNumberFormat="1" applyFont="1" applyFill="1" applyBorder="1" applyAlignment="1" applyProtection="1">
      <alignment horizontal="right"/>
      <protection locked="0"/>
    </xf>
    <xf numFmtId="4" fontId="7" fillId="2" borderId="75" xfId="0" applyNumberFormat="1" applyFont="1" applyFill="1" applyBorder="1" applyAlignment="1" applyProtection="1">
      <alignment horizontal="left" vertical="center"/>
      <protection locked="0"/>
    </xf>
    <xf numFmtId="4" fontId="6" fillId="2" borderId="104" xfId="131" applyNumberFormat="1" applyFont="1" applyFill="1" applyBorder="1" applyAlignment="1" applyProtection="1">
      <alignment vertical="center"/>
      <protection locked="0"/>
    </xf>
    <xf numFmtId="4" fontId="6" fillId="2" borderId="68" xfId="131" applyNumberFormat="1" applyFont="1" applyFill="1" applyBorder="1" applyAlignment="1" applyProtection="1">
      <alignment vertical="center"/>
      <protection locked="0"/>
    </xf>
    <xf numFmtId="4" fontId="6" fillId="2" borderId="98" xfId="131" applyNumberFormat="1" applyFont="1" applyFill="1" applyBorder="1" applyAlignment="1" applyProtection="1">
      <alignment vertical="center"/>
      <protection locked="0"/>
    </xf>
    <xf numFmtId="4" fontId="6" fillId="2" borderId="71" xfId="131" applyNumberFormat="1" applyFont="1" applyFill="1" applyBorder="1" applyAlignment="1" applyProtection="1">
      <alignment vertical="center"/>
      <protection locked="0"/>
    </xf>
    <xf numFmtId="0" fontId="6" fillId="2" borderId="104" xfId="0" applyNumberFormat="1" applyFont="1" applyFill="1" applyBorder="1" applyAlignment="1" applyProtection="1">
      <alignment horizontal="left" vertical="center"/>
      <protection locked="0"/>
    </xf>
    <xf numFmtId="0" fontId="6" fillId="2" borderId="68" xfId="0" applyNumberFormat="1" applyFont="1" applyFill="1" applyBorder="1" applyAlignment="1" applyProtection="1">
      <alignment horizontal="left" vertical="center"/>
      <protection locked="0"/>
    </xf>
    <xf numFmtId="0" fontId="6" fillId="2" borderId="98" xfId="0" applyNumberFormat="1" applyFont="1" applyFill="1" applyBorder="1" applyAlignment="1" applyProtection="1">
      <alignment horizontal="left" vertical="center"/>
      <protection locked="0"/>
    </xf>
    <xf numFmtId="0" fontId="6" fillId="2" borderId="71" xfId="0" applyNumberFormat="1" applyFont="1" applyFill="1" applyBorder="1" applyAlignment="1" applyProtection="1">
      <alignment horizontal="left" vertical="center"/>
      <protection locked="0"/>
    </xf>
    <xf numFmtId="0" fontId="2" fillId="2" borderId="101" xfId="0" applyNumberFormat="1" applyFont="1" applyFill="1" applyBorder="1" applyAlignment="1" applyProtection="1">
      <alignment horizontal="center" vertical="center"/>
      <protection locked="0"/>
    </xf>
    <xf numFmtId="0" fontId="2" fillId="2" borderId="78" xfId="0" applyNumberFormat="1" applyFont="1" applyFill="1" applyBorder="1" applyAlignment="1" applyProtection="1">
      <alignment horizontal="center" vertical="center"/>
      <protection locked="0"/>
    </xf>
    <xf numFmtId="0" fontId="2" fillId="2" borderId="95" xfId="0" applyNumberFormat="1" applyFont="1" applyFill="1" applyBorder="1" applyAlignment="1" applyProtection="1">
      <alignment horizontal="center" vertical="center"/>
      <protection locked="0"/>
    </xf>
    <xf numFmtId="0" fontId="2" fillId="2" borderId="79" xfId="0" applyNumberFormat="1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Border="1" applyAlignment="1" applyProtection="1">
      <alignment horizontal="center"/>
      <protection locked="0"/>
    </xf>
    <xf numFmtId="4" fontId="11" fillId="2" borderId="65" xfId="0" applyNumberFormat="1" applyFont="1" applyFill="1" applyBorder="1" applyAlignment="1" applyProtection="1">
      <alignment horizontal="center" vertical="center"/>
      <protection locked="0"/>
    </xf>
    <xf numFmtId="4" fontId="7" fillId="2" borderId="65" xfId="0" applyNumberFormat="1" applyFont="1" applyFill="1" applyBorder="1" applyAlignment="1" applyProtection="1">
      <alignment horizontal="center" vertical="center"/>
      <protection locked="0"/>
    </xf>
    <xf numFmtId="4" fontId="11" fillId="2" borderId="104" xfId="0" applyNumberFormat="1" applyFont="1" applyFill="1" applyBorder="1" applyAlignment="1" applyProtection="1">
      <alignment horizontal="center" vertical="center"/>
      <protection locked="0"/>
    </xf>
    <xf numFmtId="4" fontId="7" fillId="2" borderId="104" xfId="0" applyNumberFormat="1" applyFont="1" applyFill="1" applyBorder="1" applyAlignment="1" applyProtection="1">
      <alignment horizontal="center" vertical="center"/>
      <protection locked="0"/>
    </xf>
    <xf numFmtId="4" fontId="11" fillId="2" borderId="68" xfId="0" applyNumberFormat="1" applyFont="1" applyFill="1" applyBorder="1" applyAlignment="1" applyProtection="1">
      <alignment horizontal="center" vertical="center"/>
      <protection locked="0"/>
    </xf>
    <xf numFmtId="4" fontId="7" fillId="2" borderId="68" xfId="0" applyNumberFormat="1" applyFont="1" applyFill="1" applyBorder="1" applyAlignment="1" applyProtection="1">
      <alignment horizontal="center" vertical="center"/>
      <protection locked="0"/>
    </xf>
    <xf numFmtId="4" fontId="11" fillId="2" borderId="98" xfId="0" applyNumberFormat="1" applyFont="1" applyFill="1" applyBorder="1" applyAlignment="1" applyProtection="1">
      <alignment horizontal="center" vertical="center"/>
      <protection locked="0"/>
    </xf>
    <xf numFmtId="4" fontId="7" fillId="2" borderId="98" xfId="0" applyNumberFormat="1" applyFont="1" applyFill="1" applyBorder="1" applyAlignment="1" applyProtection="1">
      <alignment horizontal="center" vertical="center"/>
      <protection locked="0"/>
    </xf>
    <xf numFmtId="4" fontId="11" fillId="2" borderId="71" xfId="0" applyNumberFormat="1" applyFont="1" applyFill="1" applyBorder="1" applyAlignment="1" applyProtection="1">
      <alignment horizontal="center" vertical="center"/>
      <protection locked="0"/>
    </xf>
    <xf numFmtId="4" fontId="7" fillId="2" borderId="71" xfId="0" applyNumberFormat="1" applyFont="1" applyFill="1" applyBorder="1" applyAlignment="1" applyProtection="1">
      <alignment horizontal="center" vertical="center"/>
      <protection locked="0"/>
    </xf>
    <xf numFmtId="4" fontId="11" fillId="2" borderId="75" xfId="0" applyNumberFormat="1" applyFont="1" applyFill="1" applyBorder="1" applyAlignment="1">
      <alignment horizontal="center" vertical="center"/>
    </xf>
    <xf numFmtId="4" fontId="11" fillId="2" borderId="72" xfId="0" applyNumberFormat="1" applyFont="1" applyFill="1" applyBorder="1" applyAlignment="1">
      <alignment horizontal="center" vertical="center"/>
    </xf>
    <xf numFmtId="0" fontId="2" fillId="2" borderId="99" xfId="0" applyFont="1" applyFill="1" applyBorder="1" applyAlignment="1">
      <alignment horizontal="left" vertical="center"/>
    </xf>
    <xf numFmtId="4" fontId="7" fillId="2" borderId="83" xfId="0" applyNumberFormat="1" applyFont="1" applyFill="1" applyBorder="1" applyAlignment="1" applyProtection="1">
      <alignment horizontal="right" vertical="center"/>
      <protection locked="0"/>
    </xf>
    <xf numFmtId="4" fontId="2" fillId="2" borderId="102" xfId="0" applyNumberFormat="1" applyFont="1" applyFill="1" applyBorder="1" applyAlignment="1" applyProtection="1">
      <alignment horizontal="right" vertical="center"/>
      <protection locked="0"/>
    </xf>
    <xf numFmtId="4" fontId="2" fillId="2" borderId="77" xfId="0" applyNumberFormat="1" applyFont="1" applyFill="1" applyBorder="1" applyAlignment="1" applyProtection="1">
      <alignment horizontal="right" vertical="center"/>
      <protection locked="0"/>
    </xf>
    <xf numFmtId="4" fontId="2" fillId="2" borderId="84" xfId="0" applyNumberFormat="1" applyFont="1" applyFill="1" applyBorder="1" applyAlignment="1" applyProtection="1">
      <alignment horizontal="right" vertical="center"/>
      <protection locked="0"/>
    </xf>
    <xf numFmtId="4" fontId="2" fillId="2" borderId="78" xfId="0" applyNumberFormat="1" applyFont="1" applyFill="1" applyBorder="1" applyAlignment="1" applyProtection="1">
      <alignment horizontal="right" vertical="center"/>
      <protection locked="0"/>
    </xf>
    <xf numFmtId="4" fontId="2" fillId="2" borderId="87" xfId="0" applyNumberFormat="1" applyFont="1" applyFill="1" applyBorder="1" applyAlignment="1" applyProtection="1">
      <alignment horizontal="right" vertical="center"/>
      <protection locked="0"/>
    </xf>
    <xf numFmtId="4" fontId="2" fillId="2" borderId="79" xfId="0" applyNumberFormat="1" applyFont="1" applyFill="1" applyBorder="1" applyAlignment="1" applyProtection="1">
      <alignment horizontal="right" vertical="center"/>
      <protection locked="0"/>
    </xf>
    <xf numFmtId="0" fontId="33" fillId="2" borderId="100" xfId="0" applyFont="1" applyFill="1" applyBorder="1" applyAlignment="1" applyProtection="1">
      <alignment horizontal="left" vertical="center"/>
      <protection locked="0"/>
    </xf>
    <xf numFmtId="4" fontId="33" fillId="2" borderId="100" xfId="0" applyNumberFormat="1" applyFont="1" applyFill="1" applyBorder="1" applyAlignment="1" applyProtection="1">
      <alignment horizontal="left" vertical="center"/>
      <protection locked="0"/>
    </xf>
    <xf numFmtId="4" fontId="14" fillId="2" borderId="100" xfId="0" applyNumberFormat="1" applyFont="1" applyFill="1" applyBorder="1" applyAlignment="1" applyProtection="1">
      <alignment horizontal="left" vertical="center"/>
      <protection locked="0"/>
    </xf>
    <xf numFmtId="0" fontId="33" fillId="2" borderId="67" xfId="0" applyFont="1" applyFill="1" applyBorder="1" applyAlignment="1" applyProtection="1">
      <alignment horizontal="left" vertical="center"/>
      <protection locked="0"/>
    </xf>
    <xf numFmtId="4" fontId="33" fillId="2" borderId="67" xfId="0" applyNumberFormat="1" applyFont="1" applyFill="1" applyBorder="1" applyAlignment="1" applyProtection="1">
      <alignment horizontal="left" vertical="center"/>
      <protection locked="0"/>
    </xf>
    <xf numFmtId="4" fontId="14" fillId="2" borderId="67" xfId="0" applyNumberFormat="1" applyFont="1" applyFill="1" applyBorder="1" applyAlignment="1" applyProtection="1">
      <alignment horizontal="left" vertical="center"/>
      <protection locked="0"/>
    </xf>
    <xf numFmtId="0" fontId="22" fillId="2" borderId="12" xfId="0" applyFont="1" applyFill="1" applyBorder="1" applyAlignment="1">
      <alignment horizontal="left"/>
    </xf>
    <xf numFmtId="4" fontId="7" fillId="2" borderId="65" xfId="0" applyNumberFormat="1" applyFont="1" applyFill="1" applyBorder="1" applyAlignment="1" applyProtection="1">
      <alignment vertical="center"/>
      <protection locked="0"/>
    </xf>
    <xf numFmtId="4" fontId="7" fillId="2" borderId="104" xfId="0" applyNumberFormat="1" applyFont="1" applyFill="1" applyBorder="1" applyAlignment="1" applyProtection="1">
      <alignment vertical="center"/>
      <protection locked="0"/>
    </xf>
    <xf numFmtId="4" fontId="7" fillId="2" borderId="68" xfId="0" applyNumberFormat="1" applyFont="1" applyFill="1" applyBorder="1" applyAlignment="1" applyProtection="1">
      <alignment vertical="center"/>
      <protection locked="0"/>
    </xf>
    <xf numFmtId="4" fontId="7" fillId="2" borderId="98" xfId="0" applyNumberFormat="1" applyFont="1" applyFill="1" applyBorder="1" applyAlignment="1" applyProtection="1">
      <alignment vertical="center"/>
      <protection locked="0"/>
    </xf>
    <xf numFmtId="4" fontId="7" fillId="2" borderId="71" xfId="0" applyNumberFormat="1" applyFont="1" applyFill="1" applyBorder="1" applyAlignment="1" applyProtection="1">
      <alignment vertical="center"/>
      <protection locked="0"/>
    </xf>
    <xf numFmtId="0" fontId="14" fillId="2" borderId="0" xfId="0" applyFont="1" applyFill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30" fillId="3" borderId="76" xfId="132" applyFont="1" applyFill="1" applyBorder="1" applyAlignment="1">
      <alignment horizontal="center" vertical="center" wrapText="1"/>
    </xf>
    <xf numFmtId="0" fontId="30" fillId="3" borderId="15" xfId="132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/>
    </xf>
    <xf numFmtId="0" fontId="22" fillId="0" borderId="9" xfId="0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 applyProtection="1">
      <alignment horizontal="center" vertical="center"/>
      <protection locked="0"/>
    </xf>
    <xf numFmtId="0" fontId="22" fillId="0" borderId="10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30" fillId="3" borderId="80" xfId="132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33" fillId="2" borderId="0" xfId="0" applyFont="1" applyFill="1" applyBorder="1" applyAlignment="1" applyProtection="1">
      <alignment horizontal="left" vertical="center"/>
      <protection locked="0"/>
    </xf>
    <xf numFmtId="4" fontId="33" fillId="2" borderId="0" xfId="0" applyNumberFormat="1" applyFont="1" applyFill="1" applyBorder="1" applyAlignment="1" applyProtection="1">
      <alignment horizontal="left" vertical="center"/>
      <protection locked="0"/>
    </xf>
    <xf numFmtId="4" fontId="14" fillId="2" borderId="0" xfId="0" applyNumberFormat="1" applyFont="1" applyFill="1" applyBorder="1" applyAlignment="1" applyProtection="1">
      <alignment horizontal="left" vertical="center"/>
      <protection locked="0"/>
    </xf>
    <xf numFmtId="0" fontId="31" fillId="2" borderId="0" xfId="0" applyFont="1" applyFill="1" applyBorder="1" applyAlignment="1" applyProtection="1">
      <alignment horizontal="left" vertical="center"/>
      <protection locked="0"/>
    </xf>
    <xf numFmtId="0" fontId="33" fillId="2" borderId="0" xfId="0" quotePrefix="1" applyFont="1" applyFill="1" applyBorder="1" applyAlignment="1" applyProtection="1">
      <alignment horizontal="left" vertical="center"/>
      <protection locked="0"/>
    </xf>
    <xf numFmtId="3" fontId="31" fillId="2" borderId="0" xfId="0" applyNumberFormat="1" applyFont="1" applyFill="1" applyBorder="1" applyAlignment="1" applyProtection="1">
      <alignment horizontal="left" vertical="center"/>
      <protection locked="0"/>
    </xf>
    <xf numFmtId="0" fontId="18" fillId="0" borderId="9" xfId="0" applyFont="1" applyFill="1" applyBorder="1" applyAlignment="1">
      <alignment horizontal="left"/>
    </xf>
    <xf numFmtId="0" fontId="33" fillId="0" borderId="0" xfId="0" quotePrefix="1" applyFont="1" applyFill="1" applyBorder="1" applyAlignment="1" applyProtection="1">
      <alignment horizontal="left" vertical="center"/>
      <protection locked="0"/>
    </xf>
    <xf numFmtId="0" fontId="33" fillId="0" borderId="0" xfId="0" applyFont="1" applyFill="1" applyBorder="1" applyAlignment="1" applyProtection="1">
      <alignment horizontal="left" vertical="center"/>
      <protection locked="0"/>
    </xf>
    <xf numFmtId="4" fontId="33" fillId="0" borderId="0" xfId="0" applyNumberFormat="1" applyFont="1" applyFill="1" applyBorder="1" applyAlignment="1" applyProtection="1">
      <alignment horizontal="left" vertical="center"/>
      <protection locked="0"/>
    </xf>
    <xf numFmtId="4" fontId="14" fillId="0" borderId="0" xfId="0" applyNumberFormat="1" applyFont="1" applyFill="1" applyBorder="1" applyAlignment="1" applyProtection="1">
      <alignment horizontal="left" vertical="center"/>
      <protection locked="0"/>
    </xf>
    <xf numFmtId="0" fontId="22" fillId="0" borderId="10" xfId="0" applyFont="1" applyFill="1" applyBorder="1" applyAlignment="1">
      <alignment horizontal="left"/>
    </xf>
    <xf numFmtId="0" fontId="22" fillId="0" borderId="0" xfId="0" applyFont="1" applyFill="1" applyAlignment="1">
      <alignment horizontal="left"/>
    </xf>
    <xf numFmtId="0" fontId="44" fillId="2" borderId="0" xfId="0" applyFont="1" applyFill="1"/>
    <xf numFmtId="0" fontId="1" fillId="2" borderId="0" xfId="0" applyFont="1" applyFill="1"/>
    <xf numFmtId="0" fontId="45" fillId="2" borderId="0" xfId="0" applyFont="1" applyFill="1" applyAlignment="1">
      <alignment horizontal="left"/>
    </xf>
    <xf numFmtId="0" fontId="46" fillId="2" borderId="0" xfId="0" applyFont="1" applyFill="1" applyBorder="1" applyAlignment="1">
      <alignment horizontal="left" vertical="center"/>
    </xf>
    <xf numFmtId="4" fontId="45" fillId="2" borderId="0" xfId="0" applyNumberFormat="1" applyFont="1" applyFill="1" applyAlignment="1">
      <alignment horizontal="left"/>
    </xf>
    <xf numFmtId="0" fontId="45" fillId="2" borderId="6" xfId="0" applyFont="1" applyFill="1" applyBorder="1" applyAlignment="1">
      <alignment horizontal="left"/>
    </xf>
    <xf numFmtId="0" fontId="45" fillId="2" borderId="7" xfId="0" applyFont="1" applyFill="1" applyBorder="1" applyAlignment="1">
      <alignment horizontal="left"/>
    </xf>
    <xf numFmtId="4" fontId="45" fillId="2" borderId="7" xfId="0" applyNumberFormat="1" applyFont="1" applyFill="1" applyBorder="1" applyAlignment="1">
      <alignment horizontal="left"/>
    </xf>
    <xf numFmtId="0" fontId="45" fillId="2" borderId="8" xfId="0" applyFont="1" applyFill="1" applyBorder="1" applyAlignment="1">
      <alignment horizontal="left"/>
    </xf>
    <xf numFmtId="0" fontId="47" fillId="0" borderId="163" xfId="0" applyFont="1" applyBorder="1" applyAlignment="1" applyProtection="1">
      <alignment horizontal="left"/>
      <protection locked="0"/>
    </xf>
    <xf numFmtId="0" fontId="47" fillId="0" borderId="164" xfId="0" applyFont="1" applyBorder="1" applyAlignment="1" applyProtection="1">
      <alignment horizontal="left"/>
      <protection locked="0"/>
    </xf>
    <xf numFmtId="0" fontId="47" fillId="0" borderId="165" xfId="0" applyFont="1" applyBorder="1" applyAlignment="1" applyProtection="1">
      <alignment horizontal="left"/>
      <protection locked="0"/>
    </xf>
    <xf numFmtId="0" fontId="45" fillId="2" borderId="9" xfId="0" applyFont="1" applyFill="1" applyBorder="1" applyAlignment="1">
      <alignment horizontal="left"/>
    </xf>
    <xf numFmtId="0" fontId="48" fillId="2" borderId="0" xfId="0" applyFont="1" applyFill="1" applyBorder="1" applyAlignment="1">
      <alignment horizontal="left"/>
    </xf>
    <xf numFmtId="0" fontId="45" fillId="2" borderId="0" xfId="0" applyFont="1" applyFill="1" applyBorder="1" applyAlignment="1">
      <alignment horizontal="left"/>
    </xf>
    <xf numFmtId="4" fontId="45" fillId="2" borderId="0" xfId="0" applyNumberFormat="1" applyFont="1" applyFill="1" applyBorder="1" applyAlignment="1">
      <alignment horizontal="left"/>
    </xf>
    <xf numFmtId="0" fontId="45" fillId="2" borderId="10" xfId="0" applyFont="1" applyFill="1" applyBorder="1" applyAlignment="1">
      <alignment horizontal="left"/>
    </xf>
    <xf numFmtId="0" fontId="47" fillId="0" borderId="166" xfId="0" applyFont="1" applyBorder="1" applyAlignment="1" applyProtection="1">
      <alignment horizontal="left"/>
      <protection locked="0"/>
    </xf>
    <xf numFmtId="0" fontId="50" fillId="0" borderId="0" xfId="0" applyFont="1" applyAlignment="1" applyProtection="1">
      <alignment horizontal="left"/>
      <protection locked="0"/>
    </xf>
    <xf numFmtId="0" fontId="47" fillId="0" borderId="0" xfId="0" applyFont="1" applyAlignment="1" applyProtection="1">
      <alignment horizontal="left"/>
      <protection locked="0"/>
    </xf>
    <xf numFmtId="0" fontId="47" fillId="0" borderId="167" xfId="0" applyFont="1" applyBorder="1" applyAlignment="1" applyProtection="1">
      <alignment horizontal="left"/>
      <protection locked="0"/>
    </xf>
    <xf numFmtId="0" fontId="51" fillId="2" borderId="0" xfId="0" applyFont="1" applyFill="1" applyBorder="1" applyAlignment="1">
      <alignment horizontal="left"/>
    </xf>
    <xf numFmtId="4" fontId="51" fillId="2" borderId="0" xfId="0" applyNumberFormat="1" applyFont="1" applyFill="1" applyBorder="1" applyAlignment="1">
      <alignment horizontal="left" vertical="center"/>
    </xf>
    <xf numFmtId="0" fontId="46" fillId="2" borderId="9" xfId="0" applyFont="1" applyFill="1" applyBorder="1" applyAlignment="1">
      <alignment horizontal="left"/>
    </xf>
    <xf numFmtId="0" fontId="48" fillId="4" borderId="0" xfId="0" applyFont="1" applyFill="1" applyBorder="1" applyAlignment="1">
      <alignment horizontal="left" vertical="center"/>
    </xf>
    <xf numFmtId="0" fontId="46" fillId="2" borderId="10" xfId="0" applyFont="1" applyFill="1" applyBorder="1" applyAlignment="1">
      <alignment horizontal="left"/>
    </xf>
    <xf numFmtId="0" fontId="46" fillId="2" borderId="0" xfId="0" applyFont="1" applyFill="1" applyAlignment="1">
      <alignment horizontal="left"/>
    </xf>
    <xf numFmtId="0" fontId="52" fillId="2" borderId="9" xfId="0" applyFont="1" applyFill="1" applyBorder="1" applyAlignment="1">
      <alignment horizontal="left"/>
    </xf>
    <xf numFmtId="0" fontId="53" fillId="5" borderId="0" xfId="0" applyFont="1" applyFill="1" applyBorder="1" applyAlignment="1">
      <alignment horizontal="left" vertical="center"/>
    </xf>
    <xf numFmtId="4" fontId="53" fillId="5" borderId="0" xfId="0" applyNumberFormat="1" applyFont="1" applyFill="1" applyBorder="1" applyAlignment="1">
      <alignment horizontal="left" vertical="center"/>
    </xf>
    <xf numFmtId="0" fontId="52" fillId="2" borderId="10" xfId="0" applyFont="1" applyFill="1" applyBorder="1" applyAlignment="1">
      <alignment horizontal="left"/>
    </xf>
    <xf numFmtId="0" fontId="53" fillId="2" borderId="0" xfId="0" applyFont="1" applyFill="1" applyAlignment="1">
      <alignment horizontal="left" vertical="center"/>
    </xf>
    <xf numFmtId="4" fontId="53" fillId="2" borderId="0" xfId="0" applyNumberFormat="1" applyFont="1" applyFill="1" applyBorder="1" applyAlignment="1">
      <alignment horizontal="left" vertical="center"/>
    </xf>
    <xf numFmtId="0" fontId="54" fillId="2" borderId="9" xfId="0" applyFont="1" applyFill="1" applyBorder="1" applyAlignment="1">
      <alignment horizontal="left"/>
    </xf>
    <xf numFmtId="0" fontId="46" fillId="2" borderId="0" xfId="0" applyFont="1" applyFill="1" applyBorder="1" applyAlignment="1">
      <alignment horizontal="center" vertical="center"/>
    </xf>
    <xf numFmtId="0" fontId="46" fillId="2" borderId="9" xfId="0" applyFont="1" applyFill="1" applyBorder="1" applyAlignment="1">
      <alignment horizontal="left" vertical="center"/>
    </xf>
    <xf numFmtId="4" fontId="48" fillId="2" borderId="0" xfId="0" applyNumberFormat="1" applyFont="1" applyFill="1" applyBorder="1" applyAlignment="1">
      <alignment horizontal="left" vertical="center"/>
    </xf>
    <xf numFmtId="0" fontId="46" fillId="2" borderId="10" xfId="0" applyFont="1" applyFill="1" applyBorder="1" applyAlignment="1">
      <alignment horizontal="left" vertical="center"/>
    </xf>
    <xf numFmtId="0" fontId="46" fillId="2" borderId="0" xfId="0" applyFont="1" applyFill="1" applyAlignment="1">
      <alignment horizontal="left" vertical="center"/>
    </xf>
    <xf numFmtId="0" fontId="48" fillId="3" borderId="15" xfId="0" applyFont="1" applyFill="1" applyBorder="1" applyAlignment="1">
      <alignment horizontal="center" vertical="center"/>
    </xf>
    <xf numFmtId="0" fontId="55" fillId="3" borderId="107" xfId="132" applyFont="1" applyFill="1" applyBorder="1" applyAlignment="1">
      <alignment horizontal="center" vertical="center" wrapText="1"/>
    </xf>
    <xf numFmtId="0" fontId="54" fillId="2" borderId="63" xfId="0" applyFont="1" applyFill="1" applyBorder="1" applyAlignment="1">
      <alignment vertical="center"/>
    </xf>
    <xf numFmtId="0" fontId="54" fillId="2" borderId="65" xfId="0" applyFont="1" applyFill="1" applyBorder="1" applyAlignment="1">
      <alignment vertical="center"/>
    </xf>
    <xf numFmtId="4" fontId="54" fillId="2" borderId="101" xfId="0" applyNumberFormat="1" applyFont="1" applyFill="1" applyBorder="1" applyAlignment="1" applyProtection="1">
      <alignment vertical="center"/>
      <protection locked="0"/>
    </xf>
    <xf numFmtId="4" fontId="56" fillId="2" borderId="0" xfId="0" applyNumberFormat="1" applyFont="1" applyFill="1" applyBorder="1" applyAlignment="1">
      <alignment horizontal="left" vertical="center"/>
    </xf>
    <xf numFmtId="0" fontId="54" fillId="2" borderId="101" xfId="0" applyFont="1" applyFill="1" applyBorder="1" applyAlignment="1">
      <alignment horizontal="left" vertical="center"/>
    </xf>
    <xf numFmtId="0" fontId="54" fillId="2" borderId="10" xfId="0" applyFont="1" applyFill="1" applyBorder="1" applyAlignment="1">
      <alignment horizontal="left"/>
    </xf>
    <xf numFmtId="0" fontId="54" fillId="2" borderId="0" xfId="0" applyFont="1" applyFill="1" applyAlignment="1">
      <alignment horizontal="left"/>
    </xf>
    <xf numFmtId="0" fontId="54" fillId="2" borderId="66" xfId="0" applyFont="1" applyFill="1" applyBorder="1" applyAlignment="1">
      <alignment vertical="center"/>
    </xf>
    <xf numFmtId="0" fontId="54" fillId="2" borderId="68" xfId="0" applyFont="1" applyFill="1" applyBorder="1" applyAlignment="1">
      <alignment vertical="center"/>
    </xf>
    <xf numFmtId="0" fontId="54" fillId="2" borderId="93" xfId="0" applyFont="1" applyFill="1" applyBorder="1" applyAlignment="1">
      <alignment vertical="center"/>
    </xf>
    <xf numFmtId="0" fontId="54" fillId="2" borderId="98" xfId="0" applyFont="1" applyFill="1" applyBorder="1" applyAlignment="1">
      <alignment vertical="center"/>
    </xf>
    <xf numFmtId="4" fontId="54" fillId="2" borderId="42" xfId="0" applyNumberFormat="1" applyFont="1" applyFill="1" applyBorder="1" applyAlignment="1" applyProtection="1">
      <alignment vertical="center"/>
      <protection locked="0"/>
    </xf>
    <xf numFmtId="4" fontId="48" fillId="2" borderId="72" xfId="0" applyNumberFormat="1" applyFont="1" applyFill="1" applyBorder="1" applyAlignment="1">
      <alignment vertical="center"/>
    </xf>
    <xf numFmtId="0" fontId="48" fillId="2" borderId="73" xfId="0" applyFont="1" applyFill="1" applyBorder="1" applyAlignment="1">
      <alignment horizontal="center" vertical="center"/>
    </xf>
    <xf numFmtId="4" fontId="48" fillId="2" borderId="0" xfId="0" applyNumberFormat="1" applyFont="1" applyFill="1" applyBorder="1" applyAlignment="1">
      <alignment vertical="center"/>
    </xf>
    <xf numFmtId="0" fontId="54" fillId="2" borderId="0" xfId="0" applyFont="1" applyFill="1" applyBorder="1" applyAlignment="1">
      <alignment horizontal="left"/>
    </xf>
    <xf numFmtId="0" fontId="57" fillId="2" borderId="0" xfId="0" applyFont="1" applyFill="1" applyBorder="1" applyAlignment="1">
      <alignment horizontal="left" vertical="center"/>
    </xf>
    <xf numFmtId="0" fontId="58" fillId="2" borderId="0" xfId="0" applyFont="1" applyFill="1" applyBorder="1" applyAlignment="1">
      <alignment horizontal="left" vertical="center"/>
    </xf>
    <xf numFmtId="0" fontId="59" fillId="2" borderId="0" xfId="0" applyFont="1" applyFill="1" applyBorder="1" applyAlignment="1">
      <alignment horizontal="left" vertical="center"/>
    </xf>
    <xf numFmtId="0" fontId="59" fillId="2" borderId="0" xfId="0" applyFont="1" applyFill="1" applyAlignment="1">
      <alignment horizontal="left"/>
    </xf>
    <xf numFmtId="4" fontId="58" fillId="2" borderId="0" xfId="0" applyNumberFormat="1" applyFont="1" applyFill="1" applyBorder="1" applyAlignment="1">
      <alignment horizontal="left" vertical="center"/>
    </xf>
    <xf numFmtId="0" fontId="45" fillId="2" borderId="11" xfId="0" applyFont="1" applyFill="1" applyBorder="1" applyAlignment="1">
      <alignment horizontal="left"/>
    </xf>
    <xf numFmtId="0" fontId="45" fillId="2" borderId="12" xfId="0" applyFont="1" applyFill="1" applyBorder="1" applyAlignment="1">
      <alignment horizontal="left"/>
    </xf>
    <xf numFmtId="4" fontId="45" fillId="2" borderId="12" xfId="0" applyNumberFormat="1" applyFont="1" applyFill="1" applyBorder="1" applyAlignment="1">
      <alignment horizontal="left"/>
    </xf>
    <xf numFmtId="0" fontId="45" fillId="2" borderId="13" xfId="0" applyFont="1" applyFill="1" applyBorder="1" applyAlignment="1">
      <alignment horizontal="left"/>
    </xf>
    <xf numFmtId="0" fontId="47" fillId="0" borderId="160" xfId="0" applyFont="1" applyBorder="1" applyAlignment="1" applyProtection="1">
      <alignment horizontal="left"/>
      <protection locked="0"/>
    </xf>
    <xf numFmtId="0" fontId="47" fillId="0" borderId="161" xfId="0" applyFont="1" applyBorder="1" applyAlignment="1" applyProtection="1">
      <alignment horizontal="left"/>
      <protection locked="0"/>
    </xf>
    <xf numFmtId="0" fontId="47" fillId="0" borderId="162" xfId="0" applyFont="1" applyBorder="1" applyAlignment="1" applyProtection="1">
      <alignment horizontal="left"/>
      <protection locked="0"/>
    </xf>
    <xf numFmtId="0" fontId="47" fillId="2" borderId="0" xfId="0" applyFont="1" applyFill="1" applyBorder="1" applyAlignment="1">
      <alignment horizontal="left"/>
    </xf>
    <xf numFmtId="4" fontId="60" fillId="2" borderId="0" xfId="0" applyNumberFormat="1" applyFont="1" applyFill="1" applyAlignment="1">
      <alignment horizontal="right"/>
    </xf>
    <xf numFmtId="0" fontId="47" fillId="2" borderId="0" xfId="0" applyFont="1" applyFill="1" applyAlignment="1">
      <alignment horizontal="left"/>
    </xf>
    <xf numFmtId="4" fontId="1" fillId="2" borderId="68" xfId="0" applyNumberFormat="1" applyFont="1" applyFill="1" applyBorder="1" applyAlignment="1" applyProtection="1">
      <alignment horizontal="left" vertical="center"/>
      <protection locked="0"/>
    </xf>
    <xf numFmtId="0" fontId="1" fillId="2" borderId="36" xfId="0" applyFont="1" applyFill="1" applyBorder="1" applyAlignment="1" applyProtection="1">
      <alignment vertical="center"/>
      <protection locked="0"/>
    </xf>
    <xf numFmtId="0" fontId="1" fillId="2" borderId="37" xfId="0" applyFont="1" applyFill="1" applyBorder="1" applyAlignment="1" applyProtection="1">
      <alignment vertical="center"/>
      <protection locked="0"/>
    </xf>
    <xf numFmtId="0" fontId="61" fillId="2" borderId="0" xfId="0" applyFont="1" applyFill="1" applyAlignment="1" applyProtection="1">
      <alignment horizontal="left"/>
    </xf>
    <xf numFmtId="0" fontId="62" fillId="2" borderId="0" xfId="0" applyFont="1" applyFill="1" applyBorder="1" applyAlignment="1" applyProtection="1">
      <alignment horizontal="left" vertical="center"/>
    </xf>
    <xf numFmtId="4" fontId="61" fillId="2" borderId="0" xfId="0" applyNumberFormat="1" applyFont="1" applyFill="1" applyAlignment="1" applyProtection="1">
      <alignment horizontal="left"/>
    </xf>
    <xf numFmtId="0" fontId="61" fillId="2" borderId="6" xfId="0" applyFont="1" applyFill="1" applyBorder="1" applyAlignment="1" applyProtection="1">
      <alignment horizontal="left"/>
    </xf>
    <xf numFmtId="0" fontId="61" fillId="2" borderId="7" xfId="0" applyFont="1" applyFill="1" applyBorder="1" applyAlignment="1" applyProtection="1">
      <alignment horizontal="left"/>
    </xf>
    <xf numFmtId="4" fontId="61" fillId="2" borderId="7" xfId="0" applyNumberFormat="1" applyFont="1" applyFill="1" applyBorder="1" applyAlignment="1" applyProtection="1">
      <alignment horizontal="left"/>
    </xf>
    <xf numFmtId="0" fontId="61" fillId="2" borderId="8" xfId="0" applyFont="1" applyFill="1" applyBorder="1" applyAlignment="1" applyProtection="1">
      <alignment horizontal="left"/>
    </xf>
    <xf numFmtId="0" fontId="61" fillId="0" borderId="6" xfId="0" applyFont="1" applyFill="1" applyBorder="1" applyAlignment="1" applyProtection="1">
      <alignment horizontal="left"/>
      <protection locked="0"/>
    </xf>
    <xf numFmtId="0" fontId="61" fillId="0" borderId="7" xfId="0" applyFont="1" applyFill="1" applyBorder="1" applyAlignment="1" applyProtection="1">
      <alignment horizontal="left"/>
      <protection locked="0"/>
    </xf>
    <xf numFmtId="0" fontId="61" fillId="0" borderId="8" xfId="0" applyFont="1" applyFill="1" applyBorder="1" applyAlignment="1" applyProtection="1">
      <alignment horizontal="left"/>
      <protection locked="0"/>
    </xf>
    <xf numFmtId="0" fontId="61" fillId="2" borderId="9" xfId="0" applyFont="1" applyFill="1" applyBorder="1" applyAlignment="1" applyProtection="1">
      <alignment horizontal="left"/>
    </xf>
    <xf numFmtId="0" fontId="63" fillId="2" borderId="0" xfId="0" applyFont="1" applyFill="1" applyBorder="1" applyAlignment="1" applyProtection="1">
      <alignment horizontal="left"/>
    </xf>
    <xf numFmtId="0" fontId="61" fillId="2" borderId="0" xfId="0" applyFont="1" applyFill="1" applyBorder="1" applyAlignment="1" applyProtection="1">
      <alignment horizontal="left"/>
    </xf>
    <xf numFmtId="4" fontId="61" fillId="2" borderId="0" xfId="0" applyNumberFormat="1" applyFont="1" applyFill="1" applyBorder="1" applyAlignment="1" applyProtection="1">
      <alignment horizontal="left"/>
    </xf>
    <xf numFmtId="0" fontId="61" fillId="2" borderId="10" xfId="0" applyFont="1" applyFill="1" applyBorder="1" applyAlignment="1" applyProtection="1">
      <alignment horizontal="left"/>
    </xf>
    <xf numFmtId="0" fontId="61" fillId="0" borderId="9" xfId="0" applyFont="1" applyFill="1" applyBorder="1" applyAlignment="1" applyProtection="1">
      <alignment horizontal="left"/>
      <protection locked="0"/>
    </xf>
    <xf numFmtId="0" fontId="63" fillId="0" borderId="0" xfId="0" applyFont="1" applyFill="1" applyBorder="1" applyAlignment="1" applyProtection="1">
      <alignment horizontal="left"/>
      <protection locked="0"/>
    </xf>
    <xf numFmtId="0" fontId="61" fillId="0" borderId="0" xfId="0" applyFont="1" applyFill="1" applyBorder="1" applyAlignment="1" applyProtection="1">
      <alignment horizontal="left"/>
      <protection locked="0"/>
    </xf>
    <xf numFmtId="0" fontId="61" fillId="0" borderId="10" xfId="0" applyFont="1" applyFill="1" applyBorder="1" applyAlignment="1" applyProtection="1">
      <alignment horizontal="left"/>
      <protection locked="0"/>
    </xf>
    <xf numFmtId="0" fontId="62" fillId="2" borderId="10" xfId="0" applyFont="1" applyFill="1" applyBorder="1" applyAlignment="1" applyProtection="1">
      <alignment horizontal="left"/>
    </xf>
    <xf numFmtId="0" fontId="65" fillId="2" borderId="0" xfId="0" applyFont="1" applyFill="1" applyBorder="1" applyAlignment="1" applyProtection="1">
      <alignment horizontal="left"/>
    </xf>
    <xf numFmtId="0" fontId="62" fillId="2" borderId="9" xfId="0" applyFont="1" applyFill="1" applyBorder="1" applyAlignment="1" applyProtection="1">
      <alignment horizontal="left"/>
    </xf>
    <xf numFmtId="0" fontId="63" fillId="4" borderId="0" xfId="0" applyFont="1" applyFill="1" applyBorder="1" applyAlignment="1" applyProtection="1">
      <alignment horizontal="left" vertical="center"/>
    </xf>
    <xf numFmtId="0" fontId="62" fillId="2" borderId="0" xfId="0" applyFont="1" applyFill="1" applyAlignment="1" applyProtection="1">
      <alignment horizontal="left"/>
    </xf>
    <xf numFmtId="0" fontId="62" fillId="0" borderId="9" xfId="0" applyFont="1" applyFill="1" applyBorder="1" applyAlignment="1" applyProtection="1">
      <alignment horizontal="left"/>
      <protection locked="0"/>
    </xf>
    <xf numFmtId="0" fontId="62" fillId="0" borderId="0" xfId="0" applyFont="1" applyFill="1" applyBorder="1" applyAlignment="1" applyProtection="1">
      <alignment horizontal="left"/>
      <protection locked="0"/>
    </xf>
    <xf numFmtId="0" fontId="62" fillId="0" borderId="10" xfId="0" applyFont="1" applyFill="1" applyBorder="1" applyAlignment="1" applyProtection="1">
      <alignment horizontal="left"/>
      <protection locked="0"/>
    </xf>
    <xf numFmtId="0" fontId="66" fillId="2" borderId="9" xfId="0" applyFont="1" applyFill="1" applyBorder="1" applyAlignment="1" applyProtection="1">
      <alignment horizontal="left"/>
    </xf>
    <xf numFmtId="0" fontId="67" fillId="5" borderId="0" xfId="0" applyFont="1" applyFill="1" applyBorder="1" applyAlignment="1" applyProtection="1">
      <alignment horizontal="left" vertical="center"/>
    </xf>
    <xf numFmtId="4" fontId="67" fillId="5" borderId="0" xfId="0" applyNumberFormat="1" applyFont="1" applyFill="1" applyBorder="1" applyAlignment="1" applyProtection="1">
      <alignment horizontal="left" vertical="center"/>
    </xf>
    <xf numFmtId="0" fontId="67" fillId="2" borderId="0" xfId="0" applyFont="1" applyFill="1" applyAlignment="1" applyProtection="1">
      <alignment horizontal="left" vertical="center"/>
    </xf>
    <xf numFmtId="0" fontId="67" fillId="0" borderId="9" xfId="0" applyFont="1" applyFill="1" applyBorder="1" applyAlignment="1" applyProtection="1">
      <alignment horizontal="left" vertical="center"/>
      <protection locked="0"/>
    </xf>
    <xf numFmtId="0" fontId="67" fillId="0" borderId="0" xfId="0" applyFont="1" applyFill="1" applyBorder="1" applyAlignment="1" applyProtection="1">
      <alignment horizontal="left" vertical="center"/>
      <protection locked="0"/>
    </xf>
    <xf numFmtId="0" fontId="67" fillId="0" borderId="10" xfId="0" applyFont="1" applyFill="1" applyBorder="1" applyAlignment="1" applyProtection="1">
      <alignment horizontal="left" vertical="center"/>
      <protection locked="0"/>
    </xf>
    <xf numFmtId="4" fontId="67" fillId="2" borderId="0" xfId="0" applyNumberFormat="1" applyFont="1" applyFill="1" applyBorder="1" applyAlignment="1" applyProtection="1">
      <alignment horizontal="left" vertical="center"/>
    </xf>
    <xf numFmtId="0" fontId="63" fillId="2" borderId="0" xfId="0" applyFont="1" applyFill="1" applyBorder="1" applyAlignment="1" applyProtection="1">
      <alignment vertical="center"/>
    </xf>
    <xf numFmtId="0" fontId="68" fillId="2" borderId="9" xfId="0" applyFont="1" applyFill="1" applyBorder="1" applyAlignment="1" applyProtection="1">
      <alignment horizontal="left"/>
    </xf>
    <xf numFmtId="0" fontId="68" fillId="3" borderId="57" xfId="0" applyFont="1" applyFill="1" applyBorder="1" applyAlignment="1" applyProtection="1">
      <alignment vertical="center"/>
    </xf>
    <xf numFmtId="0" fontId="68" fillId="3" borderId="59" xfId="0" applyFont="1" applyFill="1" applyBorder="1" applyAlignment="1" applyProtection="1">
      <alignment vertical="center"/>
    </xf>
    <xf numFmtId="4" fontId="69" fillId="3" borderId="16" xfId="0" applyNumberFormat="1" applyFont="1" applyFill="1" applyBorder="1" applyAlignment="1" applyProtection="1">
      <alignment horizontal="right" vertical="center"/>
    </xf>
    <xf numFmtId="1" fontId="69" fillId="3" borderId="17" xfId="0" applyNumberFormat="1" applyFont="1" applyFill="1" applyBorder="1" applyAlignment="1" applyProtection="1">
      <alignment horizontal="center" vertical="center"/>
    </xf>
    <xf numFmtId="1" fontId="67" fillId="3" borderId="18" xfId="0" applyNumberFormat="1" applyFont="1" applyFill="1" applyBorder="1" applyAlignment="1" applyProtection="1">
      <alignment horizontal="left" vertical="center"/>
    </xf>
    <xf numFmtId="1" fontId="69" fillId="3" borderId="17" xfId="0" applyNumberFormat="1" applyFont="1" applyFill="1" applyBorder="1" applyAlignment="1" applyProtection="1">
      <alignment horizontal="left" vertical="center"/>
    </xf>
    <xf numFmtId="0" fontId="68" fillId="2" borderId="0" xfId="0" applyFont="1" applyFill="1" applyAlignment="1" applyProtection="1">
      <alignment horizontal="left" vertical="center"/>
    </xf>
    <xf numFmtId="0" fontId="65" fillId="2" borderId="9" xfId="0" applyFont="1" applyFill="1" applyBorder="1" applyAlignment="1" applyProtection="1">
      <alignment horizontal="center"/>
    </xf>
    <xf numFmtId="0" fontId="67" fillId="3" borderId="62" xfId="0" applyFont="1" applyFill="1" applyBorder="1" applyAlignment="1" applyProtection="1">
      <alignment vertical="center"/>
    </xf>
    <xf numFmtId="0" fontId="65" fillId="3" borderId="19" xfId="0" applyFont="1" applyFill="1" applyBorder="1" applyAlignment="1" applyProtection="1">
      <alignment horizontal="center" vertical="center"/>
    </xf>
    <xf numFmtId="4" fontId="65" fillId="3" borderId="15" xfId="0" applyNumberFormat="1" applyFont="1" applyFill="1" applyBorder="1" applyAlignment="1" applyProtection="1">
      <alignment horizontal="center" vertical="center"/>
    </xf>
    <xf numFmtId="0" fontId="65" fillId="2" borderId="0" xfId="0" applyFont="1" applyFill="1" applyAlignment="1" applyProtection="1">
      <alignment horizontal="center" vertical="center"/>
    </xf>
    <xf numFmtId="0" fontId="63" fillId="2" borderId="9" xfId="0" applyFont="1" applyFill="1" applyBorder="1" applyAlignment="1" applyProtection="1">
      <alignment horizontal="left"/>
    </xf>
    <xf numFmtId="0" fontId="63" fillId="2" borderId="16" xfId="0" applyFont="1" applyFill="1" applyBorder="1" applyAlignment="1" applyProtection="1">
      <alignment vertical="center"/>
    </xf>
    <xf numFmtId="0" fontId="63" fillId="2" borderId="18" xfId="0" applyFont="1" applyFill="1" applyBorder="1" applyAlignment="1" applyProtection="1">
      <alignment vertical="center"/>
    </xf>
    <xf numFmtId="4" fontId="63" fillId="2" borderId="15" xfId="0" applyNumberFormat="1" applyFont="1" applyFill="1" applyBorder="1" applyAlignment="1" applyProtection="1">
      <alignment vertical="center"/>
    </xf>
    <xf numFmtId="4" fontId="63" fillId="2" borderId="15" xfId="0" applyNumberFormat="1" applyFont="1" applyFill="1" applyBorder="1" applyAlignment="1" applyProtection="1">
      <alignment horizontal="left" vertical="center"/>
    </xf>
    <xf numFmtId="0" fontId="63" fillId="2" borderId="15" xfId="0" applyFont="1" applyFill="1" applyBorder="1" applyAlignment="1" applyProtection="1">
      <alignment horizontal="left" vertical="center"/>
    </xf>
    <xf numFmtId="0" fontId="63" fillId="2" borderId="0" xfId="0" applyFont="1" applyFill="1" applyAlignment="1" applyProtection="1">
      <alignment horizontal="left" vertical="center"/>
    </xf>
    <xf numFmtId="0" fontId="63" fillId="2" borderId="63" xfId="0" applyFont="1" applyFill="1" applyBorder="1" applyAlignment="1" applyProtection="1">
      <alignment vertical="center"/>
    </xf>
    <xf numFmtId="0" fontId="63" fillId="2" borderId="65" xfId="0" applyFont="1" applyFill="1" applyBorder="1" applyAlignment="1" applyProtection="1">
      <alignment vertical="center"/>
    </xf>
    <xf numFmtId="4" fontId="63" fillId="2" borderId="77" xfId="0" applyNumberFormat="1" applyFont="1" applyFill="1" applyBorder="1" applyAlignment="1" applyProtection="1">
      <alignment vertical="center"/>
      <protection locked="0"/>
    </xf>
    <xf numFmtId="4" fontId="63" fillId="2" borderId="77" xfId="0" applyNumberFormat="1" applyFont="1" applyFill="1" applyBorder="1" applyAlignment="1" applyProtection="1">
      <alignment horizontal="left" vertical="center"/>
      <protection locked="0"/>
    </xf>
    <xf numFmtId="0" fontId="63" fillId="2" borderId="77" xfId="0" applyFont="1" applyFill="1" applyBorder="1" applyAlignment="1" applyProtection="1">
      <alignment horizontal="left" vertical="center"/>
      <protection locked="0"/>
    </xf>
    <xf numFmtId="0" fontId="63" fillId="2" borderId="10" xfId="0" applyFont="1" applyFill="1" applyBorder="1" applyAlignment="1" applyProtection="1">
      <alignment horizontal="left"/>
    </xf>
    <xf numFmtId="0" fontId="65" fillId="0" borderId="9" xfId="0" applyFont="1" applyFill="1" applyBorder="1" applyAlignment="1" applyProtection="1">
      <alignment horizontal="left"/>
      <protection locked="0"/>
    </xf>
    <xf numFmtId="0" fontId="65" fillId="0" borderId="0" xfId="0" applyFont="1" applyFill="1" applyBorder="1" applyAlignment="1" applyProtection="1">
      <alignment horizontal="left"/>
      <protection locked="0"/>
    </xf>
    <xf numFmtId="0" fontId="65" fillId="0" borderId="10" xfId="0" applyFont="1" applyFill="1" applyBorder="1" applyAlignment="1" applyProtection="1">
      <alignment horizontal="left"/>
      <protection locked="0"/>
    </xf>
    <xf numFmtId="0" fontId="63" fillId="2" borderId="69" xfId="0" applyFont="1" applyFill="1" applyBorder="1" applyAlignment="1" applyProtection="1">
      <alignment vertical="center"/>
    </xf>
    <xf numFmtId="0" fontId="63" fillId="2" borderId="71" xfId="0" applyFont="1" applyFill="1" applyBorder="1" applyAlignment="1" applyProtection="1">
      <alignment vertical="center"/>
    </xf>
    <xf numFmtId="4" fontId="63" fillId="2" borderId="79" xfId="0" applyNumberFormat="1" applyFont="1" applyFill="1" applyBorder="1" applyAlignment="1" applyProtection="1">
      <alignment vertical="center"/>
      <protection locked="0"/>
    </xf>
    <xf numFmtId="4" fontId="63" fillId="2" borderId="79" xfId="0" applyNumberFormat="1" applyFont="1" applyFill="1" applyBorder="1" applyAlignment="1" applyProtection="1">
      <alignment horizontal="left" vertical="center"/>
      <protection locked="0"/>
    </xf>
    <xf numFmtId="0" fontId="63" fillId="2" borderId="79" xfId="0" applyFont="1" applyFill="1" applyBorder="1" applyAlignment="1" applyProtection="1">
      <alignment horizontal="left" vertical="center"/>
      <protection locked="0"/>
    </xf>
    <xf numFmtId="4" fontId="63" fillId="2" borderId="77" xfId="0" applyNumberFormat="1" applyFont="1" applyFill="1" applyBorder="1" applyAlignment="1" applyProtection="1">
      <alignment vertical="center"/>
    </xf>
    <xf numFmtId="4" fontId="63" fillId="2" borderId="77" xfId="0" applyNumberFormat="1" applyFont="1" applyFill="1" applyBorder="1" applyAlignment="1" applyProtection="1">
      <alignment horizontal="left" vertical="center"/>
    </xf>
    <xf numFmtId="0" fontId="63" fillId="2" borderId="77" xfId="0" applyFont="1" applyFill="1" applyBorder="1" applyAlignment="1" applyProtection="1">
      <alignment horizontal="left" vertical="center"/>
    </xf>
    <xf numFmtId="0" fontId="62" fillId="2" borderId="66" xfId="0" applyFont="1" applyFill="1" applyBorder="1" applyAlignment="1" applyProtection="1">
      <alignment vertical="center"/>
      <protection locked="0"/>
    </xf>
    <xf numFmtId="0" fontId="62" fillId="2" borderId="68" xfId="0" applyFont="1" applyFill="1" applyBorder="1" applyAlignment="1" applyProtection="1">
      <alignment vertical="center"/>
      <protection locked="0"/>
    </xf>
    <xf numFmtId="4" fontId="62" fillId="2" borderId="78" xfId="0" applyNumberFormat="1" applyFont="1" applyFill="1" applyBorder="1" applyAlignment="1" applyProtection="1">
      <alignment vertical="center"/>
      <protection locked="0"/>
    </xf>
    <xf numFmtId="4" fontId="62" fillId="2" borderId="78" xfId="0" applyNumberFormat="1" applyFont="1" applyFill="1" applyBorder="1" applyAlignment="1" applyProtection="1">
      <alignment horizontal="left" vertical="center"/>
      <protection locked="0"/>
    </xf>
    <xf numFmtId="0" fontId="62" fillId="2" borderId="78" xfId="0" applyFont="1" applyFill="1" applyBorder="1" applyAlignment="1" applyProtection="1">
      <alignment horizontal="left" vertical="center"/>
      <protection locked="0"/>
    </xf>
    <xf numFmtId="0" fontId="62" fillId="2" borderId="0" xfId="0" applyFont="1" applyFill="1" applyAlignment="1" applyProtection="1">
      <alignment horizontal="left" vertical="center"/>
    </xf>
    <xf numFmtId="0" fontId="63" fillId="2" borderId="66" xfId="0" applyFont="1" applyFill="1" applyBorder="1" applyAlignment="1" applyProtection="1">
      <alignment vertical="center"/>
    </xf>
    <xf numFmtId="0" fontId="63" fillId="2" borderId="68" xfId="0" applyFont="1" applyFill="1" applyBorder="1" applyAlignment="1" applyProtection="1">
      <alignment vertical="center"/>
    </xf>
    <xf numFmtId="4" fontId="63" fillId="2" borderId="78" xfId="0" applyNumberFormat="1" applyFont="1" applyFill="1" applyBorder="1" applyAlignment="1" applyProtection="1">
      <alignment vertical="center"/>
    </xf>
    <xf numFmtId="4" fontId="63" fillId="2" borderId="78" xfId="0" applyNumberFormat="1" applyFont="1" applyFill="1" applyBorder="1" applyAlignment="1" applyProtection="1">
      <alignment horizontal="left" vertical="center"/>
    </xf>
    <xf numFmtId="0" fontId="63" fillId="2" borderId="78" xfId="0" applyFont="1" applyFill="1" applyBorder="1" applyAlignment="1" applyProtection="1">
      <alignment horizontal="left" vertical="center"/>
    </xf>
    <xf numFmtId="0" fontId="62" fillId="2" borderId="69" xfId="0" applyFont="1" applyFill="1" applyBorder="1" applyAlignment="1" applyProtection="1">
      <alignment vertical="center"/>
      <protection locked="0"/>
    </xf>
    <xf numFmtId="0" fontId="62" fillId="2" borderId="71" xfId="0" applyFont="1" applyFill="1" applyBorder="1" applyAlignment="1" applyProtection="1">
      <alignment vertical="center"/>
      <protection locked="0"/>
    </xf>
    <xf numFmtId="4" fontId="62" fillId="2" borderId="79" xfId="0" applyNumberFormat="1" applyFont="1" applyFill="1" applyBorder="1" applyAlignment="1" applyProtection="1">
      <alignment vertical="center"/>
      <protection locked="0"/>
    </xf>
    <xf numFmtId="4" fontId="62" fillId="2" borderId="79" xfId="0" applyNumberFormat="1" applyFont="1" applyFill="1" applyBorder="1" applyAlignment="1" applyProtection="1">
      <alignment horizontal="left" vertical="center"/>
      <protection locked="0"/>
    </xf>
    <xf numFmtId="0" fontId="62" fillId="2" borderId="79" xfId="0" applyFont="1" applyFill="1" applyBorder="1" applyAlignment="1" applyProtection="1">
      <alignment horizontal="left" vertical="center"/>
      <protection locked="0"/>
    </xf>
    <xf numFmtId="0" fontId="70" fillId="2" borderId="9" xfId="0" applyFont="1" applyFill="1" applyBorder="1" applyAlignment="1" applyProtection="1">
      <alignment horizontal="left"/>
    </xf>
    <xf numFmtId="0" fontId="70" fillId="2" borderId="63" xfId="0" applyFont="1" applyFill="1" applyBorder="1" applyAlignment="1" applyProtection="1">
      <alignment vertical="center"/>
    </xf>
    <xf numFmtId="0" fontId="70" fillId="2" borderId="65" xfId="0" applyFont="1" applyFill="1" applyBorder="1" applyAlignment="1" applyProtection="1">
      <alignment vertical="center"/>
    </xf>
    <xf numFmtId="4" fontId="70" fillId="2" borderId="77" xfId="0" applyNumberFormat="1" applyFont="1" applyFill="1" applyBorder="1" applyAlignment="1" applyProtection="1">
      <alignment vertical="center"/>
    </xf>
    <xf numFmtId="4" fontId="70" fillId="2" borderId="77" xfId="0" applyNumberFormat="1" applyFont="1" applyFill="1" applyBorder="1" applyAlignment="1" applyProtection="1">
      <alignment horizontal="left" vertical="center"/>
    </xf>
    <xf numFmtId="0" fontId="70" fillId="2" borderId="77" xfId="0" applyFont="1" applyFill="1" applyBorder="1" applyAlignment="1" applyProtection="1">
      <alignment horizontal="left" vertical="center"/>
    </xf>
    <xf numFmtId="0" fontId="70" fillId="2" borderId="10" xfId="0" applyFont="1" applyFill="1" applyBorder="1" applyAlignment="1" applyProtection="1">
      <alignment horizontal="left"/>
    </xf>
    <xf numFmtId="0" fontId="70" fillId="2" borderId="0" xfId="0" applyFont="1" applyFill="1" applyAlignment="1" applyProtection="1">
      <alignment horizontal="left" vertical="center"/>
    </xf>
    <xf numFmtId="0" fontId="71" fillId="0" borderId="9" xfId="0" applyFont="1" applyFill="1" applyBorder="1" applyAlignment="1" applyProtection="1">
      <alignment horizontal="left"/>
      <protection locked="0"/>
    </xf>
    <xf numFmtId="0" fontId="71" fillId="0" borderId="0" xfId="0" applyFont="1" applyFill="1" applyBorder="1" applyAlignment="1" applyProtection="1">
      <alignment horizontal="left"/>
      <protection locked="0"/>
    </xf>
    <xf numFmtId="0" fontId="71" fillId="0" borderId="10" xfId="0" applyFont="1" applyFill="1" applyBorder="1" applyAlignment="1" applyProtection="1">
      <alignment horizontal="left"/>
      <protection locked="0"/>
    </xf>
    <xf numFmtId="0" fontId="62" fillId="2" borderId="63" xfId="0" applyFont="1" applyFill="1" applyBorder="1" applyAlignment="1" applyProtection="1">
      <alignment vertical="center"/>
      <protection locked="0"/>
    </xf>
    <xf numFmtId="0" fontId="62" fillId="2" borderId="65" xfId="0" applyFont="1" applyFill="1" applyBorder="1" applyAlignment="1" applyProtection="1">
      <alignment vertical="center"/>
      <protection locked="0"/>
    </xf>
    <xf numFmtId="4" fontId="62" fillId="2" borderId="77" xfId="0" applyNumberFormat="1" applyFont="1" applyFill="1" applyBorder="1" applyAlignment="1" applyProtection="1">
      <alignment vertical="center"/>
      <protection locked="0"/>
    </xf>
    <xf numFmtId="4" fontId="62" fillId="2" borderId="77" xfId="0" applyNumberFormat="1" applyFont="1" applyFill="1" applyBorder="1" applyAlignment="1" applyProtection="1">
      <alignment horizontal="left" vertical="center"/>
      <protection locked="0"/>
    </xf>
    <xf numFmtId="0" fontId="62" fillId="2" borderId="77" xfId="0" applyFont="1" applyFill="1" applyBorder="1" applyAlignment="1" applyProtection="1">
      <alignment horizontal="left" vertical="center"/>
      <protection locked="0"/>
    </xf>
    <xf numFmtId="0" fontId="65" fillId="0" borderId="9" xfId="0" applyFont="1" applyFill="1" applyBorder="1" applyAlignment="1" applyProtection="1">
      <alignment horizontal="left" vertical="center"/>
      <protection locked="0"/>
    </xf>
    <xf numFmtId="0" fontId="65" fillId="0" borderId="0" xfId="0" applyFont="1" applyFill="1" applyBorder="1" applyAlignment="1" applyProtection="1">
      <alignment horizontal="left" vertical="center"/>
      <protection locked="0"/>
    </xf>
    <xf numFmtId="0" fontId="65" fillId="0" borderId="10" xfId="0" applyFont="1" applyFill="1" applyBorder="1" applyAlignment="1" applyProtection="1">
      <alignment horizontal="left" vertical="center"/>
      <protection locked="0"/>
    </xf>
    <xf numFmtId="0" fontId="61" fillId="0" borderId="9" xfId="0" applyFont="1" applyFill="1" applyBorder="1" applyAlignment="1" applyProtection="1">
      <alignment horizontal="left" vertical="center"/>
      <protection locked="0"/>
    </xf>
    <xf numFmtId="0" fontId="61" fillId="0" borderId="0" xfId="0" applyFont="1" applyFill="1" applyBorder="1" applyAlignment="1" applyProtection="1">
      <alignment horizontal="left" vertical="center"/>
      <protection locked="0"/>
    </xf>
    <xf numFmtId="0" fontId="61" fillId="0" borderId="10" xfId="0" applyFont="1" applyFill="1" applyBorder="1" applyAlignment="1" applyProtection="1">
      <alignment horizontal="left" vertical="center"/>
      <protection locked="0"/>
    </xf>
    <xf numFmtId="0" fontId="71" fillId="0" borderId="9" xfId="0" applyFont="1" applyFill="1" applyBorder="1" applyAlignment="1" applyProtection="1">
      <alignment horizontal="left" vertical="center"/>
      <protection locked="0"/>
    </xf>
    <xf numFmtId="0" fontId="71" fillId="0" borderId="0" xfId="0" applyFont="1" applyFill="1" applyBorder="1" applyAlignment="1" applyProtection="1">
      <alignment horizontal="left" vertical="center"/>
      <protection locked="0"/>
    </xf>
    <xf numFmtId="0" fontId="71" fillId="0" borderId="10" xfId="0" applyFont="1" applyFill="1" applyBorder="1" applyAlignment="1" applyProtection="1">
      <alignment horizontal="left" vertical="center"/>
      <protection locked="0"/>
    </xf>
    <xf numFmtId="0" fontId="63" fillId="2" borderId="57" xfId="0" applyFont="1" applyFill="1" applyBorder="1" applyAlignment="1" applyProtection="1">
      <alignment vertical="center"/>
    </xf>
    <xf numFmtId="0" fontId="63" fillId="2" borderId="59" xfId="0" applyFont="1" applyFill="1" applyBorder="1" applyAlignment="1" applyProtection="1">
      <alignment vertical="center"/>
    </xf>
    <xf numFmtId="4" fontId="63" fillId="2" borderId="76" xfId="0" applyNumberFormat="1" applyFont="1" applyFill="1" applyBorder="1" applyAlignment="1" applyProtection="1">
      <alignment vertical="center"/>
      <protection locked="0"/>
    </xf>
    <xf numFmtId="4" fontId="63" fillId="2" borderId="76" xfId="0" applyNumberFormat="1" applyFont="1" applyFill="1" applyBorder="1" applyAlignment="1" applyProtection="1">
      <alignment horizontal="left" vertical="center"/>
      <protection locked="0"/>
    </xf>
    <xf numFmtId="0" fontId="63" fillId="2" borderId="76" xfId="0" applyFont="1" applyFill="1" applyBorder="1" applyAlignment="1" applyProtection="1">
      <alignment horizontal="left" vertical="center"/>
      <protection locked="0"/>
    </xf>
    <xf numFmtId="0" fontId="63" fillId="2" borderId="73" xfId="0" applyFont="1" applyFill="1" applyBorder="1" applyAlignment="1" applyProtection="1">
      <alignment vertical="center"/>
    </xf>
    <xf numFmtId="0" fontId="63" fillId="2" borderId="75" xfId="0" applyFont="1" applyFill="1" applyBorder="1" applyAlignment="1" applyProtection="1">
      <alignment vertical="center"/>
    </xf>
    <xf numFmtId="4" fontId="63" fillId="2" borderId="72" xfId="0" applyNumberFormat="1" applyFont="1" applyFill="1" applyBorder="1" applyAlignment="1" applyProtection="1">
      <alignment vertical="center"/>
    </xf>
    <xf numFmtId="4" fontId="63" fillId="2" borderId="72" xfId="0" applyNumberFormat="1" applyFont="1" applyFill="1" applyBorder="1" applyAlignment="1" applyProtection="1">
      <alignment horizontal="left" vertical="center"/>
    </xf>
    <xf numFmtId="0" fontId="63" fillId="2" borderId="72" xfId="0" applyFont="1" applyFill="1" applyBorder="1" applyAlignment="1" applyProtection="1">
      <alignment horizontal="left" vertical="center"/>
    </xf>
    <xf numFmtId="0" fontId="62" fillId="2" borderId="0" xfId="0" applyFont="1" applyFill="1" applyBorder="1" applyAlignment="1" applyProtection="1">
      <alignment vertical="center"/>
    </xf>
    <xf numFmtId="4" fontId="62" fillId="2" borderId="0" xfId="0" applyNumberFormat="1" applyFont="1" applyFill="1" applyBorder="1" applyAlignment="1" applyProtection="1">
      <alignment horizontal="left" vertical="center"/>
    </xf>
    <xf numFmtId="4" fontId="65" fillId="3" borderId="76" xfId="0" applyNumberFormat="1" applyFont="1" applyFill="1" applyBorder="1" applyAlignment="1" applyProtection="1">
      <alignment horizontal="center" vertical="center"/>
    </xf>
    <xf numFmtId="1" fontId="67" fillId="3" borderId="80" xfId="0" applyNumberFormat="1" applyFont="1" applyFill="1" applyBorder="1" applyAlignment="1" applyProtection="1">
      <alignment horizontal="center" vertical="center"/>
    </xf>
    <xf numFmtId="4" fontId="63" fillId="2" borderId="73" xfId="0" applyNumberFormat="1" applyFont="1" applyFill="1" applyBorder="1" applyAlignment="1" applyProtection="1">
      <alignment horizontal="left" vertical="center"/>
    </xf>
    <xf numFmtId="4" fontId="63" fillId="2" borderId="74" xfId="0" applyNumberFormat="1" applyFont="1" applyFill="1" applyBorder="1" applyAlignment="1" applyProtection="1">
      <alignment horizontal="left" vertical="center"/>
    </xf>
    <xf numFmtId="4" fontId="63" fillId="2" borderId="75" xfId="0" applyNumberFormat="1" applyFont="1" applyFill="1" applyBorder="1" applyAlignment="1" applyProtection="1">
      <alignment horizontal="left" vertical="center"/>
    </xf>
    <xf numFmtId="0" fontId="62" fillId="2" borderId="156" xfId="0" applyFont="1" applyFill="1" applyBorder="1" applyAlignment="1" applyProtection="1">
      <alignment vertical="center"/>
      <protection locked="0"/>
    </xf>
    <xf numFmtId="0" fontId="62" fillId="2" borderId="157" xfId="0" applyFont="1" applyFill="1" applyBorder="1" applyAlignment="1" applyProtection="1">
      <alignment vertical="center"/>
      <protection locked="0"/>
    </xf>
    <xf numFmtId="4" fontId="62" fillId="2" borderId="158" xfId="0" applyNumberFormat="1" applyFont="1" applyFill="1" applyBorder="1" applyAlignment="1" applyProtection="1">
      <alignment horizontal="right" vertical="center"/>
      <protection locked="0"/>
    </xf>
    <xf numFmtId="4" fontId="62" fillId="2" borderId="156" xfId="0" applyNumberFormat="1" applyFont="1" applyFill="1" applyBorder="1" applyAlignment="1" applyProtection="1">
      <alignment horizontal="left" vertical="center"/>
      <protection locked="0"/>
    </xf>
    <xf numFmtId="4" fontId="62" fillId="2" borderId="159" xfId="0" applyNumberFormat="1" applyFont="1" applyFill="1" applyBorder="1" applyAlignment="1" applyProtection="1">
      <alignment horizontal="left" vertical="center"/>
      <protection locked="0"/>
    </xf>
    <xf numFmtId="4" fontId="62" fillId="2" borderId="157" xfId="0" applyNumberFormat="1" applyFont="1" applyFill="1" applyBorder="1" applyAlignment="1" applyProtection="1">
      <alignment horizontal="left" vertical="center"/>
      <protection locked="0"/>
    </xf>
    <xf numFmtId="4" fontId="62" fillId="2" borderId="78" xfId="0" applyNumberFormat="1" applyFont="1" applyFill="1" applyBorder="1" applyAlignment="1" applyProtection="1">
      <alignment horizontal="right" vertical="center"/>
      <protection locked="0"/>
    </xf>
    <xf numFmtId="4" fontId="62" fillId="2" borderId="66" xfId="0" applyNumberFormat="1" applyFont="1" applyFill="1" applyBorder="1" applyAlignment="1" applyProtection="1">
      <alignment horizontal="left" vertical="center"/>
      <protection locked="0"/>
    </xf>
    <xf numFmtId="4" fontId="62" fillId="2" borderId="67" xfId="0" applyNumberFormat="1" applyFont="1" applyFill="1" applyBorder="1" applyAlignment="1" applyProtection="1">
      <alignment horizontal="left" vertical="center"/>
      <protection locked="0"/>
    </xf>
    <xf numFmtId="4" fontId="62" fillId="2" borderId="68" xfId="0" applyNumberFormat="1" applyFont="1" applyFill="1" applyBorder="1" applyAlignment="1" applyProtection="1">
      <alignment horizontal="left" vertical="center"/>
      <protection locked="0"/>
    </xf>
    <xf numFmtId="4" fontId="62" fillId="2" borderId="79" xfId="0" applyNumberFormat="1" applyFont="1" applyFill="1" applyBorder="1" applyAlignment="1" applyProtection="1">
      <alignment horizontal="right" vertical="center"/>
      <protection locked="0"/>
    </xf>
    <xf numFmtId="4" fontId="62" fillId="2" borderId="69" xfId="0" applyNumberFormat="1" applyFont="1" applyFill="1" applyBorder="1" applyAlignment="1" applyProtection="1">
      <alignment horizontal="left" vertical="center"/>
      <protection locked="0"/>
    </xf>
    <xf numFmtId="4" fontId="62" fillId="2" borderId="70" xfId="0" applyNumberFormat="1" applyFont="1" applyFill="1" applyBorder="1" applyAlignment="1" applyProtection="1">
      <alignment horizontal="left" vertical="center"/>
      <protection locked="0"/>
    </xf>
    <xf numFmtId="4" fontId="62" fillId="2" borderId="71" xfId="0" applyNumberFormat="1" applyFont="1" applyFill="1" applyBorder="1" applyAlignment="1" applyProtection="1">
      <alignment horizontal="left" vertical="center"/>
      <protection locked="0"/>
    </xf>
    <xf numFmtId="0" fontId="62" fillId="2" borderId="63" xfId="0" applyFont="1" applyFill="1" applyBorder="1" applyAlignment="1" applyProtection="1">
      <alignment vertical="center"/>
    </xf>
    <xf numFmtId="0" fontId="62" fillId="2" borderId="65" xfId="0" applyFont="1" applyFill="1" applyBorder="1" applyAlignment="1" applyProtection="1">
      <alignment vertical="center"/>
    </xf>
    <xf numFmtId="4" fontId="62" fillId="2" borderId="77" xfId="0" applyNumberFormat="1" applyFont="1" applyFill="1" applyBorder="1" applyAlignment="1" applyProtection="1">
      <alignment horizontal="right" vertical="center"/>
      <protection locked="0"/>
    </xf>
    <xf numFmtId="4" fontId="62" fillId="2" borderId="63" xfId="0" applyNumberFormat="1" applyFont="1" applyFill="1" applyBorder="1" applyAlignment="1" applyProtection="1">
      <alignment horizontal="left" vertical="center"/>
      <protection locked="0"/>
    </xf>
    <xf numFmtId="4" fontId="62" fillId="2" borderId="64" xfId="0" applyNumberFormat="1" applyFont="1" applyFill="1" applyBorder="1" applyAlignment="1" applyProtection="1">
      <alignment horizontal="left" vertical="center"/>
      <protection locked="0"/>
    </xf>
    <xf numFmtId="4" fontId="62" fillId="2" borderId="65" xfId="0" applyNumberFormat="1" applyFont="1" applyFill="1" applyBorder="1" applyAlignment="1" applyProtection="1">
      <alignment horizontal="left" vertical="center"/>
      <protection locked="0"/>
    </xf>
    <xf numFmtId="0" fontId="62" fillId="2" borderId="69" xfId="0" applyFont="1" applyFill="1" applyBorder="1" applyAlignment="1" applyProtection="1">
      <alignment vertical="center"/>
    </xf>
    <xf numFmtId="0" fontId="62" fillId="2" borderId="71" xfId="0" applyFont="1" applyFill="1" applyBorder="1" applyAlignment="1" applyProtection="1">
      <alignment vertical="center"/>
    </xf>
    <xf numFmtId="4" fontId="63" fillId="2" borderId="16" xfId="0" applyNumberFormat="1" applyFont="1" applyFill="1" applyBorder="1" applyAlignment="1" applyProtection="1">
      <alignment horizontal="left" vertical="center"/>
    </xf>
    <xf numFmtId="4" fontId="63" fillId="2" borderId="17" xfId="0" applyNumberFormat="1" applyFont="1" applyFill="1" applyBorder="1" applyAlignment="1" applyProtection="1">
      <alignment horizontal="left" vertical="center"/>
    </xf>
    <xf numFmtId="4" fontId="63" fillId="2" borderId="18" xfId="0" applyNumberFormat="1" applyFont="1" applyFill="1" applyBorder="1" applyAlignment="1" applyProtection="1">
      <alignment horizontal="left" vertical="center"/>
    </xf>
    <xf numFmtId="0" fontId="62" fillId="2" borderId="99" xfId="0" applyFont="1" applyFill="1" applyBorder="1" applyAlignment="1" applyProtection="1">
      <alignment vertical="center"/>
    </xf>
    <xf numFmtId="0" fontId="62" fillId="2" borderId="104" xfId="0" applyFont="1" applyFill="1" applyBorder="1" applyAlignment="1" applyProtection="1">
      <alignment vertical="center"/>
    </xf>
    <xf numFmtId="4" fontId="62" fillId="2" borderId="101" xfId="0" applyNumberFormat="1" applyFont="1" applyFill="1" applyBorder="1" applyAlignment="1" applyProtection="1">
      <alignment vertical="center"/>
      <protection locked="0"/>
    </xf>
    <xf numFmtId="4" fontId="62" fillId="2" borderId="99" xfId="0" applyNumberFormat="1" applyFont="1" applyFill="1" applyBorder="1" applyAlignment="1" applyProtection="1">
      <alignment horizontal="left" vertical="center"/>
      <protection locked="0"/>
    </xf>
    <xf numFmtId="4" fontId="62" fillId="2" borderId="100" xfId="0" applyNumberFormat="1" applyFont="1" applyFill="1" applyBorder="1" applyAlignment="1" applyProtection="1">
      <alignment horizontal="left" vertical="center"/>
      <protection locked="0"/>
    </xf>
    <xf numFmtId="4" fontId="62" fillId="2" borderId="104" xfId="0" applyNumberFormat="1" applyFont="1" applyFill="1" applyBorder="1" applyAlignment="1" applyProtection="1">
      <alignment horizontal="left" vertical="center"/>
      <protection locked="0"/>
    </xf>
    <xf numFmtId="0" fontId="62" fillId="2" borderId="66" xfId="0" applyFont="1" applyFill="1" applyBorder="1" applyAlignment="1" applyProtection="1">
      <alignment vertical="center"/>
    </xf>
    <xf numFmtId="0" fontId="62" fillId="2" borderId="68" xfId="0" applyFont="1" applyFill="1" applyBorder="1" applyAlignment="1" applyProtection="1">
      <alignment vertical="center"/>
    </xf>
    <xf numFmtId="0" fontId="62" fillId="2" borderId="93" xfId="0" applyFont="1" applyFill="1" applyBorder="1" applyAlignment="1" applyProtection="1">
      <alignment vertical="center"/>
    </xf>
    <xf numFmtId="0" fontId="62" fillId="2" borderId="98" xfId="0" applyFont="1" applyFill="1" applyBorder="1" applyAlignment="1" applyProtection="1">
      <alignment vertical="center"/>
    </xf>
    <xf numFmtId="4" fontId="62" fillId="2" borderId="95" xfId="0" applyNumberFormat="1" applyFont="1" applyFill="1" applyBorder="1" applyAlignment="1" applyProtection="1">
      <alignment vertical="center"/>
      <protection locked="0"/>
    </xf>
    <xf numFmtId="4" fontId="62" fillId="2" borderId="93" xfId="0" applyNumberFormat="1" applyFont="1" applyFill="1" applyBorder="1" applyAlignment="1" applyProtection="1">
      <alignment horizontal="left" vertical="center"/>
      <protection locked="0"/>
    </xf>
    <xf numFmtId="4" fontId="62" fillId="2" borderId="94" xfId="0" applyNumberFormat="1" applyFont="1" applyFill="1" applyBorder="1" applyAlignment="1" applyProtection="1">
      <alignment horizontal="left" vertical="center"/>
      <protection locked="0"/>
    </xf>
    <xf numFmtId="4" fontId="62" fillId="2" borderId="98" xfId="0" applyNumberFormat="1" applyFont="1" applyFill="1" applyBorder="1" applyAlignment="1" applyProtection="1">
      <alignment horizontal="left" vertical="center"/>
      <protection locked="0"/>
    </xf>
    <xf numFmtId="4" fontId="62" fillId="2" borderId="101" xfId="0" applyNumberFormat="1" applyFont="1" applyFill="1" applyBorder="1" applyAlignment="1" applyProtection="1">
      <alignment horizontal="right" vertical="center"/>
      <protection locked="0"/>
    </xf>
    <xf numFmtId="4" fontId="63" fillId="3" borderId="76" xfId="0" applyNumberFormat="1" applyFont="1" applyFill="1" applyBorder="1" applyAlignment="1" applyProtection="1">
      <alignment horizontal="center" vertical="center"/>
    </xf>
    <xf numFmtId="1" fontId="63" fillId="3" borderId="80" xfId="0" applyNumberFormat="1" applyFont="1" applyFill="1" applyBorder="1" applyAlignment="1" applyProtection="1">
      <alignment horizontal="center" vertical="center"/>
    </xf>
    <xf numFmtId="0" fontId="63" fillId="2" borderId="74" xfId="0" applyFont="1" applyFill="1" applyBorder="1" applyAlignment="1" applyProtection="1">
      <alignment vertical="center"/>
    </xf>
    <xf numFmtId="4" fontId="63" fillId="2" borderId="75" xfId="0" applyNumberFormat="1" applyFont="1" applyFill="1" applyBorder="1" applyAlignment="1" applyProtection="1">
      <alignment vertical="center"/>
    </xf>
    <xf numFmtId="1" fontId="62" fillId="2" borderId="101" xfId="0" applyNumberFormat="1" applyFont="1" applyFill="1" applyBorder="1" applyAlignment="1" applyProtection="1">
      <alignment horizontal="center" vertical="center"/>
      <protection locked="0"/>
    </xf>
    <xf numFmtId="0" fontId="62" fillId="2" borderId="67" xfId="0" applyFont="1" applyFill="1" applyBorder="1" applyAlignment="1" applyProtection="1">
      <alignment vertical="center"/>
    </xf>
    <xf numFmtId="1" fontId="62" fillId="2" borderId="78" xfId="0" applyNumberFormat="1" applyFont="1" applyFill="1" applyBorder="1" applyAlignment="1" applyProtection="1">
      <alignment horizontal="center" vertical="center"/>
      <protection locked="0"/>
    </xf>
    <xf numFmtId="4" fontId="62" fillId="2" borderId="0" xfId="0" applyNumberFormat="1" applyFont="1" applyFill="1" applyBorder="1" applyAlignment="1" applyProtection="1">
      <alignment vertical="center"/>
      <protection locked="0"/>
    </xf>
    <xf numFmtId="4" fontId="62" fillId="2" borderId="0" xfId="0" applyNumberFormat="1" applyFont="1" applyFill="1" applyBorder="1" applyAlignment="1" applyProtection="1">
      <alignment horizontal="left" vertical="center"/>
      <protection locked="0"/>
    </xf>
    <xf numFmtId="0" fontId="65" fillId="2" borderId="0" xfId="0" applyFont="1" applyFill="1" applyBorder="1" applyAlignment="1" applyProtection="1">
      <alignment horizontal="left" vertical="center"/>
    </xf>
    <xf numFmtId="0" fontId="61" fillId="2" borderId="0" xfId="0" applyFont="1" applyFill="1" applyBorder="1" applyAlignment="1" applyProtection="1">
      <alignment vertical="center"/>
    </xf>
    <xf numFmtId="4" fontId="75" fillId="2" borderId="0" xfId="0" applyNumberFormat="1" applyFont="1" applyFill="1" applyBorder="1" applyAlignment="1" applyProtection="1">
      <alignment horizontal="left" vertical="center"/>
    </xf>
    <xf numFmtId="0" fontId="61" fillId="2" borderId="0" xfId="0" quotePrefix="1" applyFont="1" applyFill="1" applyBorder="1" applyAlignment="1" applyProtection="1">
      <alignment vertical="center"/>
    </xf>
    <xf numFmtId="0" fontId="61" fillId="2" borderId="11" xfId="0" applyFont="1" applyFill="1" applyBorder="1" applyAlignment="1" applyProtection="1">
      <alignment horizontal="left"/>
    </xf>
    <xf numFmtId="0" fontId="61" fillId="2" borderId="12" xfId="0" applyFont="1" applyFill="1" applyBorder="1" applyAlignment="1" applyProtection="1">
      <alignment horizontal="left"/>
    </xf>
    <xf numFmtId="0" fontId="61" fillId="2" borderId="13" xfId="0" applyFont="1" applyFill="1" applyBorder="1" applyAlignment="1" applyProtection="1">
      <alignment horizontal="left"/>
    </xf>
    <xf numFmtId="0" fontId="61" fillId="0" borderId="11" xfId="0" applyFont="1" applyFill="1" applyBorder="1" applyAlignment="1" applyProtection="1">
      <alignment horizontal="left"/>
      <protection locked="0"/>
    </xf>
    <xf numFmtId="0" fontId="61" fillId="0" borderId="12" xfId="0" applyFont="1" applyFill="1" applyBorder="1" applyAlignment="1" applyProtection="1">
      <alignment horizontal="left"/>
      <protection locked="0"/>
    </xf>
    <xf numFmtId="0" fontId="61" fillId="0" borderId="13" xfId="0" applyFont="1" applyFill="1" applyBorder="1" applyAlignment="1" applyProtection="1">
      <alignment horizontal="left"/>
      <protection locked="0"/>
    </xf>
    <xf numFmtId="0" fontId="76" fillId="2" borderId="0" xfId="0" applyFont="1" applyFill="1" applyBorder="1" applyAlignment="1" applyProtection="1">
      <alignment horizontal="left"/>
    </xf>
    <xf numFmtId="0" fontId="77" fillId="2" borderId="0" xfId="0" applyFont="1" applyFill="1" applyAlignment="1" applyProtection="1">
      <alignment horizontal="right"/>
    </xf>
    <xf numFmtId="0" fontId="76" fillId="2" borderId="0" xfId="0" applyFont="1" applyFill="1" applyAlignment="1" applyProtection="1">
      <alignment horizontal="left"/>
    </xf>
    <xf numFmtId="0" fontId="78" fillId="2" borderId="0" xfId="0" applyFont="1" applyFill="1"/>
    <xf numFmtId="0" fontId="78" fillId="2" borderId="0" xfId="0" applyFont="1" applyFill="1" applyBorder="1"/>
    <xf numFmtId="0" fontId="79" fillId="2" borderId="0" xfId="0" applyFont="1" applyFill="1" applyBorder="1" applyAlignment="1">
      <alignment vertical="center"/>
    </xf>
    <xf numFmtId="0" fontId="78" fillId="2" borderId="6" xfId="0" applyFont="1" applyFill="1" applyBorder="1"/>
    <xf numFmtId="0" fontId="78" fillId="2" borderId="7" xfId="0" applyFont="1" applyFill="1" applyBorder="1"/>
    <xf numFmtId="0" fontId="78" fillId="2" borderId="8" xfId="0" applyFont="1" applyFill="1" applyBorder="1"/>
    <xf numFmtId="0" fontId="78" fillId="0" borderId="6" xfId="0" applyFont="1" applyFill="1" applyBorder="1" applyAlignment="1" applyProtection="1">
      <alignment horizontal="left"/>
      <protection locked="0"/>
    </xf>
    <xf numFmtId="0" fontId="78" fillId="0" borderId="7" xfId="0" applyFont="1" applyFill="1" applyBorder="1" applyAlignment="1" applyProtection="1">
      <alignment horizontal="left"/>
      <protection locked="0"/>
    </xf>
    <xf numFmtId="0" fontId="78" fillId="0" borderId="8" xfId="0" applyFont="1" applyFill="1" applyBorder="1" applyAlignment="1" applyProtection="1">
      <alignment horizontal="left"/>
      <protection locked="0"/>
    </xf>
    <xf numFmtId="0" fontId="78" fillId="2" borderId="9" xfId="0" applyFont="1" applyFill="1" applyBorder="1"/>
    <xf numFmtId="0" fontId="80" fillId="2" borderId="0" xfId="0" applyFont="1" applyFill="1" applyBorder="1"/>
    <xf numFmtId="0" fontId="78" fillId="2" borderId="10" xfId="0" applyFont="1" applyFill="1" applyBorder="1"/>
    <xf numFmtId="0" fontId="78" fillId="0" borderId="9" xfId="0" applyFont="1" applyFill="1" applyBorder="1" applyAlignment="1" applyProtection="1">
      <alignment horizontal="left"/>
      <protection locked="0"/>
    </xf>
    <xf numFmtId="0" fontId="80" fillId="0" borderId="0" xfId="0" applyFont="1" applyFill="1" applyBorder="1" applyAlignment="1" applyProtection="1">
      <alignment horizontal="left"/>
      <protection locked="0"/>
    </xf>
    <xf numFmtId="0" fontId="78" fillId="0" borderId="0" xfId="0" applyFont="1" applyFill="1" applyBorder="1" applyAlignment="1" applyProtection="1">
      <alignment horizontal="left"/>
      <protection locked="0"/>
    </xf>
    <xf numFmtId="0" fontId="78" fillId="0" borderId="10" xfId="0" applyFont="1" applyFill="1" applyBorder="1" applyAlignment="1" applyProtection="1">
      <alignment horizontal="left"/>
      <protection locked="0"/>
    </xf>
    <xf numFmtId="0" fontId="82" fillId="2" borderId="0" xfId="0" applyFont="1" applyFill="1" applyBorder="1"/>
    <xf numFmtId="0" fontId="82" fillId="2" borderId="0" xfId="0" applyFont="1" applyFill="1" applyBorder="1" applyAlignment="1">
      <alignment horizontal="center" vertical="center"/>
    </xf>
    <xf numFmtId="0" fontId="79" fillId="2" borderId="9" xfId="0" applyFont="1" applyFill="1" applyBorder="1"/>
    <xf numFmtId="0" fontId="80" fillId="4" borderId="0" xfId="0" applyFont="1" applyFill="1" applyBorder="1" applyAlignment="1">
      <alignment vertical="center"/>
    </xf>
    <xf numFmtId="0" fontId="79" fillId="2" borderId="10" xfId="0" applyFont="1" applyFill="1" applyBorder="1"/>
    <xf numFmtId="0" fontId="79" fillId="2" borderId="0" xfId="0" applyFont="1" applyFill="1"/>
    <xf numFmtId="0" fontId="79" fillId="0" borderId="9" xfId="0" applyFont="1" applyFill="1" applyBorder="1" applyAlignment="1" applyProtection="1">
      <alignment horizontal="left"/>
      <protection locked="0"/>
    </xf>
    <xf numFmtId="0" fontId="79" fillId="0" borderId="0" xfId="0" applyFont="1" applyFill="1" applyBorder="1" applyAlignment="1" applyProtection="1">
      <alignment horizontal="left"/>
      <protection locked="0"/>
    </xf>
    <xf numFmtId="0" fontId="79" fillId="0" borderId="10" xfId="0" applyFont="1" applyFill="1" applyBorder="1" applyAlignment="1" applyProtection="1">
      <alignment horizontal="left"/>
      <protection locked="0"/>
    </xf>
    <xf numFmtId="0" fontId="83" fillId="2" borderId="9" xfId="0" applyFont="1" applyFill="1" applyBorder="1"/>
    <xf numFmtId="0" fontId="84" fillId="5" borderId="0" xfId="0" applyFont="1" applyFill="1" applyBorder="1" applyAlignment="1">
      <alignment vertical="center"/>
    </xf>
    <xf numFmtId="0" fontId="83" fillId="2" borderId="10" xfId="0" applyFont="1" applyFill="1" applyBorder="1"/>
    <xf numFmtId="0" fontId="84" fillId="2" borderId="0" xfId="0" applyFont="1" applyFill="1" applyAlignment="1">
      <alignment vertical="center"/>
    </xf>
    <xf numFmtId="0" fontId="84" fillId="0" borderId="9" xfId="0" applyFont="1" applyFill="1" applyBorder="1" applyAlignment="1" applyProtection="1">
      <alignment horizontal="left" vertical="center"/>
      <protection locked="0"/>
    </xf>
    <xf numFmtId="0" fontId="84" fillId="0" borderId="0" xfId="0" applyFont="1" applyFill="1" applyBorder="1" applyAlignment="1" applyProtection="1">
      <alignment horizontal="left" vertical="center"/>
      <protection locked="0"/>
    </xf>
    <xf numFmtId="0" fontId="84" fillId="0" borderId="10" xfId="0" applyFont="1" applyFill="1" applyBorder="1" applyAlignment="1" applyProtection="1">
      <alignment horizontal="left" vertical="center"/>
      <protection locked="0"/>
    </xf>
    <xf numFmtId="0" fontId="84" fillId="2" borderId="0" xfId="0" applyFont="1" applyFill="1" applyBorder="1" applyAlignment="1">
      <alignment vertical="center"/>
    </xf>
    <xf numFmtId="0" fontId="78" fillId="3" borderId="31" xfId="0" applyFont="1" applyFill="1" applyBorder="1"/>
    <xf numFmtId="0" fontId="78" fillId="3" borderId="32" xfId="0" applyFont="1" applyFill="1" applyBorder="1"/>
    <xf numFmtId="0" fontId="80" fillId="3" borderId="46" xfId="0" applyFont="1" applyFill="1" applyBorder="1" applyAlignment="1">
      <alignment horizontal="center"/>
    </xf>
    <xf numFmtId="0" fontId="80" fillId="3" borderId="47" xfId="0" applyFont="1" applyFill="1" applyBorder="1" applyAlignment="1">
      <alignment horizontal="center"/>
    </xf>
    <xf numFmtId="0" fontId="85" fillId="3" borderId="48" xfId="0" applyFont="1" applyFill="1" applyBorder="1"/>
    <xf numFmtId="0" fontId="78" fillId="3" borderId="0" xfId="0" applyFont="1" applyFill="1" applyBorder="1"/>
    <xf numFmtId="0" fontId="86" fillId="3" borderId="42" xfId="0" applyFont="1" applyFill="1" applyBorder="1" applyAlignment="1">
      <alignment horizontal="center"/>
    </xf>
    <xf numFmtId="0" fontId="86" fillId="3" borderId="49" xfId="0" applyFont="1" applyFill="1" applyBorder="1" applyAlignment="1">
      <alignment horizontal="center"/>
    </xf>
    <xf numFmtId="0" fontId="84" fillId="2" borderId="48" xfId="0" applyFont="1" applyFill="1" applyBorder="1" applyAlignment="1">
      <alignment horizontal="center"/>
    </xf>
    <xf numFmtId="0" fontId="84" fillId="2" borderId="0" xfId="0" applyFont="1" applyFill="1" applyBorder="1"/>
    <xf numFmtId="0" fontId="78" fillId="2" borderId="42" xfId="0" applyFont="1" applyFill="1" applyBorder="1"/>
    <xf numFmtId="0" fontId="78" fillId="2" borderId="49" xfId="0" applyFont="1" applyFill="1" applyBorder="1"/>
    <xf numFmtId="0" fontId="84" fillId="2" borderId="34" xfId="0" applyFont="1" applyFill="1" applyBorder="1" applyAlignment="1">
      <alignment horizontal="center"/>
    </xf>
    <xf numFmtId="0" fontId="84" fillId="2" borderId="21" xfId="0" applyFont="1" applyFill="1" applyBorder="1"/>
    <xf numFmtId="4" fontId="84" fillId="2" borderId="43" xfId="0" applyNumberFormat="1" applyFont="1" applyFill="1" applyBorder="1"/>
    <xf numFmtId="4" fontId="84" fillId="2" borderId="50" xfId="0" applyNumberFormat="1" applyFont="1" applyFill="1" applyBorder="1"/>
    <xf numFmtId="0" fontId="80" fillId="2" borderId="34" xfId="0" applyFont="1" applyFill="1" applyBorder="1" applyAlignment="1">
      <alignment horizontal="center"/>
    </xf>
    <xf numFmtId="0" fontId="80" fillId="2" borderId="21" xfId="0" applyFont="1" applyFill="1" applyBorder="1"/>
    <xf numFmtId="4" fontId="80" fillId="2" borderId="43" xfId="0" applyNumberFormat="1" applyFont="1" applyFill="1" applyBorder="1"/>
    <xf numFmtId="4" fontId="80" fillId="2" borderId="50" xfId="0" applyNumberFormat="1" applyFont="1" applyFill="1" applyBorder="1"/>
    <xf numFmtId="0" fontId="79" fillId="2" borderId="51" xfId="0" applyFont="1" applyFill="1" applyBorder="1" applyAlignment="1">
      <alignment horizontal="center"/>
    </xf>
    <xf numFmtId="0" fontId="79" fillId="2" borderId="22" xfId="0" applyFont="1" applyFill="1" applyBorder="1"/>
    <xf numFmtId="4" fontId="79" fillId="2" borderId="44" xfId="0" applyNumberFormat="1" applyFont="1" applyFill="1" applyBorder="1" applyProtection="1">
      <protection locked="0"/>
    </xf>
    <xf numFmtId="4" fontId="79" fillId="2" borderId="52" xfId="0" applyNumberFormat="1" applyFont="1" applyFill="1" applyBorder="1" applyProtection="1">
      <protection locked="0"/>
    </xf>
    <xf numFmtId="0" fontId="79" fillId="2" borderId="53" xfId="0" applyFont="1" applyFill="1" applyBorder="1" applyAlignment="1">
      <alignment horizontal="center"/>
    </xf>
    <xf numFmtId="0" fontId="79" fillId="2" borderId="23" xfId="0" applyFont="1" applyFill="1" applyBorder="1"/>
    <xf numFmtId="4" fontId="79" fillId="2" borderId="45" xfId="0" applyNumberFormat="1" applyFont="1" applyFill="1" applyBorder="1" applyProtection="1">
      <protection locked="0"/>
    </xf>
    <xf numFmtId="4" fontId="79" fillId="2" borderId="54" xfId="0" applyNumberFormat="1" applyFont="1" applyFill="1" applyBorder="1" applyProtection="1">
      <protection locked="0"/>
    </xf>
    <xf numFmtId="4" fontId="80" fillId="2" borderId="43" xfId="0" applyNumberFormat="1" applyFont="1" applyFill="1" applyBorder="1" applyProtection="1">
      <protection locked="0"/>
    </xf>
    <xf numFmtId="4" fontId="80" fillId="2" borderId="50" xfId="0" applyNumberFormat="1" applyFont="1" applyFill="1" applyBorder="1" applyProtection="1">
      <protection locked="0"/>
    </xf>
    <xf numFmtId="0" fontId="82" fillId="0" borderId="9" xfId="0" applyFont="1" applyFill="1" applyBorder="1" applyAlignment="1" applyProtection="1">
      <alignment horizontal="left"/>
      <protection locked="0"/>
    </xf>
    <xf numFmtId="0" fontId="82" fillId="0" borderId="0" xfId="0" applyFont="1" applyFill="1" applyBorder="1" applyAlignment="1" applyProtection="1">
      <alignment horizontal="left"/>
      <protection locked="0"/>
    </xf>
    <xf numFmtId="0" fontId="82" fillId="0" borderId="10" xfId="0" applyFont="1" applyFill="1" applyBorder="1" applyAlignment="1" applyProtection="1">
      <alignment horizontal="left"/>
      <protection locked="0"/>
    </xf>
    <xf numFmtId="0" fontId="78" fillId="0" borderId="9" xfId="0" applyFont="1" applyFill="1" applyBorder="1" applyAlignment="1" applyProtection="1">
      <alignment horizontal="left" vertical="center"/>
      <protection locked="0"/>
    </xf>
    <xf numFmtId="0" fontId="78" fillId="0" borderId="0" xfId="0" applyFont="1" applyFill="1" applyBorder="1" applyAlignment="1" applyProtection="1">
      <alignment horizontal="left" vertical="center"/>
      <protection locked="0"/>
    </xf>
    <xf numFmtId="0" fontId="78" fillId="0" borderId="10" xfId="0" applyFont="1" applyFill="1" applyBorder="1" applyAlignment="1" applyProtection="1">
      <alignment horizontal="left" vertical="center"/>
      <protection locked="0"/>
    </xf>
    <xf numFmtId="0" fontId="79" fillId="2" borderId="48" xfId="0" applyFont="1" applyFill="1" applyBorder="1" applyAlignment="1">
      <alignment horizontal="center"/>
    </xf>
    <xf numFmtId="0" fontId="79" fillId="2" borderId="0" xfId="0" applyFont="1" applyFill="1" applyBorder="1"/>
    <xf numFmtId="4" fontId="78" fillId="2" borderId="42" xfId="0" applyNumberFormat="1" applyFont="1" applyFill="1" applyBorder="1"/>
    <xf numFmtId="4" fontId="78" fillId="2" borderId="49" xfId="0" applyNumberFormat="1" applyFont="1" applyFill="1" applyBorder="1"/>
    <xf numFmtId="0" fontId="83" fillId="2" borderId="0" xfId="0" applyFont="1" applyFill="1"/>
    <xf numFmtId="0" fontId="80" fillId="2" borderId="48" xfId="0" applyFont="1" applyFill="1" applyBorder="1" applyAlignment="1">
      <alignment horizontal="center"/>
    </xf>
    <xf numFmtId="4" fontId="79" fillId="2" borderId="45" xfId="0" applyNumberFormat="1" applyFont="1" applyFill="1" applyBorder="1"/>
    <xf numFmtId="4" fontId="79" fillId="2" borderId="54" xfId="0" applyNumberFormat="1" applyFont="1" applyFill="1" applyBorder="1"/>
    <xf numFmtId="0" fontId="87" fillId="2" borderId="48" xfId="0" applyFont="1" applyFill="1" applyBorder="1" applyAlignment="1">
      <alignment horizontal="center"/>
    </xf>
    <xf numFmtId="0" fontId="87" fillId="2" borderId="0" xfId="0" applyFont="1" applyFill="1" applyBorder="1"/>
    <xf numFmtId="4" fontId="87" fillId="2" borderId="42" xfId="0" applyNumberFormat="1" applyFont="1" applyFill="1" applyBorder="1" applyProtection="1">
      <protection locked="0"/>
    </xf>
    <xf numFmtId="4" fontId="87" fillId="2" borderId="49" xfId="0" applyNumberFormat="1" applyFont="1" applyFill="1" applyBorder="1" applyProtection="1">
      <protection locked="0"/>
    </xf>
    <xf numFmtId="0" fontId="86" fillId="2" borderId="55" xfId="0" applyFont="1" applyFill="1" applyBorder="1" applyAlignment="1">
      <alignment horizontal="left"/>
    </xf>
    <xf numFmtId="0" fontId="86" fillId="2" borderId="27" xfId="0" applyFont="1" applyFill="1" applyBorder="1"/>
    <xf numFmtId="4" fontId="86" fillId="2" borderId="41" xfId="0" applyNumberFormat="1" applyFont="1" applyFill="1" applyBorder="1"/>
    <xf numFmtId="4" fontId="86" fillId="2" borderId="56" xfId="0" applyNumberFormat="1" applyFont="1" applyFill="1" applyBorder="1"/>
    <xf numFmtId="0" fontId="78" fillId="2" borderId="11" xfId="0" applyFont="1" applyFill="1" applyBorder="1"/>
    <xf numFmtId="0" fontId="78" fillId="2" borderId="12" xfId="0" applyFont="1" applyFill="1" applyBorder="1"/>
    <xf numFmtId="0" fontId="78" fillId="2" borderId="13" xfId="0" applyFont="1" applyFill="1" applyBorder="1"/>
    <xf numFmtId="0" fontId="78" fillId="0" borderId="11" xfId="0" applyFont="1" applyFill="1" applyBorder="1" applyAlignment="1" applyProtection="1">
      <alignment horizontal="left"/>
      <protection locked="0"/>
    </xf>
    <xf numFmtId="0" fontId="78" fillId="0" borderId="12" xfId="0" applyFont="1" applyFill="1" applyBorder="1" applyAlignment="1" applyProtection="1">
      <alignment horizontal="left"/>
      <protection locked="0"/>
    </xf>
    <xf numFmtId="0" fontId="78" fillId="0" borderId="13" xfId="0" applyFont="1" applyFill="1" applyBorder="1" applyAlignment="1" applyProtection="1">
      <alignment horizontal="left"/>
      <protection locked="0"/>
    </xf>
    <xf numFmtId="0" fontId="88" fillId="2" borderId="0" xfId="0" applyFont="1" applyFill="1" applyBorder="1"/>
    <xf numFmtId="0" fontId="89" fillId="2" borderId="0" xfId="0" applyFont="1" applyFill="1" applyAlignment="1">
      <alignment horizontal="right"/>
    </xf>
    <xf numFmtId="0" fontId="88" fillId="2" borderId="0" xfId="0" applyFont="1" applyFill="1"/>
    <xf numFmtId="0" fontId="90" fillId="2" borderId="0" xfId="0" applyFont="1" applyFill="1" applyBorder="1" applyAlignment="1">
      <alignment horizontal="right"/>
    </xf>
    <xf numFmtId="0" fontId="91" fillId="0" borderId="173" xfId="0" applyFont="1" applyBorder="1" applyAlignment="1" applyProtection="1">
      <alignment vertical="center"/>
      <protection locked="0"/>
    </xf>
    <xf numFmtId="0" fontId="92" fillId="2" borderId="0" xfId="0" applyFont="1" applyFill="1"/>
    <xf numFmtId="0" fontId="92" fillId="2" borderId="0" xfId="0" applyFont="1" applyFill="1" applyBorder="1"/>
    <xf numFmtId="0" fontId="93" fillId="2" borderId="0" xfId="0" applyFont="1" applyFill="1" applyBorder="1" applyAlignment="1">
      <alignment vertical="center"/>
    </xf>
    <xf numFmtId="0" fontId="92" fillId="2" borderId="6" xfId="0" applyFont="1" applyFill="1" applyBorder="1"/>
    <xf numFmtId="0" fontId="92" fillId="2" borderId="7" xfId="0" applyFont="1" applyFill="1" applyBorder="1"/>
    <xf numFmtId="0" fontId="92" fillId="2" borderId="8" xfId="0" applyFont="1" applyFill="1" applyBorder="1"/>
    <xf numFmtId="0" fontId="92" fillId="0" borderId="6" xfId="0" applyFont="1" applyFill="1" applyBorder="1" applyAlignment="1" applyProtection="1">
      <alignment horizontal="left"/>
      <protection locked="0"/>
    </xf>
    <xf numFmtId="0" fontId="92" fillId="0" borderId="7" xfId="0" applyFont="1" applyFill="1" applyBorder="1" applyAlignment="1" applyProtection="1">
      <alignment horizontal="left"/>
      <protection locked="0"/>
    </xf>
    <xf numFmtId="0" fontId="92" fillId="0" borderId="8" xfId="0" applyFont="1" applyFill="1" applyBorder="1" applyAlignment="1" applyProtection="1">
      <alignment horizontal="left"/>
      <protection locked="0"/>
    </xf>
    <xf numFmtId="0" fontId="92" fillId="2" borderId="9" xfId="0" applyFont="1" applyFill="1" applyBorder="1"/>
    <xf numFmtId="0" fontId="94" fillId="2" borderId="0" xfId="0" applyFont="1" applyFill="1" applyBorder="1"/>
    <xf numFmtId="0" fontId="92" fillId="2" borderId="10" xfId="0" applyFont="1" applyFill="1" applyBorder="1"/>
    <xf numFmtId="0" fontId="92" fillId="0" borderId="9" xfId="0" applyFont="1" applyFill="1" applyBorder="1" applyAlignment="1" applyProtection="1">
      <alignment horizontal="left"/>
      <protection locked="0"/>
    </xf>
    <xf numFmtId="0" fontId="94" fillId="0" borderId="0" xfId="0" applyFont="1" applyFill="1" applyBorder="1" applyAlignment="1" applyProtection="1">
      <alignment horizontal="left"/>
      <protection locked="0"/>
    </xf>
    <xf numFmtId="0" fontId="92" fillId="0" borderId="0" xfId="0" applyFont="1" applyFill="1" applyBorder="1" applyAlignment="1" applyProtection="1">
      <alignment horizontal="left"/>
      <protection locked="0"/>
    </xf>
    <xf numFmtId="0" fontId="92" fillId="0" borderId="10" xfId="0" applyFont="1" applyFill="1" applyBorder="1" applyAlignment="1" applyProtection="1">
      <alignment horizontal="left"/>
      <protection locked="0"/>
    </xf>
    <xf numFmtId="0" fontId="96" fillId="2" borderId="0" xfId="0" applyFont="1" applyFill="1" applyBorder="1"/>
    <xf numFmtId="0" fontId="96" fillId="2" borderId="0" xfId="0" applyFont="1" applyFill="1" applyBorder="1" applyAlignment="1">
      <alignment horizontal="center" vertical="center"/>
    </xf>
    <xf numFmtId="0" fontId="93" fillId="2" borderId="9" xfId="0" applyFont="1" applyFill="1" applyBorder="1"/>
    <xf numFmtId="0" fontId="94" fillId="4" borderId="0" xfId="0" applyFont="1" applyFill="1" applyBorder="1" applyAlignment="1">
      <alignment vertical="center"/>
    </xf>
    <xf numFmtId="0" fontId="93" fillId="2" borderId="10" xfId="0" applyFont="1" applyFill="1" applyBorder="1"/>
    <xf numFmtId="0" fontId="93" fillId="2" borderId="0" xfId="0" applyFont="1" applyFill="1"/>
    <xf numFmtId="0" fontId="93" fillId="0" borderId="9" xfId="0" applyFont="1" applyFill="1" applyBorder="1" applyAlignment="1" applyProtection="1">
      <alignment horizontal="left"/>
      <protection locked="0"/>
    </xf>
    <xf numFmtId="0" fontId="93" fillId="0" borderId="0" xfId="0" applyFont="1" applyFill="1" applyBorder="1" applyAlignment="1" applyProtection="1">
      <alignment horizontal="left"/>
      <protection locked="0"/>
    </xf>
    <xf numFmtId="0" fontId="93" fillId="0" borderId="10" xfId="0" applyFont="1" applyFill="1" applyBorder="1" applyAlignment="1" applyProtection="1">
      <alignment horizontal="left"/>
      <protection locked="0"/>
    </xf>
    <xf numFmtId="0" fontId="97" fillId="2" borderId="9" xfId="0" applyFont="1" applyFill="1" applyBorder="1"/>
    <xf numFmtId="0" fontId="98" fillId="5" borderId="0" xfId="0" applyFont="1" applyFill="1" applyBorder="1" applyAlignment="1">
      <alignment vertical="center"/>
    </xf>
    <xf numFmtId="0" fontId="97" fillId="2" borderId="10" xfId="0" applyFont="1" applyFill="1" applyBorder="1"/>
    <xf numFmtId="0" fontId="98" fillId="2" borderId="0" xfId="0" applyFont="1" applyFill="1" applyAlignment="1">
      <alignment vertical="center"/>
    </xf>
    <xf numFmtId="0" fontId="98" fillId="0" borderId="9" xfId="0" applyFont="1" applyFill="1" applyBorder="1" applyAlignment="1" applyProtection="1">
      <alignment horizontal="left" vertical="center"/>
      <protection locked="0"/>
    </xf>
    <xf numFmtId="0" fontId="98" fillId="0" borderId="0" xfId="0" applyFont="1" applyFill="1" applyBorder="1" applyAlignment="1" applyProtection="1">
      <alignment horizontal="left" vertical="center"/>
      <protection locked="0"/>
    </xf>
    <xf numFmtId="0" fontId="98" fillId="0" borderId="10" xfId="0" applyFont="1" applyFill="1" applyBorder="1" applyAlignment="1" applyProtection="1">
      <alignment horizontal="left" vertical="center"/>
      <protection locked="0"/>
    </xf>
    <xf numFmtId="0" fontId="98" fillId="2" borderId="0" xfId="0" applyFont="1" applyFill="1" applyBorder="1" applyAlignment="1">
      <alignment vertical="center"/>
    </xf>
    <xf numFmtId="0" fontId="92" fillId="3" borderId="57" xfId="0" applyFont="1" applyFill="1" applyBorder="1"/>
    <xf numFmtId="0" fontId="92" fillId="3" borderId="58" xfId="0" applyFont="1" applyFill="1" applyBorder="1"/>
    <xf numFmtId="0" fontId="94" fillId="3" borderId="136" xfId="0" applyFont="1" applyFill="1" applyBorder="1" applyAlignment="1">
      <alignment horizontal="center"/>
    </xf>
    <xf numFmtId="0" fontId="94" fillId="3" borderId="137" xfId="0" applyFont="1" applyFill="1" applyBorder="1" applyAlignment="1">
      <alignment horizontal="center"/>
    </xf>
    <xf numFmtId="0" fontId="94" fillId="3" borderId="59" xfId="0" applyFont="1" applyFill="1" applyBorder="1" applyAlignment="1">
      <alignment horizontal="center"/>
    </xf>
    <xf numFmtId="0" fontId="99" fillId="3" borderId="60" xfId="0" applyFont="1" applyFill="1" applyBorder="1"/>
    <xf numFmtId="0" fontId="92" fillId="3" borderId="0" xfId="0" applyFont="1" applyFill="1" applyBorder="1"/>
    <xf numFmtId="0" fontId="100" fillId="3" borderId="29" xfId="0" applyFont="1" applyFill="1" applyBorder="1" applyAlignment="1">
      <alignment horizontal="center"/>
    </xf>
    <xf numFmtId="0" fontId="100" fillId="3" borderId="131" xfId="0" applyFont="1" applyFill="1" applyBorder="1" applyAlignment="1">
      <alignment horizontal="center"/>
    </xf>
    <xf numFmtId="0" fontId="100" fillId="3" borderId="61" xfId="0" applyFont="1" applyFill="1" applyBorder="1" applyAlignment="1">
      <alignment horizontal="center"/>
    </xf>
    <xf numFmtId="0" fontId="98" fillId="2" borderId="60" xfId="0" applyFont="1" applyFill="1" applyBorder="1" applyAlignment="1">
      <alignment horizontal="center"/>
    </xf>
    <xf numFmtId="0" fontId="98" fillId="2" borderId="0" xfId="0" applyFont="1" applyFill="1" applyBorder="1"/>
    <xf numFmtId="0" fontId="92" fillId="2" borderId="29" xfId="0" applyFont="1" applyFill="1" applyBorder="1"/>
    <xf numFmtId="0" fontId="92" fillId="2" borderId="131" xfId="0" applyFont="1" applyFill="1" applyBorder="1"/>
    <xf numFmtId="0" fontId="92" fillId="2" borderId="61" xfId="0" applyFont="1" applyFill="1" applyBorder="1"/>
    <xf numFmtId="0" fontId="98" fillId="2" borderId="138" xfId="0" applyFont="1" applyFill="1" applyBorder="1" applyAlignment="1">
      <alignment horizontal="center"/>
    </xf>
    <xf numFmtId="0" fontId="98" fillId="2" borderId="21" xfId="0" applyFont="1" applyFill="1" applyBorder="1"/>
    <xf numFmtId="4" fontId="98" fillId="2" borderId="30" xfId="0" applyNumberFormat="1" applyFont="1" applyFill="1" applyBorder="1"/>
    <xf numFmtId="4" fontId="98" fillId="2" borderId="132" xfId="0" applyNumberFormat="1" applyFont="1" applyFill="1" applyBorder="1"/>
    <xf numFmtId="4" fontId="98" fillId="2" borderId="139" xfId="0" applyNumberFormat="1" applyFont="1" applyFill="1" applyBorder="1"/>
    <xf numFmtId="0" fontId="94" fillId="2" borderId="138" xfId="0" applyFont="1" applyFill="1" applyBorder="1" applyAlignment="1">
      <alignment horizontal="center"/>
    </xf>
    <xf numFmtId="0" fontId="94" fillId="2" borderId="21" xfId="0" applyFont="1" applyFill="1" applyBorder="1"/>
    <xf numFmtId="4" fontId="94" fillId="2" borderId="30" xfId="0" applyNumberFormat="1" applyFont="1" applyFill="1" applyBorder="1"/>
    <xf numFmtId="4" fontId="94" fillId="2" borderId="132" xfId="0" applyNumberFormat="1" applyFont="1" applyFill="1" applyBorder="1"/>
    <xf numFmtId="4" fontId="94" fillId="2" borderId="139" xfId="0" applyNumberFormat="1" applyFont="1" applyFill="1" applyBorder="1"/>
    <xf numFmtId="0" fontId="93" fillId="2" borderId="140" xfId="0" applyFont="1" applyFill="1" applyBorder="1" applyAlignment="1">
      <alignment horizontal="center"/>
    </xf>
    <xf numFmtId="0" fontId="93" fillId="2" borderId="22" xfId="0" applyFont="1" applyFill="1" applyBorder="1"/>
    <xf numFmtId="4" fontId="93" fillId="2" borderId="36" xfId="0" applyNumberFormat="1" applyFont="1" applyFill="1" applyBorder="1" applyProtection="1">
      <protection locked="0"/>
    </xf>
    <xf numFmtId="4" fontId="93" fillId="2" borderId="133" xfId="0" applyNumberFormat="1" applyFont="1" applyFill="1" applyBorder="1" applyProtection="1">
      <protection locked="0"/>
    </xf>
    <xf numFmtId="4" fontId="93" fillId="2" borderId="141" xfId="0" applyNumberFormat="1" applyFont="1" applyFill="1" applyBorder="1" applyProtection="1">
      <protection locked="0"/>
    </xf>
    <xf numFmtId="0" fontId="93" fillId="2" borderId="142" xfId="0" applyFont="1" applyFill="1" applyBorder="1" applyAlignment="1">
      <alignment horizontal="center"/>
    </xf>
    <xf numFmtId="0" fontId="93" fillId="2" borderId="23" xfId="0" applyFont="1" applyFill="1" applyBorder="1"/>
    <xf numFmtId="4" fontId="93" fillId="2" borderId="37" xfId="0" applyNumberFormat="1" applyFont="1" applyFill="1" applyBorder="1" applyProtection="1">
      <protection locked="0"/>
    </xf>
    <xf numFmtId="4" fontId="93" fillId="2" borderId="134" xfId="0" applyNumberFormat="1" applyFont="1" applyFill="1" applyBorder="1" applyProtection="1">
      <protection locked="0"/>
    </xf>
    <xf numFmtId="4" fontId="93" fillId="2" borderId="143" xfId="0" applyNumberFormat="1" applyFont="1" applyFill="1" applyBorder="1" applyProtection="1">
      <protection locked="0"/>
    </xf>
    <xf numFmtId="0" fontId="96" fillId="0" borderId="9" xfId="0" applyFont="1" applyFill="1" applyBorder="1" applyAlignment="1" applyProtection="1">
      <alignment horizontal="left"/>
      <protection locked="0"/>
    </xf>
    <xf numFmtId="0" fontId="96" fillId="0" borderId="0" xfId="0" applyFont="1" applyFill="1" applyBorder="1" applyAlignment="1" applyProtection="1">
      <alignment horizontal="left"/>
      <protection locked="0"/>
    </xf>
    <xf numFmtId="0" fontId="96" fillId="0" borderId="10" xfId="0" applyFont="1" applyFill="1" applyBorder="1" applyAlignment="1" applyProtection="1">
      <alignment horizontal="left"/>
      <protection locked="0"/>
    </xf>
    <xf numFmtId="0" fontId="92" fillId="0" borderId="9" xfId="0" applyFont="1" applyFill="1" applyBorder="1" applyAlignment="1" applyProtection="1">
      <alignment horizontal="left" vertical="center"/>
      <protection locked="0"/>
    </xf>
    <xf numFmtId="0" fontId="92" fillId="0" borderId="0" xfId="0" applyFont="1" applyFill="1" applyBorder="1" applyAlignment="1" applyProtection="1">
      <alignment horizontal="left" vertical="center"/>
      <protection locked="0"/>
    </xf>
    <xf numFmtId="0" fontId="92" fillId="0" borderId="10" xfId="0" applyFont="1" applyFill="1" applyBorder="1" applyAlignment="1" applyProtection="1">
      <alignment horizontal="left" vertical="center"/>
      <protection locked="0"/>
    </xf>
    <xf numFmtId="4" fontId="94" fillId="2" borderId="30" xfId="0" applyNumberFormat="1" applyFont="1" applyFill="1" applyBorder="1" applyProtection="1">
      <protection locked="0"/>
    </xf>
    <xf numFmtId="4" fontId="94" fillId="2" borderId="132" xfId="0" applyNumberFormat="1" applyFont="1" applyFill="1" applyBorder="1" applyProtection="1">
      <protection locked="0"/>
    </xf>
    <xf numFmtId="4" fontId="94" fillId="2" borderId="139" xfId="0" applyNumberFormat="1" applyFont="1" applyFill="1" applyBorder="1" applyProtection="1">
      <protection locked="0"/>
    </xf>
    <xf numFmtId="0" fontId="93" fillId="2" borderId="60" xfId="0" applyFont="1" applyFill="1" applyBorder="1" applyAlignment="1">
      <alignment horizontal="center"/>
    </xf>
    <xf numFmtId="0" fontId="93" fillId="2" borderId="0" xfId="0" applyFont="1" applyFill="1" applyBorder="1"/>
    <xf numFmtId="0" fontId="97" fillId="2" borderId="0" xfId="0" applyFont="1" applyFill="1"/>
    <xf numFmtId="4" fontId="93" fillId="2" borderId="37" xfId="0" applyNumberFormat="1" applyFont="1" applyFill="1" applyBorder="1"/>
    <xf numFmtId="4" fontId="93" fillId="2" borderId="134" xfId="0" applyNumberFormat="1" applyFont="1" applyFill="1" applyBorder="1"/>
    <xf numFmtId="4" fontId="93" fillId="2" borderId="143" xfId="0" applyNumberFormat="1" applyFont="1" applyFill="1" applyBorder="1"/>
    <xf numFmtId="0" fontId="101" fillId="2" borderId="60" xfId="0" applyFont="1" applyFill="1" applyBorder="1" applyAlignment="1">
      <alignment horizontal="center"/>
    </xf>
    <xf numFmtId="0" fontId="101" fillId="2" borderId="0" xfId="0" applyFont="1" applyFill="1" applyBorder="1"/>
    <xf numFmtId="4" fontId="101" fillId="2" borderId="29" xfId="0" applyNumberFormat="1" applyFont="1" applyFill="1" applyBorder="1" applyProtection="1">
      <protection locked="0"/>
    </xf>
    <xf numFmtId="4" fontId="101" fillId="2" borderId="131" xfId="0" applyNumberFormat="1" applyFont="1" applyFill="1" applyBorder="1" applyProtection="1">
      <protection locked="0"/>
    </xf>
    <xf numFmtId="4" fontId="101" fillId="2" borderId="61" xfId="0" applyNumberFormat="1" applyFont="1" applyFill="1" applyBorder="1" applyProtection="1">
      <protection locked="0"/>
    </xf>
    <xf numFmtId="0" fontId="93" fillId="2" borderId="144" xfId="0" applyFont="1" applyFill="1" applyBorder="1" applyAlignment="1">
      <alignment horizontal="center"/>
    </xf>
    <xf numFmtId="0" fontId="93" fillId="2" borderId="145" xfId="0" applyFont="1" applyFill="1" applyBorder="1"/>
    <xf numFmtId="4" fontId="93" fillId="2" borderId="146" xfId="0" applyNumberFormat="1" applyFont="1" applyFill="1" applyBorder="1" applyProtection="1">
      <protection locked="0"/>
    </xf>
    <xf numFmtId="4" fontId="93" fillId="2" borderId="147" xfId="0" applyNumberFormat="1" applyFont="1" applyFill="1" applyBorder="1" applyProtection="1">
      <protection locked="0"/>
    </xf>
    <xf numFmtId="4" fontId="93" fillId="2" borderId="148" xfId="0" applyNumberFormat="1" applyFont="1" applyFill="1" applyBorder="1" applyProtection="1">
      <protection locked="0"/>
    </xf>
    <xf numFmtId="0" fontId="93" fillId="2" borderId="48" xfId="0" applyFont="1" applyFill="1" applyBorder="1"/>
    <xf numFmtId="4" fontId="92" fillId="2" borderId="29" xfId="0" applyNumberFormat="1" applyFont="1" applyFill="1" applyBorder="1"/>
    <xf numFmtId="4" fontId="92" fillId="2" borderId="131" xfId="0" applyNumberFormat="1" applyFont="1" applyFill="1" applyBorder="1"/>
    <xf numFmtId="4" fontId="92" fillId="2" borderId="128" xfId="0" applyNumberFormat="1" applyFont="1" applyFill="1" applyBorder="1"/>
    <xf numFmtId="0" fontId="102" fillId="2" borderId="9" xfId="0" applyFont="1" applyFill="1" applyBorder="1"/>
    <xf numFmtId="0" fontId="100" fillId="2" borderId="55" xfId="0" applyFont="1" applyFill="1" applyBorder="1" applyAlignment="1">
      <alignment horizontal="left"/>
    </xf>
    <xf numFmtId="0" fontId="100" fillId="2" borderId="27" xfId="0" applyFont="1" applyFill="1" applyBorder="1"/>
    <xf numFmtId="4" fontId="100" fillId="2" borderId="130" xfId="0" applyNumberFormat="1" applyFont="1" applyFill="1" applyBorder="1"/>
    <xf numFmtId="4" fontId="100" fillId="2" borderId="135" xfId="0" applyNumberFormat="1" applyFont="1" applyFill="1" applyBorder="1"/>
    <xf numFmtId="4" fontId="100" fillId="2" borderId="129" xfId="0" applyNumberFormat="1" applyFont="1" applyFill="1" applyBorder="1"/>
    <xf numFmtId="0" fontId="102" fillId="2" borderId="10" xfId="0" applyFont="1" applyFill="1" applyBorder="1"/>
    <xf numFmtId="0" fontId="102" fillId="2" borderId="0" xfId="0" applyFont="1" applyFill="1"/>
    <xf numFmtId="0" fontId="92" fillId="2" borderId="11" xfId="0" applyFont="1" applyFill="1" applyBorder="1"/>
    <xf numFmtId="0" fontId="92" fillId="2" borderId="12" xfId="0" applyFont="1" applyFill="1" applyBorder="1"/>
    <xf numFmtId="0" fontId="92" fillId="2" borderId="13" xfId="0" applyFont="1" applyFill="1" applyBorder="1"/>
    <xf numFmtId="0" fontId="92" fillId="0" borderId="11" xfId="0" applyFont="1" applyFill="1" applyBorder="1" applyAlignment="1" applyProtection="1">
      <alignment horizontal="left"/>
      <protection locked="0"/>
    </xf>
    <xf numFmtId="0" fontId="92" fillId="0" borderId="12" xfId="0" applyFont="1" applyFill="1" applyBorder="1" applyAlignment="1" applyProtection="1">
      <alignment horizontal="left"/>
      <protection locked="0"/>
    </xf>
    <xf numFmtId="0" fontId="92" fillId="0" borderId="13" xfId="0" applyFont="1" applyFill="1" applyBorder="1" applyAlignment="1" applyProtection="1">
      <alignment horizontal="left"/>
      <protection locked="0"/>
    </xf>
    <xf numFmtId="0" fontId="103" fillId="2" borderId="0" xfId="0" applyFont="1" applyFill="1" applyBorder="1"/>
    <xf numFmtId="0" fontId="104" fillId="2" borderId="0" xfId="0" applyFont="1" applyFill="1" applyAlignment="1">
      <alignment horizontal="right"/>
    </xf>
    <xf numFmtId="0" fontId="103" fillId="2" borderId="0" xfId="0" applyFont="1" applyFill="1"/>
    <xf numFmtId="0" fontId="105" fillId="2" borderId="0" xfId="0" applyFont="1" applyFill="1" applyBorder="1" applyAlignment="1">
      <alignment horizontal="right" wrapText="1"/>
    </xf>
    <xf numFmtId="0" fontId="105" fillId="2" borderId="0" xfId="0" applyFont="1" applyFill="1" applyBorder="1" applyAlignment="1">
      <alignment horizontal="right"/>
    </xf>
    <xf numFmtId="0" fontId="106" fillId="2" borderId="0" xfId="0" applyFont="1" applyFill="1" applyAlignment="1">
      <alignment horizontal="left"/>
    </xf>
    <xf numFmtId="0" fontId="107" fillId="2" borderId="0" xfId="0" applyFont="1" applyFill="1" applyBorder="1" applyAlignment="1">
      <alignment horizontal="left" vertical="center"/>
    </xf>
    <xf numFmtId="4" fontId="106" fillId="2" borderId="0" xfId="0" applyNumberFormat="1" applyFont="1" applyFill="1" applyAlignment="1">
      <alignment horizontal="left"/>
    </xf>
    <xf numFmtId="0" fontId="106" fillId="2" borderId="6" xfId="0" applyFont="1" applyFill="1" applyBorder="1" applyAlignment="1">
      <alignment horizontal="left"/>
    </xf>
    <xf numFmtId="0" fontId="106" fillId="2" borderId="7" xfId="0" applyFont="1" applyFill="1" applyBorder="1" applyAlignment="1">
      <alignment horizontal="left"/>
    </xf>
    <xf numFmtId="4" fontId="106" fillId="2" borderId="7" xfId="0" applyNumberFormat="1" applyFont="1" applyFill="1" applyBorder="1" applyAlignment="1">
      <alignment horizontal="left"/>
    </xf>
    <xf numFmtId="0" fontId="106" fillId="2" borderId="8" xfId="0" applyFont="1" applyFill="1" applyBorder="1" applyAlignment="1">
      <alignment horizontal="left"/>
    </xf>
    <xf numFmtId="0" fontId="108" fillId="0" borderId="163" xfId="0" applyFont="1" applyBorder="1" applyAlignment="1" applyProtection="1">
      <alignment horizontal="left"/>
      <protection locked="0"/>
    </xf>
    <xf numFmtId="0" fontId="108" fillId="0" borderId="164" xfId="0" applyFont="1" applyBorder="1" applyAlignment="1" applyProtection="1">
      <alignment horizontal="left"/>
      <protection locked="0"/>
    </xf>
    <xf numFmtId="0" fontId="108" fillId="0" borderId="165" xfId="0" applyFont="1" applyBorder="1" applyAlignment="1" applyProtection="1">
      <alignment horizontal="left"/>
      <protection locked="0"/>
    </xf>
    <xf numFmtId="0" fontId="106" fillId="2" borderId="9" xfId="0" applyFont="1" applyFill="1" applyBorder="1" applyAlignment="1">
      <alignment horizontal="left"/>
    </xf>
    <xf numFmtId="0" fontId="109" fillId="2" borderId="0" xfId="0" applyFont="1" applyFill="1" applyBorder="1" applyAlignment="1">
      <alignment horizontal="left"/>
    </xf>
    <xf numFmtId="0" fontId="106" fillId="2" borderId="0" xfId="0" applyFont="1" applyFill="1" applyBorder="1" applyAlignment="1">
      <alignment horizontal="left"/>
    </xf>
    <xf numFmtId="4" fontId="106" fillId="2" borderId="0" xfId="0" applyNumberFormat="1" applyFont="1" applyFill="1" applyBorder="1" applyAlignment="1">
      <alignment horizontal="left"/>
    </xf>
    <xf numFmtId="0" fontId="106" fillId="2" borderId="10" xfId="0" applyFont="1" applyFill="1" applyBorder="1" applyAlignment="1">
      <alignment horizontal="left"/>
    </xf>
    <xf numFmtId="0" fontId="108" fillId="0" borderId="166" xfId="0" applyFont="1" applyBorder="1" applyAlignment="1" applyProtection="1">
      <alignment horizontal="left"/>
      <protection locked="0"/>
    </xf>
    <xf numFmtId="0" fontId="111" fillId="0" borderId="0" xfId="0" applyFont="1" applyAlignment="1" applyProtection="1">
      <alignment horizontal="left"/>
      <protection locked="0"/>
    </xf>
    <xf numFmtId="0" fontId="108" fillId="0" borderId="0" xfId="0" applyFont="1" applyAlignment="1" applyProtection="1">
      <alignment horizontal="left"/>
      <protection locked="0"/>
    </xf>
    <xf numFmtId="0" fontId="108" fillId="0" borderId="167" xfId="0" applyFont="1" applyBorder="1" applyAlignment="1" applyProtection="1">
      <alignment horizontal="left"/>
      <protection locked="0"/>
    </xf>
    <xf numFmtId="0" fontId="112" fillId="2" borderId="0" xfId="0" applyFont="1" applyFill="1" applyBorder="1" applyAlignment="1">
      <alignment horizontal="left"/>
    </xf>
    <xf numFmtId="4" fontId="112" fillId="2" borderId="0" xfId="0" applyNumberFormat="1" applyFont="1" applyFill="1" applyBorder="1" applyAlignment="1">
      <alignment horizontal="left" vertical="center"/>
    </xf>
    <xf numFmtId="0" fontId="107" fillId="2" borderId="9" xfId="0" applyFont="1" applyFill="1" applyBorder="1" applyAlignment="1">
      <alignment horizontal="left"/>
    </xf>
    <xf numFmtId="0" fontId="109" fillId="4" borderId="0" xfId="0" applyFont="1" applyFill="1" applyBorder="1" applyAlignment="1">
      <alignment horizontal="left" vertical="center"/>
    </xf>
    <xf numFmtId="0" fontId="109" fillId="4" borderId="0" xfId="0" applyFont="1" applyFill="1" applyBorder="1" applyAlignment="1">
      <alignment vertical="center" wrapText="1"/>
    </xf>
    <xf numFmtId="0" fontId="107" fillId="2" borderId="0" xfId="0" applyFont="1" applyFill="1" applyAlignment="1">
      <alignment horizontal="left"/>
    </xf>
    <xf numFmtId="0" fontId="113" fillId="2" borderId="9" xfId="0" applyFont="1" applyFill="1" applyBorder="1" applyAlignment="1">
      <alignment horizontal="left"/>
    </xf>
    <xf numFmtId="0" fontId="114" fillId="5" borderId="0" xfId="0" applyFont="1" applyFill="1" applyBorder="1" applyAlignment="1">
      <alignment horizontal="left" vertical="center"/>
    </xf>
    <xf numFmtId="4" fontId="114" fillId="5" borderId="0" xfId="0" applyNumberFormat="1" applyFont="1" applyFill="1" applyBorder="1" applyAlignment="1">
      <alignment horizontal="left" vertical="center"/>
    </xf>
    <xf numFmtId="0" fontId="114" fillId="2" borderId="0" xfId="0" applyFont="1" applyFill="1" applyAlignment="1">
      <alignment horizontal="left" vertical="center"/>
    </xf>
    <xf numFmtId="4" fontId="114" fillId="2" borderId="0" xfId="0" applyNumberFormat="1" applyFont="1" applyFill="1" applyBorder="1" applyAlignment="1">
      <alignment horizontal="left" vertical="center"/>
    </xf>
    <xf numFmtId="0" fontId="113" fillId="2" borderId="0" xfId="0" applyFont="1" applyFill="1" applyBorder="1" applyAlignment="1">
      <alignment horizontal="left"/>
    </xf>
    <xf numFmtId="0" fontId="115" fillId="2" borderId="9" xfId="0" applyFont="1" applyFill="1" applyBorder="1" applyAlignment="1">
      <alignment horizontal="left"/>
    </xf>
    <xf numFmtId="0" fontId="114" fillId="2" borderId="0" xfId="0" applyFont="1" applyFill="1" applyBorder="1" applyAlignment="1">
      <alignment vertical="center"/>
    </xf>
    <xf numFmtId="0" fontId="107" fillId="2" borderId="0" xfId="0" applyFont="1" applyFill="1" applyBorder="1" applyAlignment="1">
      <alignment horizontal="center" vertical="center"/>
    </xf>
    <xf numFmtId="0" fontId="116" fillId="2" borderId="0" xfId="0" applyFont="1" applyFill="1" applyBorder="1" applyAlignment="1">
      <alignment horizontal="left" vertical="center"/>
    </xf>
    <xf numFmtId="0" fontId="117" fillId="2" borderId="0" xfId="0" applyFont="1" applyFill="1" applyBorder="1" applyAlignment="1">
      <alignment horizontal="center" vertical="center"/>
    </xf>
    <xf numFmtId="0" fontId="115" fillId="2" borderId="15" xfId="0" applyFont="1" applyFill="1" applyBorder="1" applyAlignment="1" applyProtection="1">
      <alignment horizontal="center" vertical="center"/>
      <protection locked="0"/>
    </xf>
    <xf numFmtId="0" fontId="115" fillId="2" borderId="0" xfId="0" applyFont="1" applyFill="1" applyBorder="1" applyAlignment="1">
      <alignment horizontal="center" vertical="center"/>
    </xf>
    <xf numFmtId="0" fontId="115" fillId="2" borderId="0" xfId="0" applyFont="1" applyFill="1" applyBorder="1" applyAlignment="1">
      <alignment horizontal="left"/>
    </xf>
    <xf numFmtId="0" fontId="109" fillId="2" borderId="16" xfId="0" applyFont="1" applyFill="1" applyBorder="1" applyAlignment="1">
      <alignment horizontal="left" vertical="center"/>
    </xf>
    <xf numFmtId="0" fontId="109" fillId="2" borderId="17" xfId="0" applyFont="1" applyFill="1" applyBorder="1" applyAlignment="1">
      <alignment horizontal="left" vertical="center"/>
    </xf>
    <xf numFmtId="4" fontId="114" fillId="2" borderId="18" xfId="0" applyNumberFormat="1" applyFont="1" applyFill="1" applyBorder="1" applyAlignment="1">
      <alignment horizontal="left" vertical="center"/>
    </xf>
    <xf numFmtId="0" fontId="118" fillId="2" borderId="9" xfId="0" applyFont="1" applyFill="1" applyBorder="1" applyAlignment="1">
      <alignment horizontal="left"/>
    </xf>
    <xf numFmtId="0" fontId="109" fillId="2" borderId="17" xfId="0" applyFont="1" applyFill="1" applyBorder="1" applyAlignment="1">
      <alignment horizontal="center" vertical="center"/>
    </xf>
    <xf numFmtId="0" fontId="109" fillId="2" borderId="18" xfId="0" applyFont="1" applyFill="1" applyBorder="1" applyAlignment="1">
      <alignment horizontal="center" vertical="center"/>
    </xf>
    <xf numFmtId="4" fontId="109" fillId="2" borderId="15" xfId="0" applyNumberFormat="1" applyFont="1" applyFill="1" applyBorder="1" applyAlignment="1">
      <alignment vertical="center"/>
    </xf>
    <xf numFmtId="0" fontId="112" fillId="2" borderId="10" xfId="0" applyFont="1" applyFill="1" applyBorder="1" applyAlignment="1">
      <alignment horizontal="left"/>
    </xf>
    <xf numFmtId="0" fontId="112" fillId="2" borderId="0" xfId="0" applyFont="1" applyFill="1" applyAlignment="1">
      <alignment horizontal="left"/>
    </xf>
    <xf numFmtId="0" fontId="109" fillId="2" borderId="62" xfId="0" applyFont="1" applyFill="1" applyBorder="1" applyAlignment="1">
      <alignment horizontal="left" vertical="center"/>
    </xf>
    <xf numFmtId="0" fontId="109" fillId="2" borderId="20" xfId="0" applyFont="1" applyFill="1" applyBorder="1" applyAlignment="1">
      <alignment horizontal="center" vertical="center"/>
    </xf>
    <xf numFmtId="0" fontId="109" fillId="2" borderId="19" xfId="0" applyFont="1" applyFill="1" applyBorder="1" applyAlignment="1">
      <alignment horizontal="center" vertical="center"/>
    </xf>
    <xf numFmtId="4" fontId="109" fillId="2" borderId="0" xfId="0" applyNumberFormat="1" applyFont="1" applyFill="1" applyBorder="1" applyAlignment="1">
      <alignment vertical="center"/>
    </xf>
    <xf numFmtId="0" fontId="115" fillId="2" borderId="9" xfId="0" applyFont="1" applyFill="1" applyBorder="1" applyAlignment="1">
      <alignment horizontal="left" vertical="center"/>
    </xf>
    <xf numFmtId="0" fontId="109" fillId="3" borderId="57" xfId="0" applyFont="1" applyFill="1" applyBorder="1" applyAlignment="1">
      <alignment horizontal="center" vertical="center"/>
    </xf>
    <xf numFmtId="0" fontId="109" fillId="3" borderId="59" xfId="0" applyFont="1" applyFill="1" applyBorder="1" applyAlignment="1">
      <alignment horizontal="center" vertical="center"/>
    </xf>
    <xf numFmtId="0" fontId="109" fillId="3" borderId="58" xfId="0" applyFont="1" applyFill="1" applyBorder="1" applyAlignment="1">
      <alignment horizontal="center" vertical="center"/>
    </xf>
    <xf numFmtId="0" fontId="106" fillId="2" borderId="10" xfId="0" applyFont="1" applyFill="1" applyBorder="1" applyAlignment="1">
      <alignment horizontal="left" vertical="center"/>
    </xf>
    <xf numFmtId="0" fontId="106" fillId="2" borderId="0" xfId="0" applyFont="1" applyFill="1" applyAlignment="1">
      <alignment horizontal="left" vertical="center"/>
    </xf>
    <xf numFmtId="0" fontId="109" fillId="3" borderId="0" xfId="0" applyFont="1" applyFill="1" applyBorder="1" applyAlignment="1">
      <alignment horizontal="center" vertical="center"/>
    </xf>
    <xf numFmtId="0" fontId="109" fillId="3" borderId="42" xfId="0" applyFont="1" applyFill="1" applyBorder="1" applyAlignment="1">
      <alignment horizontal="center" vertical="center"/>
    </xf>
    <xf numFmtId="0" fontId="119" fillId="3" borderId="119" xfId="132" applyFont="1" applyFill="1" applyBorder="1" applyAlignment="1">
      <alignment horizontal="center" vertical="center" wrapText="1"/>
    </xf>
    <xf numFmtId="0" fontId="109" fillId="3" borderId="20" xfId="0" applyFont="1" applyFill="1" applyBorder="1" applyAlignment="1">
      <alignment horizontal="center" vertical="center"/>
    </xf>
    <xf numFmtId="0" fontId="109" fillId="3" borderId="80" xfId="0" applyFont="1" applyFill="1" applyBorder="1" applyAlignment="1">
      <alignment horizontal="center" vertical="center"/>
    </xf>
    <xf numFmtId="0" fontId="119" fillId="3" borderId="118" xfId="132" applyFont="1" applyFill="1" applyBorder="1" applyAlignment="1">
      <alignment horizontal="center" vertical="center" wrapText="1"/>
    </xf>
    <xf numFmtId="0" fontId="107" fillId="2" borderId="99" xfId="0" applyFont="1" applyFill="1" applyBorder="1" applyAlignment="1">
      <alignment horizontal="left" vertical="center"/>
    </xf>
    <xf numFmtId="0" fontId="107" fillId="2" borderId="104" xfId="0" applyFont="1" applyFill="1" applyBorder="1" applyAlignment="1">
      <alignment horizontal="left" vertical="center"/>
    </xf>
    <xf numFmtId="4" fontId="107" fillId="2" borderId="100" xfId="0" applyNumberFormat="1" applyFont="1" applyFill="1" applyBorder="1" applyAlignment="1" applyProtection="1">
      <alignment horizontal="right" vertical="center"/>
      <protection locked="0"/>
    </xf>
    <xf numFmtId="4" fontId="107" fillId="2" borderId="101" xfId="0" applyNumberFormat="1" applyFont="1" applyFill="1" applyBorder="1" applyAlignment="1" applyProtection="1">
      <alignment horizontal="right" vertical="center"/>
      <protection locked="0"/>
    </xf>
    <xf numFmtId="4" fontId="109" fillId="2" borderId="114" xfId="0" applyNumberFormat="1" applyFont="1" applyFill="1" applyBorder="1" applyAlignment="1">
      <alignment horizontal="right" vertical="center"/>
    </xf>
    <xf numFmtId="0" fontId="107" fillId="2" borderId="69" xfId="0" applyFont="1" applyFill="1" applyBorder="1" applyAlignment="1">
      <alignment horizontal="left" vertical="center"/>
    </xf>
    <xf numFmtId="0" fontId="107" fillId="2" borderId="71" xfId="0" applyFont="1" applyFill="1" applyBorder="1" applyAlignment="1">
      <alignment horizontal="left" vertical="center"/>
    </xf>
    <xf numFmtId="4" fontId="107" fillId="2" borderId="70" xfId="0" applyNumberFormat="1" applyFont="1" applyFill="1" applyBorder="1" applyAlignment="1" applyProtection="1">
      <alignment horizontal="right" vertical="center"/>
      <protection locked="0"/>
    </xf>
    <xf numFmtId="4" fontId="107" fillId="2" borderId="79" xfId="0" applyNumberFormat="1" applyFont="1" applyFill="1" applyBorder="1" applyAlignment="1" applyProtection="1">
      <alignment horizontal="right" vertical="center"/>
      <protection locked="0"/>
    </xf>
    <xf numFmtId="4" fontId="109" fillId="2" borderId="72" xfId="0" applyNumberFormat="1" applyFont="1" applyFill="1" applyBorder="1" applyAlignment="1"/>
    <xf numFmtId="0" fontId="109" fillId="3" borderId="15" xfId="0" applyFont="1" applyFill="1" applyBorder="1" applyAlignment="1">
      <alignment horizontal="center" vertical="center"/>
    </xf>
    <xf numFmtId="0" fontId="107" fillId="2" borderId="16" xfId="0" applyFont="1" applyFill="1" applyBorder="1" applyAlignment="1">
      <alignment horizontal="left"/>
    </xf>
    <xf numFmtId="0" fontId="107" fillId="2" borderId="17" xfId="0" applyFont="1" applyFill="1" applyBorder="1" applyAlignment="1">
      <alignment horizontal="left" vertical="center"/>
    </xf>
    <xf numFmtId="4" fontId="107" fillId="2" borderId="15" xfId="0" applyNumberFormat="1" applyFont="1" applyFill="1" applyBorder="1" applyAlignment="1" applyProtection="1">
      <alignment vertical="center"/>
      <protection locked="0"/>
    </xf>
    <xf numFmtId="4" fontId="109" fillId="2" borderId="0" xfId="0" applyNumberFormat="1" applyFont="1" applyFill="1" applyBorder="1" applyAlignment="1">
      <alignment horizontal="left" vertical="center"/>
    </xf>
    <xf numFmtId="0" fontId="107" fillId="2" borderId="10" xfId="0" applyFont="1" applyFill="1" applyBorder="1" applyAlignment="1">
      <alignment horizontal="left"/>
    </xf>
    <xf numFmtId="4" fontId="109" fillId="2" borderId="75" xfId="0" applyNumberFormat="1" applyFont="1" applyFill="1" applyBorder="1" applyAlignment="1"/>
    <xf numFmtId="0" fontId="107" fillId="2" borderId="63" xfId="0" applyFont="1" applyFill="1" applyBorder="1" applyAlignment="1" applyProtection="1">
      <protection locked="0"/>
    </xf>
    <xf numFmtId="0" fontId="107" fillId="2" borderId="64" xfId="0" applyFont="1" applyFill="1" applyBorder="1" applyAlignment="1" applyProtection="1">
      <protection locked="0"/>
    </xf>
    <xf numFmtId="0" fontId="107" fillId="2" borderId="65" xfId="0" applyFont="1" applyFill="1" applyBorder="1" applyAlignment="1" applyProtection="1">
      <protection locked="0"/>
    </xf>
    <xf numFmtId="0" fontId="107" fillId="2" borderId="66" xfId="0" applyFont="1" applyFill="1" applyBorder="1" applyAlignment="1" applyProtection="1">
      <protection locked="0"/>
    </xf>
    <xf numFmtId="0" fontId="107" fillId="2" borderId="67" xfId="0" applyFont="1" applyFill="1" applyBorder="1" applyAlignment="1" applyProtection="1">
      <protection locked="0"/>
    </xf>
    <xf numFmtId="0" fontId="107" fillId="2" borderId="68" xfId="0" applyFont="1" applyFill="1" applyBorder="1" applyAlignment="1" applyProtection="1">
      <protection locked="0"/>
    </xf>
    <xf numFmtId="0" fontId="107" fillId="2" borderId="69" xfId="0" applyFont="1" applyFill="1" applyBorder="1" applyAlignment="1" applyProtection="1">
      <protection locked="0"/>
    </xf>
    <xf numFmtId="0" fontId="107" fillId="2" borderId="70" xfId="0" applyFont="1" applyFill="1" applyBorder="1" applyAlignment="1" applyProtection="1">
      <protection locked="0"/>
    </xf>
    <xf numFmtId="0" fontId="107" fillId="2" borderId="71" xfId="0" applyFont="1" applyFill="1" applyBorder="1" applyAlignment="1" applyProtection="1">
      <protection locked="0"/>
    </xf>
    <xf numFmtId="0" fontId="107" fillId="2" borderId="0" xfId="0" applyFont="1" applyFill="1" applyBorder="1" applyAlignment="1" applyProtection="1">
      <protection locked="0"/>
    </xf>
    <xf numFmtId="0" fontId="112" fillId="2" borderId="0" xfId="0" applyFont="1" applyFill="1" applyBorder="1" applyAlignment="1" applyProtection="1">
      <protection locked="0"/>
    </xf>
    <xf numFmtId="0" fontId="108" fillId="0" borderId="0" xfId="0" applyFont="1"/>
    <xf numFmtId="0" fontId="106" fillId="2" borderId="11" xfId="0" applyFont="1" applyFill="1" applyBorder="1" applyAlignment="1">
      <alignment horizontal="left"/>
    </xf>
    <xf numFmtId="0" fontId="106" fillId="2" borderId="12" xfId="0" applyFont="1" applyFill="1" applyBorder="1" applyAlignment="1">
      <alignment horizontal="left"/>
    </xf>
    <xf numFmtId="4" fontId="106" fillId="2" borderId="12" xfId="0" applyNumberFormat="1" applyFont="1" applyFill="1" applyBorder="1" applyAlignment="1">
      <alignment horizontal="left"/>
    </xf>
    <xf numFmtId="0" fontId="106" fillId="2" borderId="13" xfId="0" applyFont="1" applyFill="1" applyBorder="1" applyAlignment="1">
      <alignment horizontal="left"/>
    </xf>
    <xf numFmtId="0" fontId="108" fillId="0" borderId="160" xfId="0" applyFont="1" applyBorder="1" applyAlignment="1" applyProtection="1">
      <alignment horizontal="left"/>
      <protection locked="0"/>
    </xf>
    <xf numFmtId="0" fontId="108" fillId="0" borderId="161" xfId="0" applyFont="1" applyBorder="1" applyAlignment="1" applyProtection="1">
      <alignment horizontal="left"/>
      <protection locked="0"/>
    </xf>
    <xf numFmtId="0" fontId="108" fillId="0" borderId="162" xfId="0" applyFont="1" applyBorder="1" applyAlignment="1" applyProtection="1">
      <alignment horizontal="left"/>
      <protection locked="0"/>
    </xf>
    <xf numFmtId="0" fontId="108" fillId="2" borderId="0" xfId="0" applyFont="1" applyFill="1" applyBorder="1" applyAlignment="1">
      <alignment horizontal="left"/>
    </xf>
    <xf numFmtId="4" fontId="121" fillId="2" borderId="0" xfId="0" applyNumberFormat="1" applyFont="1" applyFill="1" applyAlignment="1">
      <alignment horizontal="right"/>
    </xf>
    <xf numFmtId="0" fontId="108" fillId="2" borderId="0" xfId="0" applyFont="1" applyFill="1" applyAlignment="1">
      <alignment horizontal="left"/>
    </xf>
    <xf numFmtId="0" fontId="122" fillId="2" borderId="0" xfId="0" applyFont="1" applyFill="1" applyAlignment="1">
      <alignment horizontal="left"/>
    </xf>
    <xf numFmtId="0" fontId="123" fillId="2" borderId="0" xfId="0" applyFont="1" applyFill="1" applyBorder="1" applyAlignment="1">
      <alignment horizontal="left" vertical="center"/>
    </xf>
    <xf numFmtId="4" fontId="122" fillId="2" borderId="0" xfId="0" applyNumberFormat="1" applyFont="1" applyFill="1" applyAlignment="1">
      <alignment horizontal="left"/>
    </xf>
    <xf numFmtId="0" fontId="122" fillId="2" borderId="6" xfId="0" applyFont="1" applyFill="1" applyBorder="1" applyAlignment="1">
      <alignment horizontal="left"/>
    </xf>
    <xf numFmtId="0" fontId="122" fillId="2" borderId="7" xfId="0" applyFont="1" applyFill="1" applyBorder="1" applyAlignment="1">
      <alignment horizontal="left"/>
    </xf>
    <xf numFmtId="4" fontId="122" fillId="2" borderId="7" xfId="0" applyNumberFormat="1" applyFont="1" applyFill="1" applyBorder="1" applyAlignment="1">
      <alignment horizontal="left"/>
    </xf>
    <xf numFmtId="0" fontId="122" fillId="2" borderId="8" xfId="0" applyFont="1" applyFill="1" applyBorder="1" applyAlignment="1">
      <alignment horizontal="left"/>
    </xf>
    <xf numFmtId="0" fontId="124" fillId="0" borderId="163" xfId="0" applyFont="1" applyBorder="1" applyAlignment="1" applyProtection="1">
      <alignment horizontal="left"/>
      <protection locked="0"/>
    </xf>
    <xf numFmtId="0" fontId="124" fillId="0" borderId="164" xfId="0" applyFont="1" applyBorder="1" applyAlignment="1" applyProtection="1">
      <alignment horizontal="left"/>
      <protection locked="0"/>
    </xf>
    <xf numFmtId="0" fontId="124" fillId="0" borderId="165" xfId="0" applyFont="1" applyBorder="1" applyAlignment="1" applyProtection="1">
      <alignment horizontal="left"/>
      <protection locked="0"/>
    </xf>
    <xf numFmtId="0" fontId="122" fillId="2" borderId="9" xfId="0" applyFont="1" applyFill="1" applyBorder="1" applyAlignment="1">
      <alignment horizontal="left"/>
    </xf>
    <xf numFmtId="0" fontId="125" fillId="2" borderId="0" xfId="0" applyFont="1" applyFill="1" applyBorder="1" applyAlignment="1">
      <alignment horizontal="left"/>
    </xf>
    <xf numFmtId="0" fontId="122" fillId="2" borderId="0" xfId="0" applyFont="1" applyFill="1" applyBorder="1" applyAlignment="1">
      <alignment horizontal="left"/>
    </xf>
    <xf numFmtId="4" fontId="122" fillId="2" borderId="0" xfId="0" applyNumberFormat="1" applyFont="1" applyFill="1" applyBorder="1" applyAlignment="1">
      <alignment horizontal="left"/>
    </xf>
    <xf numFmtId="0" fontId="122" fillId="2" borderId="10" xfId="0" applyFont="1" applyFill="1" applyBorder="1" applyAlignment="1">
      <alignment horizontal="left"/>
    </xf>
    <xf numFmtId="0" fontId="124" fillId="0" borderId="166" xfId="0" applyFont="1" applyBorder="1" applyAlignment="1" applyProtection="1">
      <alignment horizontal="left"/>
      <protection locked="0"/>
    </xf>
    <xf numFmtId="0" fontId="127" fillId="0" borderId="0" xfId="0" applyFont="1" applyAlignment="1" applyProtection="1">
      <alignment horizontal="left"/>
      <protection locked="0"/>
    </xf>
    <xf numFmtId="0" fontId="124" fillId="0" borderId="0" xfId="0" applyFont="1" applyAlignment="1" applyProtection="1">
      <alignment horizontal="left"/>
      <protection locked="0"/>
    </xf>
    <xf numFmtId="0" fontId="124" fillId="0" borderId="167" xfId="0" applyFont="1" applyBorder="1" applyAlignment="1" applyProtection="1">
      <alignment horizontal="left"/>
      <protection locked="0"/>
    </xf>
    <xf numFmtId="0" fontId="128" fillId="2" borderId="0" xfId="0" applyFont="1" applyFill="1" applyBorder="1" applyAlignment="1">
      <alignment horizontal="left"/>
    </xf>
    <xf numFmtId="4" fontId="128" fillId="2" borderId="0" xfId="0" applyNumberFormat="1" applyFont="1" applyFill="1" applyBorder="1" applyAlignment="1">
      <alignment horizontal="left" vertical="center"/>
    </xf>
    <xf numFmtId="0" fontId="123" fillId="2" borderId="9" xfId="0" applyFont="1" applyFill="1" applyBorder="1" applyAlignment="1">
      <alignment horizontal="left"/>
    </xf>
    <xf numFmtId="0" fontId="125" fillId="4" borderId="0" xfId="0" applyFont="1" applyFill="1" applyBorder="1" applyAlignment="1">
      <alignment horizontal="left" vertical="center"/>
    </xf>
    <xf numFmtId="0" fontId="123" fillId="2" borderId="10" xfId="0" applyFont="1" applyFill="1" applyBorder="1" applyAlignment="1">
      <alignment horizontal="left"/>
    </xf>
    <xf numFmtId="0" fontId="123" fillId="2" borderId="0" xfId="0" applyFont="1" applyFill="1" applyAlignment="1">
      <alignment horizontal="left"/>
    </xf>
    <xf numFmtId="0" fontId="129" fillId="2" borderId="9" xfId="0" applyFont="1" applyFill="1" applyBorder="1" applyAlignment="1">
      <alignment horizontal="left"/>
    </xf>
    <xf numFmtId="0" fontId="130" fillId="5" borderId="0" xfId="0" applyFont="1" applyFill="1" applyBorder="1" applyAlignment="1">
      <alignment horizontal="left" vertical="center"/>
    </xf>
    <xf numFmtId="4" fontId="130" fillId="5" borderId="0" xfId="0" applyNumberFormat="1" applyFont="1" applyFill="1" applyBorder="1" applyAlignment="1">
      <alignment horizontal="left" vertical="center"/>
    </xf>
    <xf numFmtId="0" fontId="129" fillId="2" borderId="10" xfId="0" applyFont="1" applyFill="1" applyBorder="1" applyAlignment="1">
      <alignment horizontal="left"/>
    </xf>
    <xf numFmtId="0" fontId="130" fillId="2" borderId="0" xfId="0" applyFont="1" applyFill="1" applyAlignment="1">
      <alignment horizontal="left" vertical="center"/>
    </xf>
    <xf numFmtId="4" fontId="130" fillId="2" borderId="0" xfId="0" applyNumberFormat="1" applyFont="1" applyFill="1" applyBorder="1" applyAlignment="1">
      <alignment horizontal="left" vertical="center"/>
    </xf>
    <xf numFmtId="0" fontId="131" fillId="2" borderId="9" xfId="0" applyFont="1" applyFill="1" applyBorder="1" applyAlignment="1">
      <alignment horizontal="left"/>
    </xf>
    <xf numFmtId="0" fontId="123" fillId="2" borderId="0" xfId="0" applyFont="1" applyFill="1" applyBorder="1" applyAlignment="1">
      <alignment horizontal="center" vertical="center"/>
    </xf>
    <xf numFmtId="0" fontId="123" fillId="2" borderId="9" xfId="0" applyFont="1" applyFill="1" applyBorder="1" applyAlignment="1">
      <alignment horizontal="left" vertical="center"/>
    </xf>
    <xf numFmtId="0" fontId="125" fillId="3" borderId="15" xfId="0" applyFont="1" applyFill="1" applyBorder="1" applyAlignment="1">
      <alignment horizontal="center" vertical="center"/>
    </xf>
    <xf numFmtId="0" fontId="125" fillId="3" borderId="18" xfId="0" applyFont="1" applyFill="1" applyBorder="1" applyAlignment="1">
      <alignment horizontal="center" vertical="center"/>
    </xf>
    <xf numFmtId="0" fontId="123" fillId="2" borderId="10" xfId="0" applyFont="1" applyFill="1" applyBorder="1" applyAlignment="1">
      <alignment horizontal="left" vertical="center"/>
    </xf>
    <xf numFmtId="0" fontId="123" fillId="2" borderId="0" xfId="0" applyFont="1" applyFill="1" applyAlignment="1">
      <alignment horizontal="left" vertical="center"/>
    </xf>
    <xf numFmtId="0" fontId="130" fillId="2" borderId="0" xfId="0" applyFont="1" applyFill="1" applyBorder="1" applyAlignment="1">
      <alignment vertical="center"/>
    </xf>
    <xf numFmtId="4" fontId="132" fillId="2" borderId="0" xfId="0" applyNumberFormat="1" applyFont="1" applyFill="1" applyBorder="1" applyAlignment="1">
      <alignment horizontal="left" vertical="center"/>
    </xf>
    <xf numFmtId="0" fontId="125" fillId="2" borderId="9" xfId="0" applyFont="1" applyFill="1" applyBorder="1" applyAlignment="1">
      <alignment horizontal="left"/>
    </xf>
    <xf numFmtId="4" fontId="125" fillId="2" borderId="15" xfId="0" applyNumberFormat="1" applyFont="1" applyFill="1" applyBorder="1" applyAlignment="1"/>
    <xf numFmtId="10" fontId="125" fillId="2" borderId="18" xfId="131" applyNumberFormat="1" applyFont="1" applyFill="1" applyBorder="1" applyAlignment="1">
      <alignment horizontal="right"/>
    </xf>
    <xf numFmtId="0" fontId="125" fillId="2" borderId="10" xfId="0" applyFont="1" applyFill="1" applyBorder="1" applyAlignment="1">
      <alignment horizontal="left"/>
    </xf>
    <xf numFmtId="0" fontId="125" fillId="2" borderId="0" xfId="0" applyFont="1" applyFill="1" applyAlignment="1">
      <alignment horizontal="left"/>
    </xf>
    <xf numFmtId="0" fontId="123" fillId="2" borderId="99" xfId="0" applyFont="1" applyFill="1" applyBorder="1" applyAlignment="1">
      <alignment horizontal="center" vertical="center"/>
    </xf>
    <xf numFmtId="0" fontId="123" fillId="2" borderId="104" xfId="0" applyFont="1" applyFill="1" applyBorder="1" applyAlignment="1">
      <alignment horizontal="left" vertical="center"/>
    </xf>
    <xf numFmtId="4" fontId="123" fillId="2" borderId="101" xfId="0" applyNumberFormat="1" applyFont="1" applyFill="1" applyBorder="1" applyAlignment="1" applyProtection="1">
      <alignment vertical="center"/>
      <protection locked="0"/>
    </xf>
    <xf numFmtId="10" fontId="123" fillId="2" borderId="104" xfId="0" applyNumberFormat="1" applyFont="1" applyFill="1" applyBorder="1" applyAlignment="1">
      <alignment horizontal="right" vertical="center"/>
    </xf>
    <xf numFmtId="10" fontId="123" fillId="2" borderId="68" xfId="0" applyNumberFormat="1" applyFont="1" applyFill="1" applyBorder="1" applyAlignment="1">
      <alignment horizontal="right" vertical="center"/>
    </xf>
    <xf numFmtId="0" fontId="123" fillId="2" borderId="69" xfId="0" applyFont="1" applyFill="1" applyBorder="1" applyAlignment="1">
      <alignment horizontal="center" vertical="center"/>
    </xf>
    <xf numFmtId="0" fontId="123" fillId="2" borderId="71" xfId="0" applyFont="1" applyFill="1" applyBorder="1" applyAlignment="1">
      <alignment horizontal="left" vertical="center"/>
    </xf>
    <xf numFmtId="4" fontId="123" fillId="2" borderId="79" xfId="0" applyNumberFormat="1" applyFont="1" applyFill="1" applyBorder="1" applyAlignment="1" applyProtection="1">
      <alignment vertical="center"/>
      <protection locked="0"/>
    </xf>
    <xf numFmtId="10" fontId="123" fillId="2" borderId="71" xfId="0" applyNumberFormat="1" applyFont="1" applyFill="1" applyBorder="1" applyAlignment="1">
      <alignment horizontal="right" vertical="center"/>
    </xf>
    <xf numFmtId="0" fontId="125" fillId="2" borderId="0" xfId="0" applyFont="1" applyFill="1" applyBorder="1" applyAlignment="1">
      <alignment vertical="center"/>
    </xf>
    <xf numFmtId="4" fontId="125" fillId="2" borderId="0" xfId="0" applyNumberFormat="1" applyFont="1" applyFill="1" applyBorder="1" applyAlignment="1">
      <alignment horizontal="left" vertical="center"/>
    </xf>
    <xf numFmtId="10" fontId="133" fillId="2" borderId="0" xfId="0" applyNumberFormat="1" applyFont="1" applyFill="1" applyBorder="1" applyAlignment="1">
      <alignment horizontal="right" vertical="center"/>
    </xf>
    <xf numFmtId="4" fontId="125" fillId="2" borderId="15" xfId="0" applyNumberFormat="1" applyFont="1" applyFill="1" applyBorder="1" applyAlignment="1" applyProtection="1">
      <protection locked="0"/>
    </xf>
    <xf numFmtId="10" fontId="125" fillId="2" borderId="18" xfId="0" applyNumberFormat="1" applyFont="1" applyFill="1" applyBorder="1" applyAlignment="1">
      <alignment horizontal="right"/>
    </xf>
    <xf numFmtId="4" fontId="123" fillId="2" borderId="0" xfId="0" applyNumberFormat="1" applyFont="1" applyFill="1" applyBorder="1" applyAlignment="1">
      <alignment vertical="center"/>
    </xf>
    <xf numFmtId="4" fontId="123" fillId="2" borderId="0" xfId="0" applyNumberFormat="1" applyFont="1" applyFill="1" applyBorder="1" applyAlignment="1">
      <alignment horizontal="right" vertical="center"/>
    </xf>
    <xf numFmtId="4" fontId="127" fillId="6" borderId="121" xfId="0" applyNumberFormat="1" applyFont="1" applyFill="1" applyBorder="1"/>
    <xf numFmtId="10" fontId="127" fillId="6" borderId="121" xfId="0" applyNumberFormat="1" applyFont="1" applyFill="1" applyBorder="1" applyAlignment="1">
      <alignment horizontal="right"/>
    </xf>
    <xf numFmtId="4" fontId="123" fillId="2" borderId="0" xfId="0" applyNumberFormat="1" applyFont="1" applyFill="1" applyBorder="1" applyAlignment="1">
      <alignment horizontal="left" vertical="center"/>
    </xf>
    <xf numFmtId="4" fontId="125" fillId="2" borderId="0" xfId="0" applyNumberFormat="1" applyFont="1" applyFill="1" applyBorder="1" applyAlignment="1">
      <alignment vertical="center"/>
    </xf>
    <xf numFmtId="0" fontId="122" fillId="2" borderId="11" xfId="0" applyFont="1" applyFill="1" applyBorder="1" applyAlignment="1">
      <alignment horizontal="left"/>
    </xf>
    <xf numFmtId="0" fontId="122" fillId="2" borderId="12" xfId="0" applyFont="1" applyFill="1" applyBorder="1" applyAlignment="1">
      <alignment horizontal="left"/>
    </xf>
    <xf numFmtId="4" fontId="122" fillId="2" borderId="12" xfId="0" applyNumberFormat="1" applyFont="1" applyFill="1" applyBorder="1" applyAlignment="1">
      <alignment horizontal="left"/>
    </xf>
    <xf numFmtId="0" fontId="122" fillId="2" borderId="13" xfId="0" applyFont="1" applyFill="1" applyBorder="1" applyAlignment="1">
      <alignment horizontal="left"/>
    </xf>
    <xf numFmtId="0" fontId="124" fillId="0" borderId="160" xfId="0" applyFont="1" applyBorder="1" applyAlignment="1" applyProtection="1">
      <alignment horizontal="left"/>
      <protection locked="0"/>
    </xf>
    <xf numFmtId="0" fontId="124" fillId="0" borderId="161" xfId="0" applyFont="1" applyBorder="1" applyAlignment="1" applyProtection="1">
      <alignment horizontal="left"/>
      <protection locked="0"/>
    </xf>
    <xf numFmtId="0" fontId="124" fillId="0" borderId="162" xfId="0" applyFont="1" applyBorder="1" applyAlignment="1" applyProtection="1">
      <alignment horizontal="left"/>
      <protection locked="0"/>
    </xf>
    <xf numFmtId="0" fontId="124" fillId="2" borderId="0" xfId="0" applyFont="1" applyFill="1" applyBorder="1" applyAlignment="1">
      <alignment horizontal="left"/>
    </xf>
    <xf numFmtId="4" fontId="134" fillId="2" borderId="0" xfId="0" applyNumberFormat="1" applyFont="1" applyFill="1" applyAlignment="1">
      <alignment horizontal="right"/>
    </xf>
    <xf numFmtId="0" fontId="124" fillId="2" borderId="0" xfId="0" applyFont="1" applyFill="1" applyAlignment="1">
      <alignment horizontal="left"/>
    </xf>
    <xf numFmtId="0" fontId="135" fillId="2" borderId="0" xfId="0" applyFont="1" applyFill="1"/>
    <xf numFmtId="0" fontId="135" fillId="2" borderId="0" xfId="0" applyFont="1" applyFill="1" applyBorder="1" applyAlignment="1">
      <alignment vertical="center"/>
    </xf>
    <xf numFmtId="0" fontId="136" fillId="2" borderId="6" xfId="0" applyFont="1" applyFill="1" applyBorder="1"/>
    <xf numFmtId="0" fontId="135" fillId="2" borderId="7" xfId="0" applyFont="1" applyFill="1" applyBorder="1"/>
    <xf numFmtId="0" fontId="135" fillId="2" borderId="8" xfId="0" applyFont="1" applyFill="1" applyBorder="1"/>
    <xf numFmtId="0" fontId="135" fillId="2" borderId="9" xfId="0" applyFont="1" applyFill="1" applyBorder="1"/>
    <xf numFmtId="0" fontId="137" fillId="2" borderId="0" xfId="0" applyFont="1" applyFill="1" applyBorder="1"/>
    <xf numFmtId="0" fontId="138" fillId="2" borderId="0" xfId="0" applyFont="1" applyFill="1" applyBorder="1"/>
    <xf numFmtId="0" fontId="135" fillId="2" borderId="0" xfId="0" applyFont="1" applyFill="1" applyBorder="1"/>
    <xf numFmtId="0" fontId="135" fillId="2" borderId="10" xfId="0" applyFont="1" applyFill="1" applyBorder="1"/>
    <xf numFmtId="0" fontId="139" fillId="2" borderId="0" xfId="0" applyFont="1" applyFill="1" applyBorder="1" applyAlignment="1">
      <alignment horizontal="center" vertical="center"/>
    </xf>
    <xf numFmtId="0" fontId="135" fillId="2" borderId="0" xfId="0" applyFont="1" applyFill="1" applyAlignment="1">
      <alignment horizontal="center"/>
    </xf>
    <xf numFmtId="0" fontId="137" fillId="4" borderId="0" xfId="0" applyFont="1" applyFill="1" applyBorder="1" applyAlignment="1">
      <alignment vertical="center"/>
    </xf>
    <xf numFmtId="0" fontId="135" fillId="2" borderId="0" xfId="0" applyFont="1" applyFill="1" applyBorder="1" applyAlignment="1">
      <alignment horizontal="center"/>
    </xf>
    <xf numFmtId="0" fontId="140" fillId="2" borderId="9" xfId="0" applyFont="1" applyFill="1" applyBorder="1"/>
    <xf numFmtId="0" fontId="141" fillId="7" borderId="0" xfId="0" applyFont="1" applyFill="1" applyBorder="1" applyAlignment="1">
      <alignment vertical="center"/>
    </xf>
    <xf numFmtId="0" fontId="142" fillId="7" borderId="0" xfId="0" applyFont="1" applyFill="1" applyBorder="1" applyAlignment="1">
      <alignment vertical="center"/>
    </xf>
    <xf numFmtId="0" fontId="137" fillId="2" borderId="10" xfId="0" applyFont="1" applyFill="1" applyBorder="1"/>
    <xf numFmtId="0" fontId="137" fillId="2" borderId="0" xfId="0" applyFont="1" applyFill="1"/>
    <xf numFmtId="0" fontId="137" fillId="3" borderId="76" xfId="0" applyFont="1" applyFill="1" applyBorder="1" applyAlignment="1">
      <alignment horizontal="center"/>
    </xf>
    <xf numFmtId="0" fontId="137" fillId="3" borderId="42" xfId="0" applyFont="1" applyFill="1" applyBorder="1" applyAlignment="1">
      <alignment horizontal="center"/>
    </xf>
    <xf numFmtId="0" fontId="135" fillId="2" borderId="9" xfId="0" applyFont="1" applyFill="1" applyBorder="1" applyAlignment="1">
      <alignment vertical="center"/>
    </xf>
    <xf numFmtId="0" fontId="135" fillId="2" borderId="77" xfId="0" applyFont="1" applyFill="1" applyBorder="1" applyAlignment="1">
      <alignment vertical="center"/>
    </xf>
    <xf numFmtId="4" fontId="135" fillId="2" borderId="77" xfId="0" applyNumberFormat="1" applyFont="1" applyFill="1" applyBorder="1" applyAlignment="1">
      <alignment horizontal="center" vertical="center"/>
    </xf>
    <xf numFmtId="0" fontId="135" fillId="2" borderId="10" xfId="0" applyFont="1" applyFill="1" applyBorder="1" applyAlignment="1">
      <alignment vertical="center"/>
    </xf>
    <xf numFmtId="0" fontId="135" fillId="2" borderId="0" xfId="0" applyFont="1" applyFill="1" applyAlignment="1">
      <alignment vertical="center"/>
    </xf>
    <xf numFmtId="0" fontId="143" fillId="2" borderId="0" xfId="0" applyFont="1" applyFill="1" applyAlignment="1">
      <alignment vertical="center"/>
    </xf>
    <xf numFmtId="0" fontId="135" fillId="2" borderId="78" xfId="0" applyFont="1" applyFill="1" applyBorder="1" applyAlignment="1">
      <alignment vertical="center"/>
    </xf>
    <xf numFmtId="0" fontId="135" fillId="2" borderId="78" xfId="0" applyFont="1" applyFill="1" applyBorder="1" applyAlignment="1">
      <alignment horizontal="center" vertical="center"/>
    </xf>
    <xf numFmtId="0" fontId="135" fillId="3" borderId="78" xfId="0" applyFont="1" applyFill="1" applyBorder="1" applyAlignment="1">
      <alignment vertical="center"/>
    </xf>
    <xf numFmtId="0" fontId="136" fillId="2" borderId="78" xfId="0" applyFont="1" applyFill="1" applyBorder="1" applyAlignment="1">
      <alignment vertical="center"/>
    </xf>
    <xf numFmtId="0" fontId="136" fillId="3" borderId="78" xfId="0" applyFont="1" applyFill="1" applyBorder="1" applyAlignment="1">
      <alignment vertical="center"/>
    </xf>
    <xf numFmtId="0" fontId="136" fillId="2" borderId="78" xfId="0" applyFont="1" applyFill="1" applyBorder="1" applyAlignment="1">
      <alignment horizontal="center" vertical="center"/>
    </xf>
    <xf numFmtId="0" fontId="135" fillId="2" borderId="79" xfId="0" applyFont="1" applyFill="1" applyBorder="1" applyAlignment="1">
      <alignment vertical="center"/>
    </xf>
    <xf numFmtId="0" fontId="135" fillId="3" borderId="79" xfId="0" applyFont="1" applyFill="1" applyBorder="1" applyAlignment="1">
      <alignment vertical="center"/>
    </xf>
    <xf numFmtId="0" fontId="135" fillId="2" borderId="79" xfId="0" applyFont="1" applyFill="1" applyBorder="1" applyAlignment="1">
      <alignment horizontal="center" vertical="center"/>
    </xf>
    <xf numFmtId="0" fontId="143" fillId="2" borderId="0" xfId="0" applyFont="1" applyFill="1"/>
    <xf numFmtId="0" fontId="135" fillId="2" borderId="15" xfId="0" applyFont="1" applyFill="1" applyBorder="1" applyAlignment="1">
      <alignment vertical="center"/>
    </xf>
    <xf numFmtId="0" fontId="135" fillId="3" borderId="15" xfId="0" applyFont="1" applyFill="1" applyBorder="1" applyAlignment="1">
      <alignment vertical="center"/>
    </xf>
    <xf numFmtId="0" fontId="135" fillId="2" borderId="15" xfId="0" applyFont="1" applyFill="1" applyBorder="1" applyAlignment="1">
      <alignment horizontal="center" vertical="center"/>
    </xf>
    <xf numFmtId="0" fontId="135" fillId="2" borderId="11" xfId="0" applyFont="1" applyFill="1" applyBorder="1"/>
    <xf numFmtId="0" fontId="135" fillId="2" borderId="12" xfId="0" applyFont="1" applyFill="1" applyBorder="1"/>
    <xf numFmtId="164" fontId="135" fillId="2" borderId="12" xfId="0" applyNumberFormat="1" applyFont="1" applyFill="1" applyBorder="1" applyAlignment="1">
      <alignment horizontal="center"/>
    </xf>
    <xf numFmtId="0" fontId="135" fillId="2" borderId="13" xfId="0" applyFont="1" applyFill="1" applyBorder="1"/>
    <xf numFmtId="164" fontId="135" fillId="2" borderId="0" xfId="0" applyNumberFormat="1" applyFont="1" applyFill="1" applyAlignment="1">
      <alignment horizontal="center"/>
    </xf>
    <xf numFmtId="0" fontId="144" fillId="2" borderId="0" xfId="0" applyFont="1" applyFill="1"/>
    <xf numFmtId="0" fontId="145" fillId="2" borderId="0" xfId="0" applyFont="1" applyFill="1" applyBorder="1"/>
    <xf numFmtId="164" fontId="144" fillId="2" borderId="0" xfId="0" applyNumberFormat="1" applyFont="1" applyFill="1" applyAlignment="1">
      <alignment horizontal="center"/>
    </xf>
    <xf numFmtId="0" fontId="146" fillId="2" borderId="0" xfId="0" applyFont="1" applyFill="1" applyAlignment="1">
      <alignment horizontal="right"/>
    </xf>
    <xf numFmtId="0" fontId="145" fillId="2" borderId="0" xfId="0" applyFont="1" applyFill="1"/>
    <xf numFmtId="1" fontId="13" fillId="3" borderId="0" xfId="0" applyNumberFormat="1" applyFont="1" applyFill="1" applyBorder="1" applyAlignment="1">
      <alignment horizontal="center" vertical="center"/>
    </xf>
    <xf numFmtId="0" fontId="14" fillId="2" borderId="16" xfId="0" applyFont="1" applyFill="1" applyBorder="1" applyAlignment="1" applyProtection="1">
      <alignment horizontal="center" vertical="center"/>
      <protection locked="0"/>
    </xf>
    <xf numFmtId="0" fontId="14" fillId="2" borderId="17" xfId="0" applyFont="1" applyFill="1" applyBorder="1" applyAlignment="1" applyProtection="1">
      <alignment horizontal="center" vertical="center"/>
      <protection locked="0"/>
    </xf>
    <xf numFmtId="0" fontId="14" fillId="2" borderId="18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>
      <alignment horizontal="left"/>
    </xf>
    <xf numFmtId="1" fontId="139" fillId="3" borderId="0" xfId="0" applyNumberFormat="1" applyFont="1" applyFill="1" applyBorder="1" applyAlignment="1">
      <alignment horizontal="center" vertical="center"/>
    </xf>
    <xf numFmtId="0" fontId="137" fillId="4" borderId="0" xfId="0" applyFont="1" applyFill="1" applyBorder="1" applyAlignment="1">
      <alignment horizontal="left" vertical="center"/>
    </xf>
    <xf numFmtId="0" fontId="11" fillId="4" borderId="0" xfId="0" applyFont="1" applyFill="1" applyBorder="1" applyAlignment="1">
      <alignment horizontal="left" vertical="center"/>
    </xf>
    <xf numFmtId="1" fontId="13" fillId="3" borderId="0" xfId="0" applyNumberFormat="1" applyFont="1" applyFill="1" applyBorder="1" applyAlignment="1" applyProtection="1">
      <alignment horizontal="center" vertical="center"/>
    </xf>
    <xf numFmtId="0" fontId="22" fillId="2" borderId="12" xfId="0" applyFont="1" applyFill="1" applyBorder="1" applyAlignment="1" applyProtection="1">
      <alignment horizontal="left"/>
    </xf>
    <xf numFmtId="0" fontId="11" fillId="4" borderId="0" xfId="0" applyFont="1" applyFill="1" applyBorder="1" applyAlignment="1" applyProtection="1">
      <alignment horizontal="left" vertical="center" wrapText="1"/>
    </xf>
    <xf numFmtId="0" fontId="22" fillId="2" borderId="1" xfId="0" applyFont="1" applyFill="1" applyBorder="1" applyAlignment="1" applyProtection="1">
      <alignment horizontal="left" wrapText="1"/>
    </xf>
    <xf numFmtId="0" fontId="22" fillId="2" borderId="4" xfId="0" applyFont="1" applyFill="1" applyBorder="1" applyAlignment="1" applyProtection="1">
      <alignment horizontal="left"/>
      <protection locked="0"/>
    </xf>
    <xf numFmtId="0" fontId="22" fillId="2" borderId="1" xfId="0" applyFont="1" applyFill="1" applyBorder="1" applyAlignment="1" applyProtection="1">
      <alignment horizontal="right"/>
    </xf>
    <xf numFmtId="0" fontId="19" fillId="6" borderId="1" xfId="0" applyFont="1" applyFill="1" applyBorder="1" applyAlignment="1" applyProtection="1">
      <alignment horizontal="right"/>
    </xf>
    <xf numFmtId="0" fontId="4" fillId="2" borderId="66" xfId="0" applyFont="1" applyFill="1" applyBorder="1" applyAlignment="1" applyProtection="1">
      <alignment horizontal="left"/>
      <protection locked="0"/>
    </xf>
    <xf numFmtId="0" fontId="4" fillId="2" borderId="68" xfId="0" applyFont="1" applyFill="1" applyBorder="1" applyAlignment="1" applyProtection="1">
      <alignment horizontal="left"/>
      <protection locked="0"/>
    </xf>
    <xf numFmtId="0" fontId="11" fillId="3" borderId="16" xfId="0" applyNumberFormat="1" applyFont="1" applyFill="1" applyBorder="1" applyAlignment="1" applyProtection="1">
      <alignment horizontal="center" wrapText="1"/>
    </xf>
    <xf numFmtId="0" fontId="11" fillId="3" borderId="18" xfId="0" applyNumberFormat="1" applyFont="1" applyFill="1" applyBorder="1" applyAlignment="1" applyProtection="1">
      <alignment horizontal="center" wrapText="1"/>
    </xf>
    <xf numFmtId="0" fontId="4" fillId="2" borderId="63" xfId="0" applyFont="1" applyFill="1" applyBorder="1" applyAlignment="1" applyProtection="1">
      <alignment horizontal="left"/>
      <protection locked="0"/>
    </xf>
    <xf numFmtId="0" fontId="4" fillId="2" borderId="65" xfId="0" applyFont="1" applyFill="1" applyBorder="1" applyAlignment="1" applyProtection="1">
      <alignment horizontal="left"/>
      <protection locked="0"/>
    </xf>
    <xf numFmtId="0" fontId="4" fillId="2" borderId="168" xfId="0" applyFont="1" applyFill="1" applyBorder="1" applyAlignment="1" applyProtection="1">
      <alignment horizontal="left"/>
      <protection locked="0"/>
    </xf>
    <xf numFmtId="0" fontId="4" fillId="2" borderId="169" xfId="0" applyFont="1" applyFill="1" applyBorder="1" applyAlignment="1" applyProtection="1">
      <alignment horizontal="left"/>
      <protection locked="0"/>
    </xf>
    <xf numFmtId="0" fontId="22" fillId="2" borderId="12" xfId="0" applyFont="1" applyFill="1" applyBorder="1" applyAlignment="1">
      <alignment horizontal="left"/>
    </xf>
    <xf numFmtId="0" fontId="11" fillId="4" borderId="0" xfId="0" applyFont="1" applyFill="1" applyBorder="1" applyAlignment="1">
      <alignment horizontal="left" vertical="center" wrapText="1"/>
    </xf>
    <xf numFmtId="0" fontId="61" fillId="2" borderId="12" xfId="0" applyFont="1" applyFill="1" applyBorder="1" applyAlignment="1" applyProtection="1">
      <alignment horizontal="left"/>
    </xf>
    <xf numFmtId="4" fontId="65" fillId="3" borderId="57" xfId="0" applyNumberFormat="1" applyFont="1" applyFill="1" applyBorder="1" applyAlignment="1" applyProtection="1">
      <alignment horizontal="center" vertical="center"/>
    </xf>
    <xf numFmtId="4" fontId="65" fillId="3" borderId="58" xfId="0" applyNumberFormat="1" applyFont="1" applyFill="1" applyBorder="1" applyAlignment="1" applyProtection="1">
      <alignment horizontal="center" vertical="center"/>
    </xf>
    <xf numFmtId="4" fontId="65" fillId="3" borderId="59" xfId="0" applyNumberFormat="1" applyFont="1" applyFill="1" applyBorder="1" applyAlignment="1" applyProtection="1">
      <alignment horizontal="center" vertical="center"/>
    </xf>
    <xf numFmtId="4" fontId="65" fillId="3" borderId="62" xfId="0" applyNumberFormat="1" applyFont="1" applyFill="1" applyBorder="1" applyAlignment="1" applyProtection="1">
      <alignment horizontal="center" vertical="center"/>
    </xf>
    <xf numFmtId="4" fontId="65" fillId="3" borderId="20" xfId="0" applyNumberFormat="1" applyFont="1" applyFill="1" applyBorder="1" applyAlignment="1" applyProtection="1">
      <alignment horizontal="center" vertical="center"/>
    </xf>
    <xf numFmtId="4" fontId="65" fillId="3" borderId="19" xfId="0" applyNumberFormat="1" applyFont="1" applyFill="1" applyBorder="1" applyAlignment="1" applyProtection="1">
      <alignment horizontal="center" vertical="center"/>
    </xf>
    <xf numFmtId="1" fontId="64" fillId="3" borderId="0" xfId="0" applyNumberFormat="1" applyFont="1" applyFill="1" applyBorder="1" applyAlignment="1" applyProtection="1">
      <alignment horizontal="center" vertical="center"/>
    </xf>
    <xf numFmtId="0" fontId="63" fillId="4" borderId="0" xfId="0" applyFont="1" applyFill="1" applyBorder="1" applyAlignment="1" applyProtection="1">
      <alignment horizontal="left" vertical="center" wrapText="1"/>
    </xf>
    <xf numFmtId="0" fontId="62" fillId="2" borderId="0" xfId="0" applyFont="1" applyFill="1" applyBorder="1" applyAlignment="1" applyProtection="1">
      <alignment horizontal="center" vertical="center"/>
    </xf>
    <xf numFmtId="4" fontId="65" fillId="3" borderId="76" xfId="0" applyNumberFormat="1" applyFont="1" applyFill="1" applyBorder="1" applyAlignment="1" applyProtection="1">
      <alignment horizontal="center" vertical="center"/>
    </xf>
    <xf numFmtId="4" fontId="65" fillId="3" borderId="80" xfId="0" applyNumberFormat="1" applyFont="1" applyFill="1" applyBorder="1" applyAlignment="1" applyProtection="1">
      <alignment horizontal="center" vertical="center"/>
    </xf>
    <xf numFmtId="0" fontId="67" fillId="3" borderId="57" xfId="0" applyFont="1" applyFill="1" applyBorder="1" applyAlignment="1" applyProtection="1">
      <alignment vertical="center" wrapText="1"/>
    </xf>
    <xf numFmtId="0" fontId="74" fillId="0" borderId="58" xfId="0" applyFont="1" applyBorder="1" applyAlignment="1" applyProtection="1">
      <alignment vertical="center" wrapText="1"/>
    </xf>
    <xf numFmtId="0" fontId="74" fillId="0" borderId="59" xfId="0" applyFont="1" applyBorder="1" applyAlignment="1" applyProtection="1">
      <alignment vertical="center" wrapText="1"/>
    </xf>
    <xf numFmtId="0" fontId="74" fillId="0" borderId="62" xfId="0" applyFont="1" applyBorder="1" applyAlignment="1" applyProtection="1">
      <alignment vertical="center" wrapText="1"/>
    </xf>
    <xf numFmtId="0" fontId="74" fillId="0" borderId="20" xfId="0" applyFont="1" applyBorder="1" applyAlignment="1" applyProtection="1">
      <alignment vertical="center" wrapText="1"/>
    </xf>
    <xf numFmtId="0" fontId="74" fillId="0" borderId="19" xfId="0" applyFont="1" applyBorder="1" applyAlignment="1" applyProtection="1">
      <alignment vertical="center" wrapText="1"/>
    </xf>
    <xf numFmtId="0" fontId="62" fillId="2" borderId="63" xfId="0" applyFont="1" applyFill="1" applyBorder="1" applyAlignment="1" applyProtection="1">
      <alignment horizontal="left" vertical="center"/>
    </xf>
    <xf numFmtId="0" fontId="62" fillId="2" borderId="64" xfId="0" applyFont="1" applyFill="1" applyBorder="1" applyAlignment="1" applyProtection="1">
      <alignment horizontal="left" vertical="center"/>
    </xf>
    <xf numFmtId="0" fontId="62" fillId="2" borderId="65" xfId="0" applyFont="1" applyFill="1" applyBorder="1" applyAlignment="1" applyProtection="1">
      <alignment horizontal="left" vertical="center"/>
    </xf>
    <xf numFmtId="0" fontId="62" fillId="2" borderId="66" xfId="0" applyFont="1" applyFill="1" applyBorder="1" applyAlignment="1" applyProtection="1">
      <alignment horizontal="left" vertical="center"/>
    </xf>
    <xf numFmtId="0" fontId="62" fillId="2" borderId="67" xfId="0" applyFont="1" applyFill="1" applyBorder="1" applyAlignment="1" applyProtection="1">
      <alignment horizontal="left" vertical="center"/>
    </xf>
    <xf numFmtId="0" fontId="62" fillId="2" borderId="68" xfId="0" applyFont="1" applyFill="1" applyBorder="1" applyAlignment="1" applyProtection="1">
      <alignment horizontal="left" vertical="center"/>
    </xf>
    <xf numFmtId="1" fontId="95" fillId="3" borderId="0" xfId="0" applyNumberFormat="1" applyFont="1" applyFill="1" applyBorder="1" applyAlignment="1">
      <alignment horizontal="center" vertical="center"/>
    </xf>
    <xf numFmtId="0" fontId="94" fillId="4" borderId="0" xfId="0" applyFont="1" applyFill="1" applyBorder="1" applyAlignment="1">
      <alignment horizontal="left" vertical="center" wrapText="1"/>
    </xf>
    <xf numFmtId="0" fontId="92" fillId="2" borderId="12" xfId="0" applyFont="1" applyFill="1" applyBorder="1" applyAlignment="1">
      <alignment horizontal="left"/>
    </xf>
    <xf numFmtId="1" fontId="81" fillId="3" borderId="0" xfId="0" applyNumberFormat="1" applyFont="1" applyFill="1" applyBorder="1" applyAlignment="1">
      <alignment horizontal="center" vertical="center"/>
    </xf>
    <xf numFmtId="0" fontId="80" fillId="4" borderId="0" xfId="0" applyFont="1" applyFill="1" applyBorder="1" applyAlignment="1">
      <alignment horizontal="left" vertical="center" wrapText="1"/>
    </xf>
    <xf numFmtId="0" fontId="78" fillId="2" borderId="12" xfId="0" applyFont="1" applyFill="1" applyBorder="1" applyAlignment="1">
      <alignment horizontal="left"/>
    </xf>
    <xf numFmtId="4" fontId="17" fillId="3" borderId="31" xfId="0" applyNumberFormat="1" applyFont="1" applyFill="1" applyBorder="1" applyAlignment="1">
      <alignment horizontal="center" vertical="center"/>
    </xf>
    <xf numFmtId="4" fontId="17" fillId="3" borderId="32" xfId="0" applyNumberFormat="1" applyFont="1" applyFill="1" applyBorder="1" applyAlignment="1">
      <alignment horizontal="center" vertical="center"/>
    </xf>
    <xf numFmtId="4" fontId="17" fillId="3" borderId="33" xfId="0" applyNumberFormat="1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7" fillId="3" borderId="57" xfId="0" applyFont="1" applyFill="1" applyBorder="1" applyAlignment="1">
      <alignment horizontal="center" vertical="center"/>
    </xf>
    <xf numFmtId="0" fontId="7" fillId="3" borderId="59" xfId="0" applyFont="1" applyFill="1" applyBorder="1" applyAlignment="1">
      <alignment horizontal="center" vertical="center"/>
    </xf>
    <xf numFmtId="0" fontId="29" fillId="3" borderId="76" xfId="132" applyFont="1" applyFill="1" applyBorder="1" applyAlignment="1">
      <alignment horizontal="center" wrapText="1"/>
    </xf>
    <xf numFmtId="0" fontId="29" fillId="3" borderId="80" xfId="132" applyFont="1" applyFill="1" applyBorder="1" applyAlignment="1">
      <alignment horizontal="center" wrapText="1"/>
    </xf>
    <xf numFmtId="0" fontId="11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7" fillId="2" borderId="66" xfId="0" applyFont="1" applyFill="1" applyBorder="1" applyAlignment="1" applyProtection="1">
      <alignment horizontal="left" vertical="center"/>
      <protection locked="0"/>
    </xf>
    <xf numFmtId="0" fontId="7" fillId="2" borderId="68" xfId="0" applyFont="1" applyFill="1" applyBorder="1" applyAlignment="1" applyProtection="1">
      <alignment horizontal="left" vertical="center"/>
      <protection locked="0"/>
    </xf>
    <xf numFmtId="0" fontId="7" fillId="2" borderId="69" xfId="0" applyFont="1" applyFill="1" applyBorder="1" applyAlignment="1" applyProtection="1">
      <alignment horizontal="left" vertical="center"/>
      <protection locked="0"/>
    </xf>
    <xf numFmtId="0" fontId="7" fillId="2" borderId="71" xfId="0" applyFont="1" applyFill="1" applyBorder="1" applyAlignment="1" applyProtection="1">
      <alignment horizontal="left" vertical="center"/>
      <protection locked="0"/>
    </xf>
    <xf numFmtId="0" fontId="7" fillId="2" borderId="156" xfId="0" applyFont="1" applyFill="1" applyBorder="1" applyAlignment="1" applyProtection="1">
      <alignment horizontal="left" vertical="center"/>
      <protection locked="0"/>
    </xf>
    <xf numFmtId="0" fontId="7" fillId="2" borderId="157" xfId="0" applyFont="1" applyFill="1" applyBorder="1" applyAlignment="1" applyProtection="1">
      <alignment horizontal="left" vertical="center"/>
      <protection locked="0"/>
    </xf>
    <xf numFmtId="0" fontId="1" fillId="2" borderId="66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Border="1" applyAlignment="1">
      <alignment horizontal="center" vertical="center"/>
    </xf>
    <xf numFmtId="0" fontId="11" fillId="2" borderId="74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1" fillId="3" borderId="62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30" fillId="3" borderId="16" xfId="132" applyFont="1" applyFill="1" applyBorder="1" applyAlignment="1">
      <alignment horizontal="center" vertical="center" wrapText="1"/>
    </xf>
    <xf numFmtId="0" fontId="30" fillId="3" borderId="18" xfId="132" applyFont="1" applyFill="1" applyBorder="1" applyAlignment="1">
      <alignment horizontal="center" vertical="center" wrapText="1"/>
    </xf>
    <xf numFmtId="0" fontId="11" fillId="3" borderId="57" xfId="0" applyFont="1" applyFill="1" applyBorder="1" applyAlignment="1">
      <alignment horizontal="center" vertical="center"/>
    </xf>
    <xf numFmtId="0" fontId="11" fillId="3" borderId="59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/>
    </xf>
    <xf numFmtId="0" fontId="7" fillId="2" borderId="63" xfId="0" applyFont="1" applyFill="1" applyBorder="1" applyAlignment="1">
      <alignment horizontal="left" vertical="center"/>
    </xf>
    <xf numFmtId="0" fontId="7" fillId="2" borderId="64" xfId="0" applyFont="1" applyFill="1" applyBorder="1" applyAlignment="1">
      <alignment horizontal="left" vertical="center"/>
    </xf>
    <xf numFmtId="0" fontId="7" fillId="2" borderId="65" xfId="0" applyFont="1" applyFill="1" applyBorder="1" applyAlignment="1">
      <alignment horizontal="left" vertical="center"/>
    </xf>
    <xf numFmtId="0" fontId="7" fillId="2" borderId="66" xfId="0" applyFont="1" applyFill="1" applyBorder="1" applyAlignment="1">
      <alignment horizontal="left" vertical="center"/>
    </xf>
    <xf numFmtId="0" fontId="7" fillId="2" borderId="67" xfId="0" applyFont="1" applyFill="1" applyBorder="1" applyAlignment="1">
      <alignment horizontal="left" vertical="center"/>
    </xf>
    <xf numFmtId="0" fontId="7" fillId="2" borderId="68" xfId="0" applyFont="1" applyFill="1" applyBorder="1" applyAlignment="1">
      <alignment horizontal="left" vertical="center"/>
    </xf>
    <xf numFmtId="0" fontId="11" fillId="2" borderId="73" xfId="0" applyFont="1" applyFill="1" applyBorder="1" applyAlignment="1">
      <alignment horizontal="left" vertical="center"/>
    </xf>
    <xf numFmtId="0" fontId="11" fillId="2" borderId="74" xfId="0" applyFont="1" applyFill="1" applyBorder="1" applyAlignment="1">
      <alignment horizontal="left" vertical="center"/>
    </xf>
    <xf numFmtId="0" fontId="11" fillId="2" borderId="75" xfId="0" applyFont="1" applyFill="1" applyBorder="1" applyAlignment="1">
      <alignment horizontal="left" vertical="center"/>
    </xf>
    <xf numFmtId="0" fontId="11" fillId="2" borderId="16" xfId="0" applyFont="1" applyFill="1" applyBorder="1" applyAlignment="1">
      <alignment horizontal="left" vertical="center"/>
    </xf>
    <xf numFmtId="0" fontId="11" fillId="2" borderId="17" xfId="0" applyFont="1" applyFill="1" applyBorder="1" applyAlignment="1">
      <alignment horizontal="left" vertical="center"/>
    </xf>
    <xf numFmtId="0" fontId="11" fillId="2" borderId="18" xfId="0" applyFont="1" applyFill="1" applyBorder="1" applyAlignment="1">
      <alignment horizontal="left" vertical="center"/>
    </xf>
    <xf numFmtId="0" fontId="11" fillId="2" borderId="73" xfId="0" applyFont="1" applyFill="1" applyBorder="1" applyAlignment="1">
      <alignment horizontal="center" vertical="center"/>
    </xf>
    <xf numFmtId="0" fontId="11" fillId="2" borderId="74" xfId="0" applyFont="1" applyFill="1" applyBorder="1" applyAlignment="1">
      <alignment horizontal="center" vertical="center"/>
    </xf>
    <xf numFmtId="0" fontId="11" fillId="2" borderId="75" xfId="0" applyFont="1" applyFill="1" applyBorder="1" applyAlignment="1">
      <alignment horizontal="center" vertical="center"/>
    </xf>
    <xf numFmtId="0" fontId="30" fillId="3" borderId="57" xfId="132" applyFont="1" applyFill="1" applyBorder="1" applyAlignment="1">
      <alignment horizontal="center" wrapText="1"/>
    </xf>
    <xf numFmtId="0" fontId="30" fillId="3" borderId="58" xfId="132" applyFont="1" applyFill="1" applyBorder="1" applyAlignment="1">
      <alignment horizontal="center" wrapText="1"/>
    </xf>
    <xf numFmtId="0" fontId="30" fillId="3" borderId="59" xfId="132" applyFont="1" applyFill="1" applyBorder="1" applyAlignment="1">
      <alignment horizontal="center" wrapText="1"/>
    </xf>
    <xf numFmtId="0" fontId="11" fillId="3" borderId="62" xfId="0" applyFont="1" applyFill="1" applyBorder="1" applyAlignment="1">
      <alignment horizontal="center"/>
    </xf>
    <xf numFmtId="0" fontId="11" fillId="3" borderId="20" xfId="0" applyFont="1" applyFill="1" applyBorder="1" applyAlignment="1">
      <alignment horizontal="center"/>
    </xf>
    <xf numFmtId="0" fontId="11" fillId="3" borderId="19" xfId="0" applyFont="1" applyFill="1" applyBorder="1" applyAlignment="1">
      <alignment horizontal="center"/>
    </xf>
    <xf numFmtId="0" fontId="30" fillId="3" borderId="16" xfId="132" applyFont="1" applyFill="1" applyBorder="1" applyAlignment="1">
      <alignment horizontal="center" wrapText="1"/>
    </xf>
    <xf numFmtId="0" fontId="30" fillId="3" borderId="17" xfId="132" applyFont="1" applyFill="1" applyBorder="1" applyAlignment="1">
      <alignment horizontal="center" wrapText="1"/>
    </xf>
    <xf numFmtId="0" fontId="30" fillId="3" borderId="18" xfId="132" applyFont="1" applyFill="1" applyBorder="1" applyAlignment="1">
      <alignment horizontal="center" wrapText="1"/>
    </xf>
    <xf numFmtId="1" fontId="110" fillId="3" borderId="0" xfId="0" applyNumberFormat="1" applyFont="1" applyFill="1" applyBorder="1" applyAlignment="1">
      <alignment horizontal="center" vertical="center"/>
    </xf>
    <xf numFmtId="0" fontId="107" fillId="2" borderId="0" xfId="0" applyFont="1" applyFill="1" applyBorder="1" applyAlignment="1">
      <alignment horizontal="center" vertical="center"/>
    </xf>
    <xf numFmtId="0" fontId="109" fillId="2" borderId="73" xfId="0" applyFont="1" applyFill="1" applyBorder="1" applyAlignment="1">
      <alignment horizontal="left"/>
    </xf>
    <xf numFmtId="0" fontId="109" fillId="2" borderId="75" xfId="0" applyFont="1" applyFill="1" applyBorder="1" applyAlignment="1">
      <alignment horizontal="left"/>
    </xf>
    <xf numFmtId="0" fontId="106" fillId="2" borderId="12" xfId="0" applyFont="1" applyFill="1" applyBorder="1" applyAlignment="1">
      <alignment horizontal="left"/>
    </xf>
    <xf numFmtId="0" fontId="109" fillId="4" borderId="0" xfId="0" applyFont="1" applyFill="1" applyBorder="1" applyAlignment="1">
      <alignment horizontal="left" vertical="center" wrapText="1"/>
    </xf>
    <xf numFmtId="0" fontId="109" fillId="3" borderId="60" xfId="0" applyFont="1" applyFill="1" applyBorder="1" applyAlignment="1">
      <alignment horizontal="center" vertical="center"/>
    </xf>
    <xf numFmtId="0" fontId="109" fillId="3" borderId="61" xfId="0" applyFont="1" applyFill="1" applyBorder="1" applyAlignment="1">
      <alignment horizontal="center" vertical="center"/>
    </xf>
    <xf numFmtId="0" fontId="109" fillId="3" borderId="62" xfId="0" applyFont="1" applyFill="1" applyBorder="1" applyAlignment="1">
      <alignment horizontal="center" vertical="center"/>
    </xf>
    <xf numFmtId="0" fontId="109" fillId="3" borderId="19" xfId="0" applyFont="1" applyFill="1" applyBorder="1" applyAlignment="1">
      <alignment horizontal="center" vertical="center"/>
    </xf>
    <xf numFmtId="0" fontId="109" fillId="3" borderId="16" xfId="0" applyFont="1" applyFill="1" applyBorder="1" applyAlignment="1">
      <alignment horizontal="center" vertical="center"/>
    </xf>
    <xf numFmtId="0" fontId="109" fillId="3" borderId="17" xfId="0" applyFont="1" applyFill="1" applyBorder="1" applyAlignment="1">
      <alignment horizontal="center" vertical="center"/>
    </xf>
    <xf numFmtId="0" fontId="109" fillId="3" borderId="18" xfId="0" applyFont="1" applyFill="1" applyBorder="1" applyAlignment="1">
      <alignment horizontal="center" vertical="center"/>
    </xf>
    <xf numFmtId="0" fontId="120" fillId="0" borderId="18" xfId="0" applyFont="1" applyBorder="1" applyAlignment="1">
      <alignment horizontal="center" vertical="center"/>
    </xf>
    <xf numFmtId="0" fontId="109" fillId="2" borderId="74" xfId="0" applyFont="1" applyFill="1" applyBorder="1" applyAlignment="1">
      <alignment horizontal="left"/>
    </xf>
    <xf numFmtId="1" fontId="49" fillId="3" borderId="0" xfId="0" applyNumberFormat="1" applyFont="1" applyFill="1" applyBorder="1" applyAlignment="1">
      <alignment horizontal="center" vertical="center"/>
    </xf>
    <xf numFmtId="0" fontId="48" fillId="4" borderId="0" xfId="0" applyFont="1" applyFill="1" applyBorder="1" applyAlignment="1">
      <alignment horizontal="left" vertical="center" wrapText="1"/>
    </xf>
    <xf numFmtId="0" fontId="46" fillId="2" borderId="0" xfId="0" applyFont="1" applyFill="1" applyBorder="1" applyAlignment="1">
      <alignment horizontal="center" vertical="center"/>
    </xf>
    <xf numFmtId="0" fontId="48" fillId="2" borderId="73" xfId="0" applyFont="1" applyFill="1" applyBorder="1" applyAlignment="1">
      <alignment horizontal="center" vertical="center"/>
    </xf>
    <xf numFmtId="0" fontId="48" fillId="2" borderId="75" xfId="0" applyFont="1" applyFill="1" applyBorder="1" applyAlignment="1">
      <alignment horizontal="center" vertical="center"/>
    </xf>
    <xf numFmtId="0" fontId="45" fillId="2" borderId="12" xfId="0" applyFont="1" applyFill="1" applyBorder="1" applyAlignment="1">
      <alignment horizontal="left"/>
    </xf>
    <xf numFmtId="0" fontId="53" fillId="3" borderId="16" xfId="0" applyFont="1" applyFill="1" applyBorder="1" applyAlignment="1">
      <alignment horizontal="center" vertical="center"/>
    </xf>
    <xf numFmtId="0" fontId="53" fillId="3" borderId="17" xfId="0" applyFont="1" applyFill="1" applyBorder="1" applyAlignment="1">
      <alignment horizontal="center" vertical="center"/>
    </xf>
    <xf numFmtId="0" fontId="53" fillId="3" borderId="18" xfId="0" applyFont="1" applyFill="1" applyBorder="1" applyAlignment="1">
      <alignment horizontal="center" vertical="center"/>
    </xf>
    <xf numFmtId="0" fontId="48" fillId="3" borderId="16" xfId="0" applyFont="1" applyFill="1" applyBorder="1" applyAlignment="1">
      <alignment horizontal="center" vertical="center"/>
    </xf>
    <xf numFmtId="0" fontId="48" fillId="3" borderId="17" xfId="0" applyFont="1" applyFill="1" applyBorder="1" applyAlignment="1">
      <alignment horizontal="center" vertical="center"/>
    </xf>
    <xf numFmtId="0" fontId="48" fillId="3" borderId="18" xfId="0" applyFont="1" applyFill="1" applyBorder="1" applyAlignment="1">
      <alignment horizontal="center" vertical="center"/>
    </xf>
    <xf numFmtId="4" fontId="11" fillId="2" borderId="73" xfId="0" applyNumberFormat="1" applyFont="1" applyFill="1" applyBorder="1" applyAlignment="1">
      <alignment horizontal="left"/>
    </xf>
    <xf numFmtId="4" fontId="11" fillId="2" borderId="75" xfId="0" applyNumberFormat="1" applyFont="1" applyFill="1" applyBorder="1" applyAlignment="1">
      <alignment horizontal="left"/>
    </xf>
    <xf numFmtId="4" fontId="7" fillId="2" borderId="99" xfId="0" applyNumberFormat="1" applyFont="1" applyFill="1" applyBorder="1" applyAlignment="1" applyProtection="1">
      <alignment horizontal="left" vertical="center"/>
      <protection locked="0"/>
    </xf>
    <xf numFmtId="4" fontId="7" fillId="2" borderId="104" xfId="0" applyNumberFormat="1" applyFont="1" applyFill="1" applyBorder="1" applyAlignment="1" applyProtection="1">
      <alignment horizontal="left" vertical="center"/>
      <protection locked="0"/>
    </xf>
    <xf numFmtId="4" fontId="7" fillId="2" borderId="66" xfId="0" applyNumberFormat="1" applyFont="1" applyFill="1" applyBorder="1" applyAlignment="1" applyProtection="1">
      <alignment horizontal="left" vertical="center"/>
      <protection locked="0"/>
    </xf>
    <xf numFmtId="4" fontId="7" fillId="2" borderId="68" xfId="0" applyNumberFormat="1" applyFont="1" applyFill="1" applyBorder="1" applyAlignment="1" applyProtection="1">
      <alignment horizontal="left" vertical="center"/>
      <protection locked="0"/>
    </xf>
    <xf numFmtId="4" fontId="7" fillId="2" borderId="69" xfId="0" applyNumberFormat="1" applyFont="1" applyFill="1" applyBorder="1" applyAlignment="1" applyProtection="1">
      <alignment horizontal="left" vertical="center"/>
      <protection locked="0"/>
    </xf>
    <xf numFmtId="4" fontId="7" fillId="2" borderId="71" xfId="0" applyNumberFormat="1" applyFont="1" applyFill="1" applyBorder="1" applyAlignment="1" applyProtection="1">
      <alignment horizontal="left" vertical="center"/>
      <protection locked="0"/>
    </xf>
    <xf numFmtId="0" fontId="11" fillId="2" borderId="73" xfId="0" applyFont="1" applyFill="1" applyBorder="1" applyAlignment="1">
      <alignment horizontal="left"/>
    </xf>
    <xf numFmtId="0" fontId="11" fillId="2" borderId="75" xfId="0" applyFont="1" applyFill="1" applyBorder="1" applyAlignment="1">
      <alignment horizontal="left"/>
    </xf>
    <xf numFmtId="1" fontId="126" fillId="3" borderId="0" xfId="0" applyNumberFormat="1" applyFont="1" applyFill="1" applyBorder="1" applyAlignment="1">
      <alignment horizontal="center" vertical="center"/>
    </xf>
    <xf numFmtId="0" fontId="125" fillId="4" borderId="0" xfId="0" applyFont="1" applyFill="1" applyBorder="1" applyAlignment="1">
      <alignment horizontal="left" vertical="center" wrapText="1"/>
    </xf>
    <xf numFmtId="0" fontId="123" fillId="2" borderId="0" xfId="0" applyFont="1" applyFill="1" applyBorder="1" applyAlignment="1">
      <alignment horizontal="center" vertical="center"/>
    </xf>
    <xf numFmtId="0" fontId="125" fillId="3" borderId="16" xfId="0" applyFont="1" applyFill="1" applyBorder="1" applyAlignment="1">
      <alignment horizontal="center" vertical="center"/>
    </xf>
    <xf numFmtId="0" fontId="125" fillId="3" borderId="18" xfId="0" applyFont="1" applyFill="1" applyBorder="1" applyAlignment="1">
      <alignment horizontal="center" vertical="center"/>
    </xf>
    <xf numFmtId="0" fontId="125" fillId="2" borderId="16" xfId="0" applyFont="1" applyFill="1" applyBorder="1" applyAlignment="1">
      <alignment horizontal="left"/>
    </xf>
    <xf numFmtId="0" fontId="125" fillId="2" borderId="18" xfId="0" applyFont="1" applyFill="1" applyBorder="1" applyAlignment="1">
      <alignment horizontal="left"/>
    </xf>
    <xf numFmtId="0" fontId="122" fillId="2" borderId="12" xfId="0" applyFont="1" applyFill="1" applyBorder="1" applyAlignment="1">
      <alignment horizontal="left"/>
    </xf>
    <xf numFmtId="0" fontId="127" fillId="6" borderId="120" xfId="0" applyFont="1" applyFill="1" applyBorder="1" applyAlignment="1">
      <alignment horizontal="left"/>
    </xf>
    <xf numFmtId="0" fontId="127" fillId="6" borderId="121" xfId="0" applyFont="1" applyFill="1" applyBorder="1" applyAlignment="1">
      <alignment horizontal="left"/>
    </xf>
    <xf numFmtId="0" fontId="11" fillId="2" borderId="16" xfId="0" applyFont="1" applyFill="1" applyBorder="1" applyAlignment="1">
      <alignment horizontal="left"/>
    </xf>
    <xf numFmtId="0" fontId="11" fillId="2" borderId="18" xfId="0" applyFont="1" applyFill="1" applyBorder="1" applyAlignment="1">
      <alignment horizontal="left"/>
    </xf>
    <xf numFmtId="0" fontId="37" fillId="6" borderId="120" xfId="0" applyFont="1" applyFill="1" applyBorder="1" applyAlignment="1">
      <alignment horizontal="left"/>
    </xf>
    <xf numFmtId="0" fontId="37" fillId="6" borderId="121" xfId="0" applyFont="1" applyFill="1" applyBorder="1" applyAlignment="1">
      <alignment horizontal="left"/>
    </xf>
  </cellXfs>
  <cellStyles count="707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" xfId="261" builtinId="8" hidden="1"/>
    <cellStyle name="Hipervínculo" xfId="263" builtinId="8" hidden="1"/>
    <cellStyle name="Hipervínculo" xfId="265" builtinId="8" hidden="1"/>
    <cellStyle name="Hipervínculo" xfId="267" builtinId="8" hidden="1"/>
    <cellStyle name="Hipervínculo" xfId="269" builtinId="8" hidden="1"/>
    <cellStyle name="Hipervínculo" xfId="271" builtinId="8" hidden="1"/>
    <cellStyle name="Hipervínculo" xfId="273" builtinId="8" hidden="1"/>
    <cellStyle name="Hipervínculo" xfId="275" builtinId="8" hidden="1"/>
    <cellStyle name="Hipervínculo" xfId="277" builtinId="8" hidden="1"/>
    <cellStyle name="Hipervínculo" xfId="279" builtinId="8" hidden="1"/>
    <cellStyle name="Hipervínculo" xfId="281" builtinId="8" hidden="1"/>
    <cellStyle name="Hipervínculo" xfId="283" builtinId="8" hidden="1"/>
    <cellStyle name="Hipervínculo" xfId="285" builtinId="8" hidden="1"/>
    <cellStyle name="Hipervínculo" xfId="287" builtinId="8" hidden="1"/>
    <cellStyle name="Hipervínculo" xfId="289" builtinId="8" hidden="1"/>
    <cellStyle name="Hipervínculo" xfId="291" builtinId="8" hidden="1"/>
    <cellStyle name="Hipervínculo" xfId="293" builtinId="8" hidden="1"/>
    <cellStyle name="Hipervínculo" xfId="295" builtinId="8" hidden="1"/>
    <cellStyle name="Hipervínculo" xfId="297" builtinId="8" hidden="1"/>
    <cellStyle name="Hipervínculo" xfId="299" builtinId="8" hidden="1"/>
    <cellStyle name="Hipervínculo" xfId="301" builtinId="8" hidden="1"/>
    <cellStyle name="Hipervínculo" xfId="303" builtinId="8" hidden="1"/>
    <cellStyle name="Hipervínculo" xfId="305" builtinId="8" hidden="1"/>
    <cellStyle name="Hipervínculo" xfId="307" builtinId="8" hidden="1"/>
    <cellStyle name="Hipervínculo" xfId="309" builtinId="8" hidden="1"/>
    <cellStyle name="Hipervínculo" xfId="311" builtinId="8" hidden="1"/>
    <cellStyle name="Hipervínculo" xfId="313" builtinId="8" hidden="1"/>
    <cellStyle name="Hipervínculo" xfId="315" builtinId="8" hidden="1"/>
    <cellStyle name="Hipervínculo" xfId="317" builtinId="8" hidden="1"/>
    <cellStyle name="Hipervínculo" xfId="319" builtinId="8" hidden="1"/>
    <cellStyle name="Hipervínculo" xfId="321" builtinId="8" hidden="1"/>
    <cellStyle name="Hipervínculo" xfId="323" builtinId="8" hidden="1"/>
    <cellStyle name="Hipervínculo" xfId="325" builtinId="8" hidden="1"/>
    <cellStyle name="Hipervínculo" xfId="327" builtinId="8" hidden="1"/>
    <cellStyle name="Hipervínculo" xfId="329" builtinId="8" hidden="1"/>
    <cellStyle name="Hipervínculo" xfId="331" builtinId="8" hidden="1"/>
    <cellStyle name="Hipervínculo" xfId="333" builtinId="8" hidden="1"/>
    <cellStyle name="Hipervínculo" xfId="335" builtinId="8" hidden="1"/>
    <cellStyle name="Hipervínculo" xfId="337" builtinId="8" hidden="1"/>
    <cellStyle name="Hipervínculo" xfId="339" builtinId="8" hidden="1"/>
    <cellStyle name="Hipervínculo" xfId="341" builtinId="8" hidden="1"/>
    <cellStyle name="Hipervínculo" xfId="343" builtinId="8" hidden="1"/>
    <cellStyle name="Hipervínculo" xfId="345" builtinId="8" hidden="1"/>
    <cellStyle name="Hipervínculo" xfId="347" builtinId="8" hidden="1"/>
    <cellStyle name="Hipervínculo" xfId="349" builtinId="8" hidden="1"/>
    <cellStyle name="Hipervínculo" xfId="351" builtinId="8" hidden="1"/>
    <cellStyle name="Hipervínculo" xfId="353" builtinId="8" hidden="1"/>
    <cellStyle name="Hipervínculo" xfId="355" builtinId="8" hidden="1"/>
    <cellStyle name="Hipervínculo" xfId="357" builtinId="8" hidden="1"/>
    <cellStyle name="Hipervínculo" xfId="359" builtinId="8" hidden="1"/>
    <cellStyle name="Hipervínculo" xfId="361" builtinId="8" hidden="1"/>
    <cellStyle name="Hipervínculo" xfId="363" builtinId="8" hidden="1"/>
    <cellStyle name="Hipervínculo" xfId="365" builtinId="8" hidden="1"/>
    <cellStyle name="Hipervínculo" xfId="367" builtinId="8" hidden="1"/>
    <cellStyle name="Hipervínculo" xfId="369" builtinId="8" hidden="1"/>
    <cellStyle name="Hipervínculo" xfId="371" builtinId="8" hidden="1"/>
    <cellStyle name="Hipervínculo" xfId="373" builtinId="8" hidden="1"/>
    <cellStyle name="Hipervínculo" xfId="375" builtinId="8" hidden="1"/>
    <cellStyle name="Hipervínculo" xfId="377" builtinId="8" hidden="1"/>
    <cellStyle name="Hipervínculo" xfId="379" builtinId="8" hidden="1"/>
    <cellStyle name="Hipervínculo" xfId="381" builtinId="8" hidden="1"/>
    <cellStyle name="Hipervínculo" xfId="383" builtinId="8" hidden="1"/>
    <cellStyle name="Hipervínculo" xfId="385" builtinId="8" hidden="1"/>
    <cellStyle name="Hipervínculo" xfId="387" builtinId="8" hidden="1"/>
    <cellStyle name="Hipervínculo" xfId="389" builtinId="8" hidden="1"/>
    <cellStyle name="Hipervínculo" xfId="391" builtinId="8" hidden="1"/>
    <cellStyle name="Hipervínculo" xfId="393" builtinId="8" hidden="1"/>
    <cellStyle name="Hipervínculo" xfId="395" builtinId="8" hidden="1"/>
    <cellStyle name="Hipervínculo" xfId="397" builtinId="8" hidden="1"/>
    <cellStyle name="Hipervínculo" xfId="399" builtinId="8" hidden="1"/>
    <cellStyle name="Hipervínculo" xfId="401" builtinId="8" hidden="1"/>
    <cellStyle name="Hipervínculo" xfId="403" builtinId="8" hidden="1"/>
    <cellStyle name="Hipervínculo" xfId="405" builtinId="8" hidden="1"/>
    <cellStyle name="Hipervínculo" xfId="407" builtinId="8" hidden="1"/>
    <cellStyle name="Hipervínculo" xfId="409" builtinId="8" hidden="1"/>
    <cellStyle name="Hipervínculo" xfId="411" builtinId="8" hidden="1"/>
    <cellStyle name="Hipervínculo" xfId="413" builtinId="8" hidden="1"/>
    <cellStyle name="Hipervínculo" xfId="415" builtinId="8" hidden="1"/>
    <cellStyle name="Hipervínculo" xfId="417" builtinId="8" hidden="1"/>
    <cellStyle name="Hipervínculo" xfId="419" builtinId="8" hidden="1"/>
    <cellStyle name="Hipervínculo" xfId="421" builtinId="8" hidden="1"/>
    <cellStyle name="Hipervínculo" xfId="423" builtinId="8" hidden="1"/>
    <cellStyle name="Hipervínculo" xfId="425" builtinId="8" hidden="1"/>
    <cellStyle name="Hipervínculo" xfId="427" builtinId="8" hidden="1"/>
    <cellStyle name="Hipervínculo" xfId="429" builtinId="8" hidden="1"/>
    <cellStyle name="Hipervínculo" xfId="431" builtinId="8" hidden="1"/>
    <cellStyle name="Hipervínculo" xfId="433" builtinId="8" hidden="1"/>
    <cellStyle name="Hipervínculo" xfId="435" builtinId="8" hidden="1"/>
    <cellStyle name="Hipervínculo" xfId="437" builtinId="8" hidden="1"/>
    <cellStyle name="Hipervínculo" xfId="439" builtinId="8" hidden="1"/>
    <cellStyle name="Hipervínculo" xfId="441" builtinId="8" hidden="1"/>
    <cellStyle name="Hipervínculo" xfId="443" builtinId="8" hidden="1"/>
    <cellStyle name="Hipervínculo" xfId="445" builtinId="8" hidden="1"/>
    <cellStyle name="Hipervínculo" xfId="447" builtinId="8" hidden="1"/>
    <cellStyle name="Hipervínculo" xfId="449" builtinId="8" hidden="1"/>
    <cellStyle name="Hipervínculo" xfId="451" builtinId="8" hidden="1"/>
    <cellStyle name="Hipervínculo" xfId="453" builtinId="8" hidden="1"/>
    <cellStyle name="Hipervínculo" xfId="455" builtinId="8" hidden="1"/>
    <cellStyle name="Hipervínculo" xfId="457" builtinId="8" hidden="1"/>
    <cellStyle name="Hipervínculo" xfId="459" builtinId="8" hidden="1"/>
    <cellStyle name="Hipervínculo" xfId="461" builtinId="8" hidden="1"/>
    <cellStyle name="Hipervínculo" xfId="463" builtinId="8" hidden="1"/>
    <cellStyle name="Hipervínculo" xfId="465" builtinId="8" hidden="1"/>
    <cellStyle name="Hipervínculo" xfId="467" builtinId="8" hidden="1"/>
    <cellStyle name="Hipervínculo" xfId="469" builtinId="8" hidden="1"/>
    <cellStyle name="Hipervínculo" xfId="471" builtinId="8" hidden="1"/>
    <cellStyle name="Hipervínculo" xfId="473" builtinId="8" hidden="1"/>
    <cellStyle name="Hipervínculo" xfId="475" builtinId="8" hidden="1"/>
    <cellStyle name="Hipervínculo" xfId="477" builtinId="8" hidden="1"/>
    <cellStyle name="Hipervínculo" xfId="479" builtinId="8" hidden="1"/>
    <cellStyle name="Hipervínculo" xfId="481" builtinId="8" hidden="1"/>
    <cellStyle name="Hipervínculo" xfId="483" builtinId="8" hidden="1"/>
    <cellStyle name="Hipervínculo" xfId="485" builtinId="8" hidden="1"/>
    <cellStyle name="Hipervínculo" xfId="487" builtinId="8" hidden="1"/>
    <cellStyle name="Hipervínculo" xfId="489" builtinId="8" hidden="1"/>
    <cellStyle name="Hipervínculo" xfId="491" builtinId="8" hidden="1"/>
    <cellStyle name="Hipervínculo" xfId="493" builtinId="8" hidden="1"/>
    <cellStyle name="Hipervínculo" xfId="495" builtinId="8" hidden="1"/>
    <cellStyle name="Hipervínculo" xfId="497" builtinId="8" hidden="1"/>
    <cellStyle name="Hipervínculo" xfId="499" builtinId="8" hidden="1"/>
    <cellStyle name="Hipervínculo" xfId="501" builtinId="8" hidden="1"/>
    <cellStyle name="Hipervínculo" xfId="503" builtinId="8" hidden="1"/>
    <cellStyle name="Hipervínculo" xfId="505" builtinId="8" hidden="1"/>
    <cellStyle name="Hipervínculo" xfId="507" builtinId="8" hidden="1"/>
    <cellStyle name="Hipervínculo" xfId="509" builtinId="8" hidden="1"/>
    <cellStyle name="Hipervínculo" xfId="511" builtinId="8" hidden="1"/>
    <cellStyle name="Hipervínculo" xfId="513" builtinId="8" hidden="1"/>
    <cellStyle name="Hipervínculo" xfId="515" builtinId="8" hidden="1"/>
    <cellStyle name="Hipervínculo" xfId="517" builtinId="8" hidden="1"/>
    <cellStyle name="Hipervínculo" xfId="519" builtinId="8" hidden="1"/>
    <cellStyle name="Hipervínculo" xfId="521" builtinId="8" hidden="1"/>
    <cellStyle name="Hipervínculo" xfId="523" builtinId="8" hidden="1"/>
    <cellStyle name="Hipervínculo" xfId="525" builtinId="8" hidden="1"/>
    <cellStyle name="Hipervínculo" xfId="527" builtinId="8" hidden="1"/>
    <cellStyle name="Hipervínculo" xfId="529" builtinId="8" hidden="1"/>
    <cellStyle name="Hipervínculo" xfId="531" builtinId="8" hidden="1"/>
    <cellStyle name="Hipervínculo" xfId="533" builtinId="8" hidden="1"/>
    <cellStyle name="Hipervínculo" xfId="535" builtinId="8" hidden="1"/>
    <cellStyle name="Hipervínculo" xfId="537" builtinId="8" hidden="1"/>
    <cellStyle name="Hipervínculo" xfId="539" builtinId="8" hidden="1"/>
    <cellStyle name="Hipervínculo" xfId="541" builtinId="8" hidden="1"/>
    <cellStyle name="Hipervínculo" xfId="543" builtinId="8" hidden="1"/>
    <cellStyle name="Hipervínculo" xfId="545" builtinId="8" hidden="1"/>
    <cellStyle name="Hipervínculo" xfId="547" builtinId="8" hidden="1"/>
    <cellStyle name="Hipervínculo" xfId="549" builtinId="8" hidden="1"/>
    <cellStyle name="Hipervínculo" xfId="551" builtinId="8" hidden="1"/>
    <cellStyle name="Hipervínculo" xfId="553" builtinId="8" hidden="1"/>
    <cellStyle name="Hipervínculo" xfId="555" builtinId="8" hidden="1"/>
    <cellStyle name="Hipervínculo" xfId="557" builtinId="8" hidden="1"/>
    <cellStyle name="Hipervínculo" xfId="559" builtinId="8" hidden="1"/>
    <cellStyle name="Hipervínculo" xfId="561" builtinId="8" hidden="1"/>
    <cellStyle name="Hipervínculo" xfId="563" builtinId="8" hidden="1"/>
    <cellStyle name="Hipervínculo" xfId="565" builtinId="8" hidden="1"/>
    <cellStyle name="Hipervínculo" xfId="567" builtinId="8" hidden="1"/>
    <cellStyle name="Hipervínculo" xfId="569" builtinId="8" hidden="1"/>
    <cellStyle name="Hipervínculo" xfId="571" builtinId="8" hidden="1"/>
    <cellStyle name="Hipervínculo" xfId="573" builtinId="8" hidden="1"/>
    <cellStyle name="Hipervínculo" xfId="575" builtinId="8" hidden="1"/>
    <cellStyle name="Hipervínculo" xfId="577" builtinId="8" hidden="1"/>
    <cellStyle name="Hipervínculo" xfId="579" builtinId="8" hidden="1"/>
    <cellStyle name="Hipervínculo" xfId="581" builtinId="8" hidden="1"/>
    <cellStyle name="Hipervínculo" xfId="583" builtinId="8" hidden="1"/>
    <cellStyle name="Hipervínculo" xfId="585" builtinId="8" hidden="1"/>
    <cellStyle name="Hipervínculo" xfId="587" builtinId="8" hidden="1"/>
    <cellStyle name="Hipervínculo" xfId="589" builtinId="8" hidden="1"/>
    <cellStyle name="Hipervínculo" xfId="591" builtinId="8" hidden="1"/>
    <cellStyle name="Hipervínculo" xfId="593" builtinId="8" hidden="1"/>
    <cellStyle name="Hipervínculo" xfId="595" builtinId="8" hidden="1"/>
    <cellStyle name="Hipervínculo" xfId="597" builtinId="8" hidden="1"/>
    <cellStyle name="Hipervínculo" xfId="599" builtinId="8" hidden="1"/>
    <cellStyle name="Hipervínculo" xfId="601" builtinId="8" hidden="1"/>
    <cellStyle name="Hipervínculo" xfId="603" builtinId="8" hidden="1"/>
    <cellStyle name="Hipervínculo" xfId="605" builtinId="8" hidden="1"/>
    <cellStyle name="Hipervínculo" xfId="607" builtinId="8" hidden="1"/>
    <cellStyle name="Hipervínculo" xfId="609" builtinId="8" hidden="1"/>
    <cellStyle name="Hipervínculo" xfId="611" builtinId="8" hidden="1"/>
    <cellStyle name="Hipervínculo" xfId="613" builtinId="8" hidden="1"/>
    <cellStyle name="Hipervínculo" xfId="615" builtinId="8" hidden="1"/>
    <cellStyle name="Hipervínculo" xfId="617" builtinId="8" hidden="1"/>
    <cellStyle name="Hipervínculo" xfId="619" builtinId="8" hidden="1"/>
    <cellStyle name="Hipervínculo" xfId="621" builtinId="8" hidden="1"/>
    <cellStyle name="Hipervínculo" xfId="623" builtinId="8" hidden="1"/>
    <cellStyle name="Hipervínculo" xfId="625" builtinId="8" hidden="1"/>
    <cellStyle name="Hipervínculo" xfId="627" builtinId="8" hidden="1"/>
    <cellStyle name="Hipervínculo" xfId="629" builtinId="8" hidden="1"/>
    <cellStyle name="Hipervínculo" xfId="631" builtinId="8" hidden="1"/>
    <cellStyle name="Hipervínculo" xfId="633" builtinId="8" hidden="1"/>
    <cellStyle name="Hipervínculo" xfId="635" builtinId="8" hidden="1"/>
    <cellStyle name="Hipervínculo" xfId="637" builtinId="8" hidden="1"/>
    <cellStyle name="Hipervínculo" xfId="639" builtinId="8" hidden="1"/>
    <cellStyle name="Hipervínculo" xfId="641" builtinId="8" hidden="1"/>
    <cellStyle name="Hipervínculo" xfId="643" builtinId="8" hidden="1"/>
    <cellStyle name="Hipervínculo" xfId="645" builtinId="8" hidden="1"/>
    <cellStyle name="Hipervínculo" xfId="647" builtinId="8" hidden="1"/>
    <cellStyle name="Hipervínculo" xfId="649" builtinId="8" hidden="1"/>
    <cellStyle name="Hipervínculo" xfId="651" builtinId="8" hidden="1"/>
    <cellStyle name="Hipervínculo" xfId="653" builtinId="8" hidden="1"/>
    <cellStyle name="Hipervínculo" xfId="655" builtinId="8" hidden="1"/>
    <cellStyle name="Hipervínculo" xfId="657" builtinId="8" hidden="1"/>
    <cellStyle name="Hipervínculo" xfId="659" builtinId="8" hidden="1"/>
    <cellStyle name="Hipervínculo" xfId="661" builtinId="8" hidden="1"/>
    <cellStyle name="Hipervínculo" xfId="663" builtinId="8" hidden="1"/>
    <cellStyle name="Hipervínculo" xfId="665" builtinId="8" hidden="1"/>
    <cellStyle name="Hipervínculo" xfId="667" builtinId="8" hidden="1"/>
    <cellStyle name="Hipervínculo" xfId="669" builtinId="8" hidden="1"/>
    <cellStyle name="Hipervínculo" xfId="671" builtinId="8" hidden="1"/>
    <cellStyle name="Hipervínculo" xfId="673" builtinId="8" hidden="1"/>
    <cellStyle name="Hipervínculo" xfId="675" builtinId="8" hidden="1"/>
    <cellStyle name="Hipervínculo" xfId="677" builtinId="8" hidden="1"/>
    <cellStyle name="Hipervínculo" xfId="679" builtinId="8" hidden="1"/>
    <cellStyle name="Hipervínculo" xfId="681" builtinId="8" hidden="1"/>
    <cellStyle name="Hipervínculo" xfId="683" builtinId="8" hidden="1"/>
    <cellStyle name="Hipervínculo" xfId="685" builtinId="8" hidden="1"/>
    <cellStyle name="Hipervínculo" xfId="687" builtinId="8" hidden="1"/>
    <cellStyle name="Hipervínculo" xfId="689" builtinId="8" hidden="1"/>
    <cellStyle name="Hipervínculo" xfId="691" builtinId="8" hidden="1"/>
    <cellStyle name="Hipervínculo" xfId="693" builtinId="8" hidden="1"/>
    <cellStyle name="Hipervínculo" xfId="695" builtinId="8" hidden="1"/>
    <cellStyle name="Hipervínculo" xfId="697" builtinId="8" hidden="1"/>
    <cellStyle name="Hipervínculo" xfId="699" builtinId="8" hidden="1"/>
    <cellStyle name="Hipervínculo" xfId="701" builtinId="8" hidden="1"/>
    <cellStyle name="Hipervínculo" xfId="703" builtinId="8" hidden="1"/>
    <cellStyle name="Hipervínculo" xfId="70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Hipervínculo visitado" xfId="270" builtinId="9" hidden="1"/>
    <cellStyle name="Hipervínculo visitado" xfId="272" builtinId="9" hidden="1"/>
    <cellStyle name="Hipervínculo visitado" xfId="274" builtinId="9" hidden="1"/>
    <cellStyle name="Hipervínculo visitado" xfId="276" builtinId="9" hidden="1"/>
    <cellStyle name="Hipervínculo visitado" xfId="278" builtinId="9" hidden="1"/>
    <cellStyle name="Hipervínculo visitado" xfId="280" builtinId="9" hidden="1"/>
    <cellStyle name="Hipervínculo visitado" xfId="282" builtinId="9" hidden="1"/>
    <cellStyle name="Hipervínculo visitado" xfId="284" builtinId="9" hidden="1"/>
    <cellStyle name="Hipervínculo visitado" xfId="286" builtinId="9" hidden="1"/>
    <cellStyle name="Hipervínculo visitado" xfId="288" builtinId="9" hidden="1"/>
    <cellStyle name="Hipervínculo visitado" xfId="290" builtinId="9" hidden="1"/>
    <cellStyle name="Hipervínculo visitado" xfId="292" builtinId="9" hidden="1"/>
    <cellStyle name="Hipervínculo visitado" xfId="294" builtinId="9" hidden="1"/>
    <cellStyle name="Hipervínculo visitado" xfId="296" builtinId="9" hidden="1"/>
    <cellStyle name="Hipervínculo visitado" xfId="298" builtinId="9" hidden="1"/>
    <cellStyle name="Hipervínculo visitado" xfId="300" builtinId="9" hidden="1"/>
    <cellStyle name="Hipervínculo visitado" xfId="302" builtinId="9" hidden="1"/>
    <cellStyle name="Hipervínculo visitado" xfId="304" builtinId="9" hidden="1"/>
    <cellStyle name="Hipervínculo visitado" xfId="306" builtinId="9" hidden="1"/>
    <cellStyle name="Hipervínculo visitado" xfId="308" builtinId="9" hidden="1"/>
    <cellStyle name="Hipervínculo visitado" xfId="310" builtinId="9" hidden="1"/>
    <cellStyle name="Hipervínculo visitado" xfId="312" builtinId="9" hidden="1"/>
    <cellStyle name="Hipervínculo visitado" xfId="314" builtinId="9" hidden="1"/>
    <cellStyle name="Hipervínculo visitado" xfId="316" builtinId="9" hidden="1"/>
    <cellStyle name="Hipervínculo visitado" xfId="318" builtinId="9" hidden="1"/>
    <cellStyle name="Hipervínculo visitado" xfId="320" builtinId="9" hidden="1"/>
    <cellStyle name="Hipervínculo visitado" xfId="322" builtinId="9" hidden="1"/>
    <cellStyle name="Hipervínculo visitado" xfId="324" builtinId="9" hidden="1"/>
    <cellStyle name="Hipervínculo visitado" xfId="326" builtinId="9" hidden="1"/>
    <cellStyle name="Hipervínculo visitado" xfId="328" builtinId="9" hidden="1"/>
    <cellStyle name="Hipervínculo visitado" xfId="330" builtinId="9" hidden="1"/>
    <cellStyle name="Hipervínculo visitado" xfId="332" builtinId="9" hidden="1"/>
    <cellStyle name="Hipervínculo visitado" xfId="334" builtinId="9" hidden="1"/>
    <cellStyle name="Hipervínculo visitado" xfId="336" builtinId="9" hidden="1"/>
    <cellStyle name="Hipervínculo visitado" xfId="338" builtinId="9" hidden="1"/>
    <cellStyle name="Hipervínculo visitado" xfId="340" builtinId="9" hidden="1"/>
    <cellStyle name="Hipervínculo visitado" xfId="342" builtinId="9" hidden="1"/>
    <cellStyle name="Hipervínculo visitado" xfId="344" builtinId="9" hidden="1"/>
    <cellStyle name="Hipervínculo visitado" xfId="346" builtinId="9" hidden="1"/>
    <cellStyle name="Hipervínculo visitado" xfId="348" builtinId="9" hidden="1"/>
    <cellStyle name="Hipervínculo visitado" xfId="350" builtinId="9" hidden="1"/>
    <cellStyle name="Hipervínculo visitado" xfId="352" builtinId="9" hidden="1"/>
    <cellStyle name="Hipervínculo visitado" xfId="354" builtinId="9" hidden="1"/>
    <cellStyle name="Hipervínculo visitado" xfId="356" builtinId="9" hidden="1"/>
    <cellStyle name="Hipervínculo visitado" xfId="358" builtinId="9" hidden="1"/>
    <cellStyle name="Hipervínculo visitado" xfId="360" builtinId="9" hidden="1"/>
    <cellStyle name="Hipervínculo visitado" xfId="362" builtinId="9" hidden="1"/>
    <cellStyle name="Hipervínculo visitado" xfId="364" builtinId="9" hidden="1"/>
    <cellStyle name="Hipervínculo visitado" xfId="366" builtinId="9" hidden="1"/>
    <cellStyle name="Hipervínculo visitado" xfId="368" builtinId="9" hidden="1"/>
    <cellStyle name="Hipervínculo visitado" xfId="370" builtinId="9" hidden="1"/>
    <cellStyle name="Hipervínculo visitado" xfId="372" builtinId="9" hidden="1"/>
    <cellStyle name="Hipervínculo visitado" xfId="374" builtinId="9" hidden="1"/>
    <cellStyle name="Hipervínculo visitado" xfId="376" builtinId="9" hidden="1"/>
    <cellStyle name="Hipervínculo visitado" xfId="378" builtinId="9" hidden="1"/>
    <cellStyle name="Hipervínculo visitado" xfId="380" builtinId="9" hidden="1"/>
    <cellStyle name="Hipervínculo visitado" xfId="382" builtinId="9" hidden="1"/>
    <cellStyle name="Hipervínculo visitado" xfId="384" builtinId="9" hidden="1"/>
    <cellStyle name="Hipervínculo visitado" xfId="386" builtinId="9" hidden="1"/>
    <cellStyle name="Hipervínculo visitado" xfId="388" builtinId="9" hidden="1"/>
    <cellStyle name="Hipervínculo visitado" xfId="390" builtinId="9" hidden="1"/>
    <cellStyle name="Hipervínculo visitado" xfId="392" builtinId="9" hidden="1"/>
    <cellStyle name="Hipervínculo visitado" xfId="394" builtinId="9" hidden="1"/>
    <cellStyle name="Hipervínculo visitado" xfId="396" builtinId="9" hidden="1"/>
    <cellStyle name="Hipervínculo visitado" xfId="398" builtinId="9" hidden="1"/>
    <cellStyle name="Hipervínculo visitado" xfId="400" builtinId="9" hidden="1"/>
    <cellStyle name="Hipervínculo visitado" xfId="402" builtinId="9" hidden="1"/>
    <cellStyle name="Hipervínculo visitado" xfId="404" builtinId="9" hidden="1"/>
    <cellStyle name="Hipervínculo visitado" xfId="406" builtinId="9" hidden="1"/>
    <cellStyle name="Hipervínculo visitado" xfId="408" builtinId="9" hidden="1"/>
    <cellStyle name="Hipervínculo visitado" xfId="410" builtinId="9" hidden="1"/>
    <cellStyle name="Hipervínculo visitado" xfId="412" builtinId="9" hidden="1"/>
    <cellStyle name="Hipervínculo visitado" xfId="414" builtinId="9" hidden="1"/>
    <cellStyle name="Hipervínculo visitado" xfId="416" builtinId="9" hidden="1"/>
    <cellStyle name="Hipervínculo visitado" xfId="418" builtinId="9" hidden="1"/>
    <cellStyle name="Hipervínculo visitado" xfId="420" builtinId="9" hidden="1"/>
    <cellStyle name="Hipervínculo visitado" xfId="422" builtinId="9" hidden="1"/>
    <cellStyle name="Hipervínculo visitado" xfId="424" builtinId="9" hidden="1"/>
    <cellStyle name="Hipervínculo visitado" xfId="426" builtinId="9" hidden="1"/>
    <cellStyle name="Hipervínculo visitado" xfId="428" builtinId="9" hidden="1"/>
    <cellStyle name="Hipervínculo visitado" xfId="430" builtinId="9" hidden="1"/>
    <cellStyle name="Hipervínculo visitado" xfId="432" builtinId="9" hidden="1"/>
    <cellStyle name="Hipervínculo visitado" xfId="434" builtinId="9" hidden="1"/>
    <cellStyle name="Hipervínculo visitado" xfId="436" builtinId="9" hidden="1"/>
    <cellStyle name="Hipervínculo visitado" xfId="438" builtinId="9" hidden="1"/>
    <cellStyle name="Hipervínculo visitado" xfId="440" builtinId="9" hidden="1"/>
    <cellStyle name="Hipervínculo visitado" xfId="442" builtinId="9" hidden="1"/>
    <cellStyle name="Hipervínculo visitado" xfId="444" builtinId="9" hidden="1"/>
    <cellStyle name="Hipervínculo visitado" xfId="446" builtinId="9" hidden="1"/>
    <cellStyle name="Hipervínculo visitado" xfId="448" builtinId="9" hidden="1"/>
    <cellStyle name="Hipervínculo visitado" xfId="450" builtinId="9" hidden="1"/>
    <cellStyle name="Hipervínculo visitado" xfId="452" builtinId="9" hidden="1"/>
    <cellStyle name="Hipervínculo visitado" xfId="454" builtinId="9" hidden="1"/>
    <cellStyle name="Hipervínculo visitado" xfId="456" builtinId="9" hidden="1"/>
    <cellStyle name="Hipervínculo visitado" xfId="458" builtinId="9" hidden="1"/>
    <cellStyle name="Hipervínculo visitado" xfId="460" builtinId="9" hidden="1"/>
    <cellStyle name="Hipervínculo visitado" xfId="462" builtinId="9" hidden="1"/>
    <cellStyle name="Hipervínculo visitado" xfId="464" builtinId="9" hidden="1"/>
    <cellStyle name="Hipervínculo visitado" xfId="466" builtinId="9" hidden="1"/>
    <cellStyle name="Hipervínculo visitado" xfId="468" builtinId="9" hidden="1"/>
    <cellStyle name="Hipervínculo visitado" xfId="470" builtinId="9" hidden="1"/>
    <cellStyle name="Hipervínculo visitado" xfId="472" builtinId="9" hidden="1"/>
    <cellStyle name="Hipervínculo visitado" xfId="474" builtinId="9" hidden="1"/>
    <cellStyle name="Hipervínculo visitado" xfId="476" builtinId="9" hidden="1"/>
    <cellStyle name="Hipervínculo visitado" xfId="478" builtinId="9" hidden="1"/>
    <cellStyle name="Hipervínculo visitado" xfId="480" builtinId="9" hidden="1"/>
    <cellStyle name="Hipervínculo visitado" xfId="482" builtinId="9" hidden="1"/>
    <cellStyle name="Hipervínculo visitado" xfId="484" builtinId="9" hidden="1"/>
    <cellStyle name="Hipervínculo visitado" xfId="486" builtinId="9" hidden="1"/>
    <cellStyle name="Hipervínculo visitado" xfId="488" builtinId="9" hidden="1"/>
    <cellStyle name="Hipervínculo visitado" xfId="490" builtinId="9" hidden="1"/>
    <cellStyle name="Hipervínculo visitado" xfId="492" builtinId="9" hidden="1"/>
    <cellStyle name="Hipervínculo visitado" xfId="494" builtinId="9" hidden="1"/>
    <cellStyle name="Hipervínculo visitado" xfId="496" builtinId="9" hidden="1"/>
    <cellStyle name="Hipervínculo visitado" xfId="498" builtinId="9" hidden="1"/>
    <cellStyle name="Hipervínculo visitado" xfId="500" builtinId="9" hidden="1"/>
    <cellStyle name="Hipervínculo visitado" xfId="502" builtinId="9" hidden="1"/>
    <cellStyle name="Hipervínculo visitado" xfId="504" builtinId="9" hidden="1"/>
    <cellStyle name="Hipervínculo visitado" xfId="506" builtinId="9" hidden="1"/>
    <cellStyle name="Hipervínculo visitado" xfId="508" builtinId="9" hidden="1"/>
    <cellStyle name="Hipervínculo visitado" xfId="510" builtinId="9" hidden="1"/>
    <cellStyle name="Hipervínculo visitado" xfId="512" builtinId="9" hidden="1"/>
    <cellStyle name="Hipervínculo visitado" xfId="514" builtinId="9" hidden="1"/>
    <cellStyle name="Hipervínculo visitado" xfId="516" builtinId="9" hidden="1"/>
    <cellStyle name="Hipervínculo visitado" xfId="518" builtinId="9" hidden="1"/>
    <cellStyle name="Hipervínculo visitado" xfId="520" builtinId="9" hidden="1"/>
    <cellStyle name="Hipervínculo visitado" xfId="522" builtinId="9" hidden="1"/>
    <cellStyle name="Hipervínculo visitado" xfId="524" builtinId="9" hidden="1"/>
    <cellStyle name="Hipervínculo visitado" xfId="526" builtinId="9" hidden="1"/>
    <cellStyle name="Hipervínculo visitado" xfId="528" builtinId="9" hidden="1"/>
    <cellStyle name="Hipervínculo visitado" xfId="530" builtinId="9" hidden="1"/>
    <cellStyle name="Hipervínculo visitado" xfId="532" builtinId="9" hidden="1"/>
    <cellStyle name="Hipervínculo visitado" xfId="534" builtinId="9" hidden="1"/>
    <cellStyle name="Hipervínculo visitado" xfId="536" builtinId="9" hidden="1"/>
    <cellStyle name="Hipervínculo visitado" xfId="538" builtinId="9" hidden="1"/>
    <cellStyle name="Hipervínculo visitado" xfId="540" builtinId="9" hidden="1"/>
    <cellStyle name="Hipervínculo visitado" xfId="542" builtinId="9" hidden="1"/>
    <cellStyle name="Hipervínculo visitado" xfId="544" builtinId="9" hidden="1"/>
    <cellStyle name="Hipervínculo visitado" xfId="546" builtinId="9" hidden="1"/>
    <cellStyle name="Hipervínculo visitado" xfId="548" builtinId="9" hidden="1"/>
    <cellStyle name="Hipervínculo visitado" xfId="550" builtinId="9" hidden="1"/>
    <cellStyle name="Hipervínculo visitado" xfId="552" builtinId="9" hidden="1"/>
    <cellStyle name="Hipervínculo visitado" xfId="554" builtinId="9" hidden="1"/>
    <cellStyle name="Hipervínculo visitado" xfId="556" builtinId="9" hidden="1"/>
    <cellStyle name="Hipervínculo visitado" xfId="558" builtinId="9" hidden="1"/>
    <cellStyle name="Hipervínculo visitado" xfId="560" builtinId="9" hidden="1"/>
    <cellStyle name="Hipervínculo visitado" xfId="562" builtinId="9" hidden="1"/>
    <cellStyle name="Hipervínculo visitado" xfId="564" builtinId="9" hidden="1"/>
    <cellStyle name="Hipervínculo visitado" xfId="566" builtinId="9" hidden="1"/>
    <cellStyle name="Hipervínculo visitado" xfId="568" builtinId="9" hidden="1"/>
    <cellStyle name="Hipervínculo visitado" xfId="570" builtinId="9" hidden="1"/>
    <cellStyle name="Hipervínculo visitado" xfId="572" builtinId="9" hidden="1"/>
    <cellStyle name="Hipervínculo visitado" xfId="574" builtinId="9" hidden="1"/>
    <cellStyle name="Hipervínculo visitado" xfId="576" builtinId="9" hidden="1"/>
    <cellStyle name="Hipervínculo visitado" xfId="578" builtinId="9" hidden="1"/>
    <cellStyle name="Hipervínculo visitado" xfId="580" builtinId="9" hidden="1"/>
    <cellStyle name="Hipervínculo visitado" xfId="582" builtinId="9" hidden="1"/>
    <cellStyle name="Hipervínculo visitado" xfId="584" builtinId="9" hidden="1"/>
    <cellStyle name="Hipervínculo visitado" xfId="586" builtinId="9" hidden="1"/>
    <cellStyle name="Hipervínculo visitado" xfId="588" builtinId="9" hidden="1"/>
    <cellStyle name="Hipervínculo visitado" xfId="590" builtinId="9" hidden="1"/>
    <cellStyle name="Hipervínculo visitado" xfId="592" builtinId="9" hidden="1"/>
    <cellStyle name="Hipervínculo visitado" xfId="594" builtinId="9" hidden="1"/>
    <cellStyle name="Hipervínculo visitado" xfId="596" builtinId="9" hidden="1"/>
    <cellStyle name="Hipervínculo visitado" xfId="598" builtinId="9" hidden="1"/>
    <cellStyle name="Hipervínculo visitado" xfId="600" builtinId="9" hidden="1"/>
    <cellStyle name="Hipervínculo visitado" xfId="602" builtinId="9" hidden="1"/>
    <cellStyle name="Hipervínculo visitado" xfId="604" builtinId="9" hidden="1"/>
    <cellStyle name="Hipervínculo visitado" xfId="606" builtinId="9" hidden="1"/>
    <cellStyle name="Hipervínculo visitado" xfId="608" builtinId="9" hidden="1"/>
    <cellStyle name="Hipervínculo visitado" xfId="610" builtinId="9" hidden="1"/>
    <cellStyle name="Hipervínculo visitado" xfId="612" builtinId="9" hidden="1"/>
    <cellStyle name="Hipervínculo visitado" xfId="614" builtinId="9" hidden="1"/>
    <cellStyle name="Hipervínculo visitado" xfId="616" builtinId="9" hidden="1"/>
    <cellStyle name="Hipervínculo visitado" xfId="618" builtinId="9" hidden="1"/>
    <cellStyle name="Hipervínculo visitado" xfId="620" builtinId="9" hidden="1"/>
    <cellStyle name="Hipervínculo visitado" xfId="622" builtinId="9" hidden="1"/>
    <cellStyle name="Hipervínculo visitado" xfId="624" builtinId="9" hidden="1"/>
    <cellStyle name="Hipervínculo visitado" xfId="626" builtinId="9" hidden="1"/>
    <cellStyle name="Hipervínculo visitado" xfId="628" builtinId="9" hidden="1"/>
    <cellStyle name="Hipervínculo visitado" xfId="630" builtinId="9" hidden="1"/>
    <cellStyle name="Hipervínculo visitado" xfId="632" builtinId="9" hidden="1"/>
    <cellStyle name="Hipervínculo visitado" xfId="634" builtinId="9" hidden="1"/>
    <cellStyle name="Hipervínculo visitado" xfId="636" builtinId="9" hidden="1"/>
    <cellStyle name="Hipervínculo visitado" xfId="638" builtinId="9" hidden="1"/>
    <cellStyle name="Hipervínculo visitado" xfId="640" builtinId="9" hidden="1"/>
    <cellStyle name="Hipervínculo visitado" xfId="642" builtinId="9" hidden="1"/>
    <cellStyle name="Hipervínculo visitado" xfId="644" builtinId="9" hidden="1"/>
    <cellStyle name="Hipervínculo visitado" xfId="646" builtinId="9" hidden="1"/>
    <cellStyle name="Hipervínculo visitado" xfId="648" builtinId="9" hidden="1"/>
    <cellStyle name="Hipervínculo visitado" xfId="650" builtinId="9" hidden="1"/>
    <cellStyle name="Hipervínculo visitado" xfId="652" builtinId="9" hidden="1"/>
    <cellStyle name="Hipervínculo visitado" xfId="654" builtinId="9" hidden="1"/>
    <cellStyle name="Hipervínculo visitado" xfId="656" builtinId="9" hidden="1"/>
    <cellStyle name="Hipervínculo visitado" xfId="658" builtinId="9" hidden="1"/>
    <cellStyle name="Hipervínculo visitado" xfId="660" builtinId="9" hidden="1"/>
    <cellStyle name="Hipervínculo visitado" xfId="662" builtinId="9" hidden="1"/>
    <cellStyle name="Hipervínculo visitado" xfId="664" builtinId="9" hidden="1"/>
    <cellStyle name="Hipervínculo visitado" xfId="666" builtinId="9" hidden="1"/>
    <cellStyle name="Hipervínculo visitado" xfId="668" builtinId="9" hidden="1"/>
    <cellStyle name="Hipervínculo visitado" xfId="670" builtinId="9" hidden="1"/>
    <cellStyle name="Hipervínculo visitado" xfId="672" builtinId="9" hidden="1"/>
    <cellStyle name="Hipervínculo visitado" xfId="674" builtinId="9" hidden="1"/>
    <cellStyle name="Hipervínculo visitado" xfId="676" builtinId="9" hidden="1"/>
    <cellStyle name="Hipervínculo visitado" xfId="678" builtinId="9" hidden="1"/>
    <cellStyle name="Hipervínculo visitado" xfId="680" builtinId="9" hidden="1"/>
    <cellStyle name="Hipervínculo visitado" xfId="682" builtinId="9" hidden="1"/>
    <cellStyle name="Hipervínculo visitado" xfId="684" builtinId="9" hidden="1"/>
    <cellStyle name="Hipervínculo visitado" xfId="686" builtinId="9" hidden="1"/>
    <cellStyle name="Hipervínculo visitado" xfId="688" builtinId="9" hidden="1"/>
    <cellStyle name="Hipervínculo visitado" xfId="690" builtinId="9" hidden="1"/>
    <cellStyle name="Hipervínculo visitado" xfId="692" builtinId="9" hidden="1"/>
    <cellStyle name="Hipervínculo visitado" xfId="694" builtinId="9" hidden="1"/>
    <cellStyle name="Hipervínculo visitado" xfId="696" builtinId="9" hidden="1"/>
    <cellStyle name="Hipervínculo visitado" xfId="698" builtinId="9" hidden="1"/>
    <cellStyle name="Hipervínculo visitado" xfId="700" builtinId="9" hidden="1"/>
    <cellStyle name="Hipervínculo visitado" xfId="702" builtinId="9" hidden="1"/>
    <cellStyle name="Hipervínculo visitado" xfId="704" builtinId="9" hidden="1"/>
    <cellStyle name="Hipervínculo visitado" xfId="706" builtinId="9" hidden="1"/>
    <cellStyle name="Normal" xfId="0" builtinId="0"/>
    <cellStyle name="Normal 2" xfId="132"/>
    <cellStyle name="Porcentaje" xfId="131" builtinId="5"/>
  </cellStyles>
  <dxfs count="0"/>
  <tableStyles count="0" defaultTableStyle="TableStyleMedium9" defaultPivotStyle="PivotStyleMedium4"/>
  <colors>
    <mruColors>
      <color rgb="FFABE3FF"/>
      <color rgb="FF69CDFF"/>
      <color rgb="FF11C1FF"/>
      <color rgb="FF00A7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50800</xdr:colOff>
      <xdr:row>0</xdr:row>
      <xdr:rowOff>139699</xdr:rowOff>
    </xdr:from>
    <xdr:to>
      <xdr:col>2</xdr:col>
      <xdr:colOff>1079500</xdr:colOff>
      <xdr:row>3</xdr:row>
      <xdr:rowOff>77524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39699"/>
          <a:ext cx="1028700" cy="8141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130503</xdr:rowOff>
    </xdr:from>
    <xdr:to>
      <xdr:col>3</xdr:col>
      <xdr:colOff>990600</xdr:colOff>
      <xdr:row>3</xdr:row>
      <xdr:rowOff>229142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400" y="130503"/>
          <a:ext cx="1231900" cy="97493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0</xdr:row>
      <xdr:rowOff>190500</xdr:rowOff>
    </xdr:from>
    <xdr:to>
      <xdr:col>3</xdr:col>
      <xdr:colOff>0</xdr:colOff>
      <xdr:row>3</xdr:row>
      <xdr:rowOff>99059</xdr:rowOff>
    </xdr:to>
    <xdr:pic>
      <xdr:nvPicPr>
        <xdr:cNvPr id="2" name="Picture 1" descr="logo-administrativ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00" y="190500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0</xdr:row>
      <xdr:rowOff>190500</xdr:rowOff>
    </xdr:from>
    <xdr:to>
      <xdr:col>3</xdr:col>
      <xdr:colOff>0</xdr:colOff>
      <xdr:row>3</xdr:row>
      <xdr:rowOff>99059</xdr:rowOff>
    </xdr:to>
    <xdr:pic>
      <xdr:nvPicPr>
        <xdr:cNvPr id="3" name="Picture 1" descr="logo-administrativo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00" y="190500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7701" y="160021"/>
          <a:ext cx="990600" cy="7772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1:AK165"/>
  <sheetViews>
    <sheetView topLeftCell="A48" zoomScale="108" workbookViewId="0">
      <selection activeCell="D45" sqref="D45"/>
    </sheetView>
  </sheetViews>
  <sheetFormatPr baseColWidth="10" defaultColWidth="10.77734375" defaultRowHeight="15"/>
  <cols>
    <col min="1" max="1" width="3.21875" style="4" customWidth="1"/>
    <col min="2" max="2" width="3.44140625" style="2" customWidth="1"/>
    <col min="3" max="3" width="12.21875" style="4" customWidth="1"/>
    <col min="4" max="13" width="10.77734375" style="4"/>
    <col min="14" max="14" width="3.21875" style="2" customWidth="1"/>
    <col min="15" max="17" width="10.77734375" style="2"/>
    <col min="18" max="16384" width="10.77734375" style="4"/>
  </cols>
  <sheetData>
    <row r="1" spans="2:37" s="2" customFormat="1" ht="22.9" customHeight="1">
      <c r="D1" s="3"/>
    </row>
    <row r="2" spans="2:37" s="2" customFormat="1" ht="22.9" customHeight="1">
      <c r="D2" s="21" t="s">
        <v>31</v>
      </c>
    </row>
    <row r="3" spans="2:37" s="2" customFormat="1" ht="22.9" customHeight="1">
      <c r="D3" s="63" t="s">
        <v>32</v>
      </c>
    </row>
    <row r="4" spans="2:37" s="2" customFormat="1" ht="22.9" customHeight="1" thickBot="1"/>
    <row r="5" spans="2:37" s="2" customFormat="1" ht="9" customHeight="1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7"/>
    </row>
    <row r="6" spans="2:37" s="2" customFormat="1" ht="30" customHeight="1">
      <c r="B6" s="8"/>
      <c r="C6" s="1" t="s">
        <v>0</v>
      </c>
      <c r="D6" s="3"/>
      <c r="E6" s="3"/>
      <c r="F6" s="3"/>
      <c r="G6" s="3"/>
      <c r="H6" s="3"/>
      <c r="I6" s="3"/>
      <c r="J6" s="3"/>
      <c r="K6" s="3"/>
      <c r="L6" s="3"/>
      <c r="M6" s="1384">
        <f>ejercicio</f>
        <v>2018</v>
      </c>
      <c r="N6" s="9"/>
    </row>
    <row r="7" spans="2:37" s="2" customFormat="1" ht="30" customHeight="1">
      <c r="B7" s="8"/>
      <c r="C7" s="1" t="s">
        <v>1</v>
      </c>
      <c r="D7" s="3"/>
      <c r="E7" s="3"/>
      <c r="F7" s="3"/>
      <c r="G7" s="3"/>
      <c r="H7" s="3"/>
      <c r="I7" s="3"/>
      <c r="J7" s="3"/>
      <c r="K7" s="10"/>
      <c r="L7" s="3"/>
      <c r="M7" s="1384"/>
      <c r="N7" s="9"/>
    </row>
    <row r="8" spans="2:37" s="2" customFormat="1" ht="30" customHeight="1">
      <c r="B8" s="8"/>
      <c r="N8" s="9"/>
    </row>
    <row r="9" spans="2:37" s="2" customFormat="1" ht="30" customHeight="1">
      <c r="B9" s="8"/>
      <c r="N9" s="9"/>
    </row>
    <row r="10" spans="2:37" s="2" customFormat="1" ht="7.15" customHeight="1">
      <c r="B10" s="8"/>
      <c r="N10" s="9"/>
    </row>
    <row r="11" spans="2:37" ht="30" customHeight="1">
      <c r="B11" s="8"/>
      <c r="C11" s="11" t="s">
        <v>33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9"/>
      <c r="O11" s="4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2:37" s="2" customFormat="1" ht="30" customHeight="1">
      <c r="B12" s="8"/>
      <c r="N12" s="9"/>
    </row>
    <row r="13" spans="2:37" s="15" customFormat="1" ht="30" customHeight="1">
      <c r="B13" s="8"/>
      <c r="C13" s="223" t="s">
        <v>34</v>
      </c>
      <c r="D13" s="1385" t="s">
        <v>811</v>
      </c>
      <c r="E13" s="1386"/>
      <c r="F13" s="1386"/>
      <c r="G13" s="1386"/>
      <c r="H13" s="1386"/>
      <c r="I13" s="1386"/>
      <c r="J13" s="1386"/>
      <c r="K13" s="1386"/>
      <c r="L13" s="1386"/>
      <c r="M13" s="1387"/>
      <c r="N13" s="9"/>
    </row>
    <row r="14" spans="2:37" s="15" customFormat="1" ht="30" customHeight="1">
      <c r="B14" s="8"/>
      <c r="C14" s="22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9"/>
    </row>
    <row r="15" spans="2:37" s="2" customFormat="1" ht="30" customHeight="1">
      <c r="B15" s="8"/>
      <c r="C15" s="223" t="s">
        <v>35</v>
      </c>
      <c r="D15" s="401">
        <v>2018</v>
      </c>
      <c r="E15" s="14"/>
      <c r="F15" s="14"/>
      <c r="G15" s="285"/>
      <c r="H15" s="285"/>
      <c r="I15" s="14"/>
      <c r="J15" s="14"/>
      <c r="K15" s="14"/>
      <c r="L15" s="14"/>
      <c r="M15" s="14"/>
      <c r="N15" s="9"/>
    </row>
    <row r="16" spans="2:37" s="2" customFormat="1" ht="30" customHeight="1">
      <c r="B16" s="8"/>
      <c r="C16" s="12"/>
      <c r="D16" s="1388"/>
      <c r="E16" s="1388"/>
      <c r="F16" s="1388"/>
      <c r="G16" s="1388"/>
      <c r="H16" s="1388"/>
      <c r="I16" s="1388"/>
      <c r="J16" s="1388"/>
      <c r="K16" s="1388"/>
      <c r="L16" s="1388"/>
      <c r="M16" s="1388"/>
      <c r="N16" s="9"/>
    </row>
    <row r="17" spans="2:14" s="2" customFormat="1" ht="30" customHeight="1">
      <c r="B17" s="8"/>
      <c r="C17" s="224" t="s">
        <v>67</v>
      </c>
      <c r="D17" s="225"/>
      <c r="E17" s="225"/>
      <c r="F17" s="225"/>
      <c r="G17" s="225"/>
      <c r="H17" s="225"/>
      <c r="I17" s="225"/>
      <c r="J17" s="225"/>
      <c r="K17" s="225"/>
      <c r="L17" s="225"/>
      <c r="M17" s="225"/>
      <c r="N17" s="9"/>
    </row>
    <row r="18" spans="2:14" s="2" customFormat="1" ht="9" customHeight="1">
      <c r="B18" s="8"/>
      <c r="C18" s="12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9"/>
    </row>
    <row r="19" spans="2:14" s="2" customFormat="1" ht="25.15" customHeight="1">
      <c r="B19" s="8"/>
      <c r="C19" s="2" t="s">
        <v>37</v>
      </c>
      <c r="D19" s="2" t="s">
        <v>38</v>
      </c>
      <c r="N19" s="9"/>
    </row>
    <row r="20" spans="2:14" s="2" customFormat="1" ht="25.15" customHeight="1">
      <c r="B20" s="8"/>
      <c r="C20" s="2" t="s">
        <v>39</v>
      </c>
      <c r="D20" s="2" t="s">
        <v>40</v>
      </c>
      <c r="N20" s="9"/>
    </row>
    <row r="21" spans="2:14" s="2" customFormat="1" ht="25.15" customHeight="1">
      <c r="B21" s="8"/>
      <c r="C21" s="579" t="s">
        <v>715</v>
      </c>
      <c r="D21" s="579" t="s">
        <v>716</v>
      </c>
      <c r="N21" s="9"/>
    </row>
    <row r="22" spans="2:14" s="2" customFormat="1" ht="25.15" customHeight="1">
      <c r="B22" s="8"/>
      <c r="C22" s="2" t="s">
        <v>41</v>
      </c>
      <c r="D22" s="2" t="s">
        <v>42</v>
      </c>
      <c r="N22" s="9"/>
    </row>
    <row r="23" spans="2:14" s="2" customFormat="1" ht="25.15" customHeight="1">
      <c r="B23" s="8"/>
      <c r="C23" s="2" t="s">
        <v>47</v>
      </c>
      <c r="D23" s="2" t="s">
        <v>48</v>
      </c>
      <c r="N23" s="9"/>
    </row>
    <row r="24" spans="2:14" s="2" customFormat="1" ht="25.15" customHeight="1">
      <c r="B24" s="8"/>
      <c r="C24" s="2" t="s">
        <v>43</v>
      </c>
      <c r="D24" s="226" t="s">
        <v>614</v>
      </c>
      <c r="N24" s="9"/>
    </row>
    <row r="25" spans="2:14" s="2" customFormat="1" ht="25.15" customHeight="1">
      <c r="B25" s="8"/>
      <c r="C25" s="676" t="s">
        <v>44</v>
      </c>
      <c r="D25" s="676" t="s">
        <v>45</v>
      </c>
      <c r="E25" s="676"/>
      <c r="F25" s="676"/>
      <c r="G25" s="677" t="s">
        <v>809</v>
      </c>
      <c r="N25" s="9"/>
    </row>
    <row r="26" spans="2:14" s="2" customFormat="1" ht="25.15" customHeight="1">
      <c r="B26" s="8"/>
      <c r="C26" s="2" t="s">
        <v>46</v>
      </c>
      <c r="D26" s="2" t="s">
        <v>49</v>
      </c>
      <c r="N26" s="9"/>
    </row>
    <row r="27" spans="2:14" s="2" customFormat="1" ht="25.15" customHeight="1">
      <c r="B27" s="8"/>
      <c r="C27" s="2" t="s">
        <v>50</v>
      </c>
      <c r="D27" s="2" t="s">
        <v>51</v>
      </c>
      <c r="N27" s="9"/>
    </row>
    <row r="28" spans="2:14" s="2" customFormat="1" ht="25.15" customHeight="1">
      <c r="B28" s="8"/>
      <c r="C28" s="2" t="s">
        <v>52</v>
      </c>
      <c r="D28" s="2" t="s">
        <v>53</v>
      </c>
      <c r="N28" s="9"/>
    </row>
    <row r="29" spans="2:14" s="2" customFormat="1" ht="25.15" customHeight="1">
      <c r="B29" s="8"/>
      <c r="C29" s="2" t="s">
        <v>54</v>
      </c>
      <c r="D29" s="2" t="s">
        <v>55</v>
      </c>
      <c r="N29" s="9"/>
    </row>
    <row r="30" spans="2:14" s="2" customFormat="1" ht="25.15" customHeight="1">
      <c r="B30" s="8"/>
      <c r="C30" s="2" t="s">
        <v>56</v>
      </c>
      <c r="D30" s="290" t="s">
        <v>641</v>
      </c>
      <c r="N30" s="9"/>
    </row>
    <row r="31" spans="2:14" s="2" customFormat="1" ht="25.15" customHeight="1">
      <c r="B31" s="8"/>
      <c r="C31" s="2" t="s">
        <v>58</v>
      </c>
      <c r="D31" s="2" t="s">
        <v>57</v>
      </c>
      <c r="N31" s="9"/>
    </row>
    <row r="32" spans="2:14" s="2" customFormat="1" ht="25.15" customHeight="1">
      <c r="B32" s="8"/>
      <c r="C32" s="2" t="s">
        <v>60</v>
      </c>
      <c r="D32" s="2" t="s">
        <v>59</v>
      </c>
      <c r="N32" s="9"/>
    </row>
    <row r="33" spans="2:14" s="2" customFormat="1" ht="25.15" customHeight="1">
      <c r="B33" s="8"/>
      <c r="C33" s="290" t="s">
        <v>61</v>
      </c>
      <c r="D33" s="2" t="s">
        <v>62</v>
      </c>
      <c r="N33" s="9"/>
    </row>
    <row r="34" spans="2:14" s="2" customFormat="1" ht="25.15" customHeight="1">
      <c r="B34" s="8"/>
      <c r="C34" s="290" t="s">
        <v>637</v>
      </c>
      <c r="D34" s="2" t="s">
        <v>64</v>
      </c>
      <c r="N34" s="9"/>
    </row>
    <row r="35" spans="2:14" s="2" customFormat="1" ht="25.15" customHeight="1">
      <c r="B35" s="8"/>
      <c r="C35" s="290" t="s">
        <v>638</v>
      </c>
      <c r="D35" s="2" t="s">
        <v>65</v>
      </c>
      <c r="N35" s="9"/>
    </row>
    <row r="36" spans="2:14" s="2" customFormat="1" ht="25.15" customHeight="1">
      <c r="B36" s="8"/>
      <c r="C36" s="290" t="s">
        <v>639</v>
      </c>
      <c r="D36" s="2" t="s">
        <v>66</v>
      </c>
      <c r="N36" s="9"/>
    </row>
    <row r="37" spans="2:14" s="2" customFormat="1" ht="25.15" customHeight="1">
      <c r="B37" s="8"/>
      <c r="C37" s="290" t="s">
        <v>640</v>
      </c>
      <c r="D37" s="2" t="s">
        <v>69</v>
      </c>
      <c r="N37" s="9"/>
    </row>
    <row r="38" spans="2:14" s="2" customFormat="1" ht="25.15" customHeight="1">
      <c r="B38" s="8"/>
      <c r="N38" s="9"/>
    </row>
    <row r="39" spans="2:14" s="2" customFormat="1" ht="25.15" customHeight="1">
      <c r="B39" s="8"/>
      <c r="N39" s="9"/>
    </row>
    <row r="40" spans="2:14" s="2" customFormat="1" ht="25.15" customHeight="1">
      <c r="B40" s="8"/>
      <c r="C40" s="226" t="s">
        <v>68</v>
      </c>
      <c r="D40" s="2" t="s">
        <v>71</v>
      </c>
      <c r="N40" s="9"/>
    </row>
    <row r="41" spans="2:14" s="2" customFormat="1" ht="25.15" customHeight="1">
      <c r="B41" s="8"/>
      <c r="C41" s="226" t="s">
        <v>70</v>
      </c>
      <c r="D41" s="2" t="s">
        <v>73</v>
      </c>
      <c r="N41" s="9"/>
    </row>
    <row r="42" spans="2:14" s="2" customFormat="1" ht="25.15" customHeight="1">
      <c r="B42" s="8"/>
      <c r="C42" s="226" t="s">
        <v>72</v>
      </c>
      <c r="D42" s="2" t="s">
        <v>75</v>
      </c>
      <c r="N42" s="9"/>
    </row>
    <row r="43" spans="2:14" s="2" customFormat="1" ht="25.15" customHeight="1">
      <c r="B43" s="8"/>
      <c r="N43" s="9"/>
    </row>
    <row r="44" spans="2:14" s="2" customFormat="1" ht="25.15" customHeight="1">
      <c r="B44" s="8"/>
      <c r="C44" s="224" t="s">
        <v>467</v>
      </c>
      <c r="D44" s="225"/>
      <c r="E44" s="225"/>
      <c r="F44" s="225"/>
      <c r="G44" s="225"/>
      <c r="H44" s="225"/>
      <c r="I44" s="225"/>
      <c r="J44" s="225"/>
      <c r="K44" s="225"/>
      <c r="L44" s="225"/>
      <c r="M44" s="225"/>
      <c r="N44" s="9"/>
    </row>
    <row r="45" spans="2:14" s="2" customFormat="1" ht="25.15" customHeight="1">
      <c r="B45" s="8"/>
      <c r="N45" s="9"/>
    </row>
    <row r="46" spans="2:14" s="2" customFormat="1" ht="25.15" customHeight="1">
      <c r="B46" s="8"/>
      <c r="C46" s="226" t="s">
        <v>468</v>
      </c>
      <c r="N46" s="9"/>
    </row>
    <row r="47" spans="2:14" s="2" customFormat="1" ht="30" customHeight="1" thickBo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20"/>
    </row>
    <row r="48" spans="2:14" s="2" customFormat="1" ht="30" customHeight="1"/>
    <row r="49" spans="3:13" s="42" customFormat="1" ht="12.75">
      <c r="C49" s="37" t="s">
        <v>77</v>
      </c>
      <c r="G49" s="43"/>
      <c r="M49" s="41" t="s">
        <v>82</v>
      </c>
    </row>
    <row r="50" spans="3:13" s="42" customFormat="1" ht="12.75">
      <c r="C50" s="38" t="s">
        <v>78</v>
      </c>
      <c r="G50" s="43"/>
    </row>
    <row r="51" spans="3:13" s="42" customFormat="1" ht="12.75">
      <c r="C51" s="38" t="s">
        <v>79</v>
      </c>
      <c r="G51" s="43"/>
    </row>
    <row r="52" spans="3:13" s="42" customFormat="1" ht="12.75">
      <c r="C52" s="38" t="s">
        <v>80</v>
      </c>
      <c r="G52" s="43"/>
    </row>
    <row r="53" spans="3:13" s="42" customFormat="1" ht="12.75">
      <c r="C53" s="38" t="s">
        <v>81</v>
      </c>
      <c r="G53" s="43"/>
    </row>
    <row r="54" spans="3:13" s="2" customFormat="1" ht="30" customHeight="1"/>
    <row r="55" spans="3:13" s="2" customFormat="1" ht="30" customHeight="1"/>
    <row r="56" spans="3:13" s="2" customFormat="1" ht="30" customHeight="1"/>
    <row r="57" spans="3:13" s="2" customFormat="1" ht="30" customHeight="1"/>
    <row r="58" spans="3:13" s="2" customFormat="1" ht="30" customHeight="1"/>
    <row r="59" spans="3:13" s="2" customFormat="1" ht="30" customHeight="1"/>
    <row r="60" spans="3:13" s="2" customFormat="1" ht="30" customHeight="1"/>
    <row r="61" spans="3:13" s="2" customFormat="1" ht="30" customHeight="1"/>
    <row r="62" spans="3:13" s="2" customFormat="1" ht="30" customHeight="1"/>
    <row r="63" spans="3:13" s="2" customFormat="1" ht="30" customHeight="1"/>
    <row r="64" spans="3:13" s="2" customFormat="1" ht="30" customHeight="1"/>
    <row r="65" s="2" customFormat="1" ht="30" customHeight="1"/>
    <row r="66" s="2" customFormat="1" ht="30" customHeight="1"/>
    <row r="67" s="2" customFormat="1" ht="30" customHeight="1"/>
    <row r="68" s="2" customFormat="1" ht="30" customHeight="1"/>
    <row r="69" s="2" customFormat="1" ht="30" customHeight="1"/>
    <row r="70" s="2" customFormat="1" ht="30" customHeight="1"/>
    <row r="71" s="2" customFormat="1" ht="30" customHeight="1"/>
    <row r="72" s="2" customFormat="1" ht="30" customHeight="1"/>
    <row r="73" s="2" customFormat="1" ht="30" customHeight="1"/>
    <row r="74" s="2" customFormat="1" ht="30" customHeight="1"/>
    <row r="75" s="2" customFormat="1" ht="30" customHeight="1"/>
    <row r="76" s="2" customFormat="1" ht="30" customHeight="1"/>
    <row r="77" s="2" customFormat="1" ht="30" customHeight="1"/>
    <row r="78" s="2" customFormat="1" ht="30" customHeight="1"/>
    <row r="79" s="2" customFormat="1" ht="30" customHeight="1"/>
    <row r="80" s="2" customFormat="1" ht="30" customHeight="1"/>
    <row r="81" s="2" customFormat="1" ht="30" customHeight="1"/>
    <row r="82" s="2" customFormat="1" ht="30" customHeight="1"/>
    <row r="83" s="2" customFormat="1" ht="30" customHeight="1"/>
    <row r="84" s="2" customFormat="1" ht="30" customHeight="1"/>
    <row r="85" s="2" customFormat="1" ht="30" customHeight="1"/>
    <row r="86" s="2" customFormat="1" ht="30" customHeight="1"/>
    <row r="87" s="2" customFormat="1" ht="30" customHeight="1"/>
    <row r="88" s="2" customFormat="1" ht="30" customHeight="1"/>
    <row r="89" s="2" customFormat="1" ht="30" customHeight="1"/>
    <row r="90" s="2" customFormat="1" ht="30" customHeight="1"/>
    <row r="91" s="2" customFormat="1" ht="30" customHeigh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</sheetData>
  <sheetProtection password="E059" sheet="1" objects="1" scenarios="1"/>
  <mergeCells count="3">
    <mergeCell ref="M6:M7"/>
    <mergeCell ref="D13:M13"/>
    <mergeCell ref="D16:M16"/>
  </mergeCells>
  <phoneticPr fontId="20" type="noConversion"/>
  <pageMargins left="0.75000000000000011" right="0.75000000000000011" top="1" bottom="1" header="0.5" footer="0.5"/>
  <pageSetup paperSize="9" scale="57" orientation="portrait" horizontalDpi="4294967292" verticalDpi="4294967292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H66"/>
  <sheetViews>
    <sheetView topLeftCell="E21" zoomScale="55" zoomScaleNormal="55" workbookViewId="0">
      <selection activeCell="S67" sqref="S67"/>
    </sheetView>
  </sheetViews>
  <sheetFormatPr baseColWidth="10" defaultColWidth="10.77734375" defaultRowHeight="22.9" customHeight="1"/>
  <cols>
    <col min="1" max="2" width="3.21875" style="84" customWidth="1"/>
    <col min="3" max="3" width="13.5546875" style="84" customWidth="1"/>
    <col min="4" max="4" width="42.77734375" style="84" customWidth="1"/>
    <col min="5" max="6" width="12.77734375" style="85" customWidth="1"/>
    <col min="7" max="8" width="15.77734375" style="85" customWidth="1"/>
    <col min="9" max="18" width="12.77734375" style="85" customWidth="1"/>
    <col min="19" max="19" width="3.21875" style="84" customWidth="1"/>
    <col min="20" max="16384" width="10.77734375" style="84"/>
  </cols>
  <sheetData>
    <row r="2" spans="2:34" ht="22.9" customHeight="1">
      <c r="D2" s="65" t="s">
        <v>321</v>
      </c>
    </row>
    <row r="3" spans="2:34" ht="22.9" customHeight="1">
      <c r="D3" s="65" t="s">
        <v>322</v>
      </c>
    </row>
    <row r="4" spans="2:34" ht="22.9" customHeight="1" thickBot="1"/>
    <row r="5" spans="2:34" ht="9" customHeight="1">
      <c r="B5" s="86"/>
      <c r="C5" s="87"/>
      <c r="D5" s="87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9"/>
      <c r="U5" s="292"/>
      <c r="V5" s="293"/>
      <c r="W5" s="293"/>
      <c r="X5" s="293"/>
      <c r="Y5" s="293"/>
      <c r="Z5" s="293"/>
      <c r="AA5" s="293"/>
      <c r="AB5" s="293"/>
      <c r="AC5" s="293"/>
      <c r="AD5" s="293"/>
      <c r="AE5" s="293"/>
      <c r="AF5" s="293"/>
      <c r="AG5" s="293"/>
      <c r="AH5" s="294"/>
    </row>
    <row r="6" spans="2:34" ht="30" customHeight="1">
      <c r="B6" s="90"/>
      <c r="C6" s="68" t="s">
        <v>0</v>
      </c>
      <c r="D6" s="91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1384">
        <f>ejercicio</f>
        <v>2018</v>
      </c>
      <c r="S6" s="93"/>
      <c r="U6" s="295"/>
      <c r="V6" s="296" t="s">
        <v>644</v>
      </c>
      <c r="W6" s="297"/>
      <c r="X6" s="297"/>
      <c r="Y6" s="297"/>
      <c r="Z6" s="297"/>
      <c r="AA6" s="297"/>
      <c r="AB6" s="297"/>
      <c r="AC6" s="297"/>
      <c r="AD6" s="297"/>
      <c r="AE6" s="297"/>
      <c r="AF6" s="297"/>
      <c r="AG6" s="297"/>
      <c r="AH6" s="298"/>
    </row>
    <row r="7" spans="2:34" ht="30" customHeight="1">
      <c r="B7" s="90"/>
      <c r="C7" s="68" t="s">
        <v>1</v>
      </c>
      <c r="D7" s="91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1384"/>
      <c r="S7" s="93"/>
      <c r="U7" s="295"/>
      <c r="V7" s="297"/>
      <c r="W7" s="297"/>
      <c r="X7" s="297"/>
      <c r="Y7" s="297"/>
      <c r="Z7" s="297"/>
      <c r="AA7" s="297"/>
      <c r="AB7" s="297"/>
      <c r="AC7" s="297"/>
      <c r="AD7" s="297"/>
      <c r="AE7" s="297"/>
      <c r="AF7" s="297"/>
      <c r="AG7" s="297"/>
      <c r="AH7" s="298"/>
    </row>
    <row r="8" spans="2:34" ht="30" customHeight="1">
      <c r="B8" s="90"/>
      <c r="C8" s="94"/>
      <c r="D8" s="91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5"/>
      <c r="S8" s="93"/>
      <c r="U8" s="295"/>
      <c r="V8" s="297"/>
      <c r="W8" s="297"/>
      <c r="X8" s="297"/>
      <c r="Y8" s="297"/>
      <c r="Z8" s="297"/>
      <c r="AA8" s="297"/>
      <c r="AB8" s="297"/>
      <c r="AC8" s="297"/>
      <c r="AD8" s="297"/>
      <c r="AE8" s="297"/>
      <c r="AF8" s="297"/>
      <c r="AG8" s="297"/>
      <c r="AH8" s="298"/>
    </row>
    <row r="9" spans="2:34" s="66" customFormat="1" ht="30" customHeight="1">
      <c r="B9" s="96"/>
      <c r="C9" s="40" t="s">
        <v>2</v>
      </c>
      <c r="D9" s="1408" t="str">
        <f>Entidad</f>
        <v>CASINO TAORO S.A.</v>
      </c>
      <c r="E9" s="1408"/>
      <c r="F9" s="1408"/>
      <c r="G9" s="1408"/>
      <c r="H9" s="1408"/>
      <c r="I9" s="1408"/>
      <c r="J9" s="1408"/>
      <c r="K9" s="1408"/>
      <c r="L9" s="1408"/>
      <c r="M9" s="1408"/>
      <c r="N9" s="1408"/>
      <c r="O9" s="1408"/>
      <c r="P9" s="1408"/>
      <c r="Q9" s="1408"/>
      <c r="R9" s="1408"/>
      <c r="S9" s="97"/>
      <c r="U9" s="299"/>
      <c r="V9" s="300"/>
      <c r="W9" s="300"/>
      <c r="X9" s="300"/>
      <c r="Y9" s="300"/>
      <c r="Z9" s="300"/>
      <c r="AA9" s="300"/>
      <c r="AB9" s="300"/>
      <c r="AC9" s="300"/>
      <c r="AD9" s="300"/>
      <c r="AE9" s="300"/>
      <c r="AF9" s="300"/>
      <c r="AG9" s="300"/>
      <c r="AH9" s="301"/>
    </row>
    <row r="10" spans="2:34" ht="7.15" customHeight="1">
      <c r="B10" s="90"/>
      <c r="C10" s="91"/>
      <c r="D10" s="91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3"/>
      <c r="U10" s="295"/>
      <c r="V10" s="297"/>
      <c r="W10" s="297"/>
      <c r="X10" s="297"/>
      <c r="Y10" s="297"/>
      <c r="Z10" s="297"/>
      <c r="AA10" s="297"/>
      <c r="AB10" s="297"/>
      <c r="AC10" s="297"/>
      <c r="AD10" s="297"/>
      <c r="AE10" s="297"/>
      <c r="AF10" s="297"/>
      <c r="AG10" s="297"/>
      <c r="AH10" s="298"/>
    </row>
    <row r="11" spans="2:34" s="102" customFormat="1" ht="30" customHeight="1">
      <c r="B11" s="98"/>
      <c r="C11" s="99" t="s">
        <v>721</v>
      </c>
      <c r="D11" s="99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1"/>
      <c r="U11" s="302"/>
      <c r="V11" s="303"/>
      <c r="W11" s="303"/>
      <c r="X11" s="303"/>
      <c r="Y11" s="303"/>
      <c r="Z11" s="303"/>
      <c r="AA11" s="303"/>
      <c r="AB11" s="303"/>
      <c r="AC11" s="303"/>
      <c r="AD11" s="303"/>
      <c r="AE11" s="303"/>
      <c r="AF11" s="303"/>
      <c r="AG11" s="303"/>
      <c r="AH11" s="304"/>
    </row>
    <row r="12" spans="2:34" s="102" customFormat="1" ht="30" customHeight="1">
      <c r="B12" s="98"/>
      <c r="C12" s="103"/>
      <c r="D12" s="10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101"/>
      <c r="U12" s="302"/>
      <c r="V12" s="303"/>
      <c r="W12" s="303"/>
      <c r="X12" s="303"/>
      <c r="Y12" s="303"/>
      <c r="Z12" s="303"/>
      <c r="AA12" s="303"/>
      <c r="AB12" s="303"/>
      <c r="AC12" s="303"/>
      <c r="AD12" s="303"/>
      <c r="AE12" s="303"/>
      <c r="AF12" s="303"/>
      <c r="AG12" s="303"/>
      <c r="AH12" s="304"/>
    </row>
    <row r="13" spans="2:34" s="106" customFormat="1" ht="19.149999999999999" customHeight="1">
      <c r="B13" s="104"/>
      <c r="C13" s="273"/>
      <c r="D13" s="273"/>
      <c r="E13" s="273"/>
      <c r="F13" s="273"/>
      <c r="G13" s="273"/>
      <c r="H13" s="274" t="s">
        <v>327</v>
      </c>
      <c r="I13" s="1439" t="s">
        <v>726</v>
      </c>
      <c r="J13" s="1440"/>
      <c r="K13" s="1440"/>
      <c r="L13" s="1440"/>
      <c r="M13" s="1441"/>
      <c r="N13" s="275"/>
      <c r="O13" s="276"/>
      <c r="P13" s="277" t="s">
        <v>330</v>
      </c>
      <c r="Q13" s="278">
        <f>ejercicio-1</f>
        <v>2017</v>
      </c>
      <c r="R13" s="590" t="s">
        <v>727</v>
      </c>
      <c r="S13" s="105"/>
      <c r="U13" s="295"/>
      <c r="V13" s="297"/>
      <c r="W13" s="297"/>
      <c r="X13" s="297"/>
      <c r="Y13" s="297"/>
      <c r="Z13" s="297"/>
      <c r="AA13" s="297"/>
      <c r="AB13" s="297"/>
      <c r="AC13" s="297"/>
      <c r="AD13" s="297"/>
      <c r="AE13" s="297"/>
      <c r="AF13" s="297"/>
      <c r="AG13" s="297"/>
      <c r="AH13" s="298"/>
    </row>
    <row r="14" spans="2:34" s="107" customFormat="1" ht="19.149999999999999" customHeight="1">
      <c r="B14" s="104"/>
      <c r="C14" s="279"/>
      <c r="D14" s="279"/>
      <c r="E14" s="279"/>
      <c r="F14" s="279"/>
      <c r="G14" s="279"/>
      <c r="H14" s="280" t="s">
        <v>328</v>
      </c>
      <c r="I14" s="281"/>
      <c r="J14" s="282"/>
      <c r="K14" s="282"/>
      <c r="L14" s="282"/>
      <c r="M14" s="283"/>
      <c r="N14" s="281"/>
      <c r="O14" s="282"/>
      <c r="P14" s="282"/>
      <c r="Q14" s="282"/>
      <c r="R14" s="283"/>
      <c r="S14" s="105"/>
      <c r="U14" s="295"/>
      <c r="V14" s="297"/>
      <c r="W14" s="297"/>
      <c r="X14" s="297"/>
      <c r="Y14" s="297"/>
      <c r="Z14" s="297"/>
      <c r="AA14" s="297"/>
      <c r="AB14" s="297"/>
      <c r="AC14" s="297"/>
      <c r="AD14" s="297"/>
      <c r="AE14" s="297"/>
      <c r="AF14" s="297"/>
      <c r="AG14" s="297"/>
      <c r="AH14" s="298"/>
    </row>
    <row r="15" spans="2:34" s="107" customFormat="1" ht="19.149999999999999" customHeight="1">
      <c r="B15" s="104"/>
      <c r="C15" s="284" t="s">
        <v>323</v>
      </c>
      <c r="D15" s="284" t="s">
        <v>324</v>
      </c>
      <c r="E15" s="284" t="s">
        <v>325</v>
      </c>
      <c r="F15" s="284" t="s">
        <v>326</v>
      </c>
      <c r="G15" s="284" t="s">
        <v>722</v>
      </c>
      <c r="H15" s="284">
        <f>ejercicio-1</f>
        <v>2017</v>
      </c>
      <c r="I15" s="284">
        <f>+ejercicio</f>
        <v>2018</v>
      </c>
      <c r="J15" s="284">
        <f>ejercicio+1</f>
        <v>2019</v>
      </c>
      <c r="K15" s="284">
        <f>ejercicio+2</f>
        <v>2020</v>
      </c>
      <c r="L15" s="284">
        <f>ejercicio+3</f>
        <v>2021</v>
      </c>
      <c r="M15" s="284" t="s">
        <v>329</v>
      </c>
      <c r="N15" s="284">
        <f>+ejercicio</f>
        <v>2018</v>
      </c>
      <c r="O15" s="284">
        <f>ejercicio+1</f>
        <v>2019</v>
      </c>
      <c r="P15" s="284">
        <f>ejercicio+2</f>
        <v>2020</v>
      </c>
      <c r="Q15" s="284">
        <f>ejercicio+3</f>
        <v>2021</v>
      </c>
      <c r="R15" s="284" t="s">
        <v>329</v>
      </c>
      <c r="S15" s="105"/>
      <c r="U15" s="295"/>
      <c r="V15" s="297"/>
      <c r="W15" s="297"/>
      <c r="X15" s="297"/>
      <c r="Y15" s="297"/>
      <c r="Z15" s="297"/>
      <c r="AA15" s="297"/>
      <c r="AB15" s="297"/>
      <c r="AC15" s="297"/>
      <c r="AD15" s="297"/>
      <c r="AE15" s="297"/>
      <c r="AF15" s="297"/>
      <c r="AG15" s="297"/>
      <c r="AH15" s="298"/>
    </row>
    <row r="16" spans="2:34" ht="22.9" customHeight="1">
      <c r="B16" s="104"/>
      <c r="C16" s="340"/>
      <c r="D16" s="749" t="s">
        <v>818</v>
      </c>
      <c r="E16" s="341">
        <v>2017</v>
      </c>
      <c r="F16" s="341">
        <v>2017</v>
      </c>
      <c r="G16" s="342">
        <v>10000</v>
      </c>
      <c r="H16" s="342">
        <v>5000</v>
      </c>
      <c r="I16" s="342">
        <v>5000</v>
      </c>
      <c r="J16" s="342"/>
      <c r="K16" s="342"/>
      <c r="L16" s="342"/>
      <c r="M16" s="342"/>
      <c r="N16" s="342"/>
      <c r="O16" s="342"/>
      <c r="P16" s="342"/>
      <c r="Q16" s="342"/>
      <c r="R16" s="342"/>
      <c r="S16" s="93"/>
      <c r="U16" s="295"/>
      <c r="V16" s="297"/>
      <c r="W16" s="297"/>
      <c r="X16" s="297"/>
      <c r="Y16" s="297"/>
      <c r="Z16" s="297"/>
      <c r="AA16" s="297"/>
      <c r="AB16" s="297"/>
      <c r="AC16" s="297"/>
      <c r="AD16" s="297"/>
      <c r="AE16" s="297"/>
      <c r="AF16" s="297"/>
      <c r="AG16" s="297"/>
      <c r="AH16" s="298"/>
    </row>
    <row r="17" spans="2:34" ht="22.9" customHeight="1">
      <c r="B17" s="104"/>
      <c r="C17" s="343"/>
      <c r="D17" s="750" t="s">
        <v>819</v>
      </c>
      <c r="E17" s="345">
        <v>2017</v>
      </c>
      <c r="F17" s="345">
        <v>2017</v>
      </c>
      <c r="G17" s="346">
        <v>10000</v>
      </c>
      <c r="H17" s="346">
        <v>5000</v>
      </c>
      <c r="I17" s="346">
        <v>5000</v>
      </c>
      <c r="J17" s="346"/>
      <c r="K17" s="346"/>
      <c r="L17" s="346"/>
      <c r="M17" s="346"/>
      <c r="N17" s="346"/>
      <c r="O17" s="346"/>
      <c r="P17" s="346"/>
      <c r="Q17" s="346"/>
      <c r="R17" s="346"/>
      <c r="S17" s="93"/>
      <c r="U17" s="295"/>
      <c r="V17" s="297"/>
      <c r="W17" s="297"/>
      <c r="X17" s="297"/>
      <c r="Y17" s="297"/>
      <c r="Z17" s="297"/>
      <c r="AA17" s="297"/>
      <c r="AB17" s="297"/>
      <c r="AC17" s="297"/>
      <c r="AD17" s="297"/>
      <c r="AE17" s="297"/>
      <c r="AF17" s="297"/>
      <c r="AG17" s="297"/>
      <c r="AH17" s="298"/>
    </row>
    <row r="18" spans="2:34" ht="22.9" customHeight="1">
      <c r="B18" s="104"/>
      <c r="C18" s="343"/>
      <c r="D18" s="750" t="s">
        <v>820</v>
      </c>
      <c r="E18" s="345">
        <v>2017</v>
      </c>
      <c r="F18" s="345">
        <v>2017</v>
      </c>
      <c r="G18" s="346">
        <v>158000</v>
      </c>
      <c r="H18" s="346">
        <v>50000</v>
      </c>
      <c r="I18" s="346">
        <v>108000</v>
      </c>
      <c r="J18" s="346"/>
      <c r="K18" s="346"/>
      <c r="L18" s="346"/>
      <c r="M18" s="346"/>
      <c r="N18" s="346"/>
      <c r="O18" s="346"/>
      <c r="P18" s="346"/>
      <c r="Q18" s="346"/>
      <c r="R18" s="346"/>
      <c r="S18" s="93"/>
      <c r="U18" s="295"/>
      <c r="V18" s="297"/>
      <c r="W18" s="297"/>
      <c r="X18" s="297"/>
      <c r="Y18" s="297"/>
      <c r="Z18" s="297"/>
      <c r="AA18" s="297"/>
      <c r="AB18" s="297"/>
      <c r="AC18" s="297"/>
      <c r="AD18" s="297"/>
      <c r="AE18" s="297"/>
      <c r="AF18" s="297"/>
      <c r="AG18" s="297"/>
      <c r="AH18" s="298"/>
    </row>
    <row r="19" spans="2:34" ht="22.9" customHeight="1">
      <c r="B19" s="104"/>
      <c r="C19" s="343"/>
      <c r="D19" s="750" t="s">
        <v>821</v>
      </c>
      <c r="E19" s="345">
        <v>2017</v>
      </c>
      <c r="F19" s="345">
        <v>2017</v>
      </c>
      <c r="G19" s="346">
        <v>89432</v>
      </c>
      <c r="H19" s="346">
        <v>49432</v>
      </c>
      <c r="I19" s="346">
        <v>40000</v>
      </c>
      <c r="J19" s="346"/>
      <c r="K19" s="346"/>
      <c r="L19" s="346"/>
      <c r="M19" s="346"/>
      <c r="N19" s="346"/>
      <c r="O19" s="346"/>
      <c r="P19" s="346"/>
      <c r="Q19" s="346"/>
      <c r="R19" s="346"/>
      <c r="S19" s="93"/>
      <c r="U19" s="295"/>
      <c r="V19" s="297"/>
      <c r="W19" s="297"/>
      <c r="X19" s="297"/>
      <c r="Y19" s="297"/>
      <c r="Z19" s="297"/>
      <c r="AA19" s="297"/>
      <c r="AB19" s="297"/>
      <c r="AC19" s="297"/>
      <c r="AD19" s="297"/>
      <c r="AE19" s="297"/>
      <c r="AF19" s="297"/>
      <c r="AG19" s="297"/>
      <c r="AH19" s="298"/>
    </row>
    <row r="20" spans="2:34" ht="22.9" customHeight="1">
      <c r="B20" s="104"/>
      <c r="C20" s="343"/>
      <c r="D20" s="344"/>
      <c r="E20" s="345"/>
      <c r="F20" s="345"/>
      <c r="G20" s="346"/>
      <c r="H20" s="346"/>
      <c r="I20" s="346"/>
      <c r="J20" s="346"/>
      <c r="K20" s="346"/>
      <c r="L20" s="346"/>
      <c r="M20" s="346"/>
      <c r="N20" s="346"/>
      <c r="O20" s="346"/>
      <c r="P20" s="346"/>
      <c r="Q20" s="346"/>
      <c r="R20" s="346"/>
      <c r="S20" s="93"/>
      <c r="U20" s="295"/>
      <c r="V20" s="297"/>
      <c r="W20" s="297"/>
      <c r="X20" s="297"/>
      <c r="Y20" s="297"/>
      <c r="Z20" s="297"/>
      <c r="AA20" s="297"/>
      <c r="AB20" s="297"/>
      <c r="AC20" s="297"/>
      <c r="AD20" s="297"/>
      <c r="AE20" s="297"/>
      <c r="AF20" s="297"/>
      <c r="AG20" s="297"/>
      <c r="AH20" s="298"/>
    </row>
    <row r="21" spans="2:34" ht="22.9" customHeight="1">
      <c r="B21" s="104"/>
      <c r="C21" s="343"/>
      <c r="D21" s="344"/>
      <c r="E21" s="345"/>
      <c r="F21" s="345"/>
      <c r="G21" s="346"/>
      <c r="H21" s="346"/>
      <c r="I21" s="346"/>
      <c r="J21" s="346"/>
      <c r="K21" s="346"/>
      <c r="L21" s="346"/>
      <c r="M21" s="346"/>
      <c r="N21" s="346"/>
      <c r="O21" s="346"/>
      <c r="P21" s="346"/>
      <c r="Q21" s="346"/>
      <c r="R21" s="346"/>
      <c r="S21" s="93"/>
      <c r="U21" s="295"/>
      <c r="V21" s="297"/>
      <c r="W21" s="297"/>
      <c r="X21" s="297"/>
      <c r="Y21" s="297"/>
      <c r="Z21" s="297"/>
      <c r="AA21" s="297"/>
      <c r="AB21" s="297"/>
      <c r="AC21" s="297"/>
      <c r="AD21" s="297"/>
      <c r="AE21" s="297"/>
      <c r="AF21" s="297"/>
      <c r="AG21" s="297"/>
      <c r="AH21" s="298"/>
    </row>
    <row r="22" spans="2:34" ht="22.9" customHeight="1">
      <c r="B22" s="104"/>
      <c r="C22" s="343"/>
      <c r="D22" s="344"/>
      <c r="E22" s="345"/>
      <c r="F22" s="345"/>
      <c r="G22" s="346"/>
      <c r="H22" s="346"/>
      <c r="I22" s="346"/>
      <c r="J22" s="346"/>
      <c r="K22" s="346"/>
      <c r="L22" s="346"/>
      <c r="M22" s="346"/>
      <c r="N22" s="346"/>
      <c r="O22" s="346"/>
      <c r="P22" s="346"/>
      <c r="Q22" s="346"/>
      <c r="R22" s="346"/>
      <c r="S22" s="93"/>
      <c r="U22" s="295"/>
      <c r="V22" s="297"/>
      <c r="W22" s="297"/>
      <c r="X22" s="297"/>
      <c r="Y22" s="297"/>
      <c r="Z22" s="297"/>
      <c r="AA22" s="297"/>
      <c r="AB22" s="297"/>
      <c r="AC22" s="297"/>
      <c r="AD22" s="297"/>
      <c r="AE22" s="297"/>
      <c r="AF22" s="297"/>
      <c r="AG22" s="297"/>
      <c r="AH22" s="298"/>
    </row>
    <row r="23" spans="2:34" ht="22.9" customHeight="1">
      <c r="B23" s="104"/>
      <c r="C23" s="343"/>
      <c r="D23" s="344"/>
      <c r="E23" s="345"/>
      <c r="F23" s="345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93"/>
      <c r="U23" s="295"/>
      <c r="V23" s="297"/>
      <c r="W23" s="297"/>
      <c r="X23" s="297"/>
      <c r="Y23" s="297"/>
      <c r="Z23" s="297"/>
      <c r="AA23" s="297"/>
      <c r="AB23" s="297"/>
      <c r="AC23" s="297"/>
      <c r="AD23" s="297"/>
      <c r="AE23" s="297"/>
      <c r="AF23" s="297"/>
      <c r="AG23" s="297"/>
      <c r="AH23" s="298"/>
    </row>
    <row r="24" spans="2:34" ht="22.9" customHeight="1">
      <c r="B24" s="104"/>
      <c r="C24" s="343"/>
      <c r="D24" s="344"/>
      <c r="E24" s="345"/>
      <c r="F24" s="345"/>
      <c r="G24" s="346"/>
      <c r="H24" s="346"/>
      <c r="I24" s="346"/>
      <c r="J24" s="346"/>
      <c r="K24" s="346"/>
      <c r="L24" s="346"/>
      <c r="M24" s="346"/>
      <c r="N24" s="346"/>
      <c r="O24" s="346"/>
      <c r="P24" s="346"/>
      <c r="Q24" s="346"/>
      <c r="R24" s="346"/>
      <c r="S24" s="93"/>
      <c r="U24" s="295"/>
      <c r="V24" s="297"/>
      <c r="W24" s="297"/>
      <c r="X24" s="297"/>
      <c r="Y24" s="297"/>
      <c r="Z24" s="297"/>
      <c r="AA24" s="297"/>
      <c r="AB24" s="297"/>
      <c r="AC24" s="297"/>
      <c r="AD24" s="297"/>
      <c r="AE24" s="297"/>
      <c r="AF24" s="297"/>
      <c r="AG24" s="297"/>
      <c r="AH24" s="298"/>
    </row>
    <row r="25" spans="2:34" ht="22.9" customHeight="1">
      <c r="B25" s="104"/>
      <c r="C25" s="343"/>
      <c r="D25" s="344"/>
      <c r="E25" s="345"/>
      <c r="F25" s="345"/>
      <c r="G25" s="346"/>
      <c r="H25" s="346"/>
      <c r="I25" s="346"/>
      <c r="J25" s="346"/>
      <c r="K25" s="346"/>
      <c r="L25" s="346"/>
      <c r="M25" s="346"/>
      <c r="N25" s="346"/>
      <c r="O25" s="346"/>
      <c r="P25" s="346"/>
      <c r="Q25" s="346"/>
      <c r="R25" s="346"/>
      <c r="S25" s="93"/>
      <c r="U25" s="295"/>
      <c r="V25" s="297"/>
      <c r="W25" s="297"/>
      <c r="X25" s="297"/>
      <c r="Y25" s="297"/>
      <c r="Z25" s="297"/>
      <c r="AA25" s="297"/>
      <c r="AB25" s="297"/>
      <c r="AC25" s="297"/>
      <c r="AD25" s="297"/>
      <c r="AE25" s="297"/>
      <c r="AF25" s="297"/>
      <c r="AG25" s="297"/>
      <c r="AH25" s="298"/>
    </row>
    <row r="26" spans="2:34" ht="22.9" customHeight="1">
      <c r="B26" s="104"/>
      <c r="C26" s="343"/>
      <c r="D26" s="344"/>
      <c r="E26" s="345"/>
      <c r="F26" s="345"/>
      <c r="G26" s="346"/>
      <c r="H26" s="346"/>
      <c r="I26" s="346"/>
      <c r="J26" s="346"/>
      <c r="K26" s="346"/>
      <c r="L26" s="346"/>
      <c r="M26" s="346"/>
      <c r="N26" s="346"/>
      <c r="O26" s="346"/>
      <c r="P26" s="346"/>
      <c r="Q26" s="346"/>
      <c r="R26" s="346"/>
      <c r="S26" s="93"/>
      <c r="U26" s="295"/>
      <c r="V26" s="297"/>
      <c r="W26" s="297"/>
      <c r="X26" s="297"/>
      <c r="Y26" s="297"/>
      <c r="Z26" s="297"/>
      <c r="AA26" s="297"/>
      <c r="AB26" s="297"/>
      <c r="AC26" s="297"/>
      <c r="AD26" s="297"/>
      <c r="AE26" s="297"/>
      <c r="AF26" s="297"/>
      <c r="AG26" s="297"/>
      <c r="AH26" s="298"/>
    </row>
    <row r="27" spans="2:34" ht="22.9" customHeight="1">
      <c r="B27" s="104"/>
      <c r="C27" s="343"/>
      <c r="D27" s="344"/>
      <c r="E27" s="345"/>
      <c r="F27" s="345"/>
      <c r="G27" s="346"/>
      <c r="H27" s="346"/>
      <c r="I27" s="346"/>
      <c r="J27" s="346"/>
      <c r="K27" s="346"/>
      <c r="L27" s="346"/>
      <c r="M27" s="346"/>
      <c r="N27" s="346"/>
      <c r="O27" s="346"/>
      <c r="P27" s="346"/>
      <c r="Q27" s="346"/>
      <c r="R27" s="346"/>
      <c r="S27" s="93"/>
      <c r="U27" s="295"/>
      <c r="V27" s="297"/>
      <c r="W27" s="297"/>
      <c r="X27" s="297"/>
      <c r="Y27" s="297"/>
      <c r="Z27" s="297"/>
      <c r="AA27" s="297"/>
      <c r="AB27" s="297"/>
      <c r="AC27" s="297"/>
      <c r="AD27" s="297"/>
      <c r="AE27" s="297"/>
      <c r="AF27" s="297"/>
      <c r="AG27" s="297"/>
      <c r="AH27" s="298"/>
    </row>
    <row r="28" spans="2:34" ht="22.9" customHeight="1">
      <c r="B28" s="104"/>
      <c r="C28" s="343"/>
      <c r="D28" s="344"/>
      <c r="E28" s="345"/>
      <c r="F28" s="345"/>
      <c r="G28" s="346"/>
      <c r="H28" s="346"/>
      <c r="I28" s="346"/>
      <c r="J28" s="346"/>
      <c r="K28" s="346"/>
      <c r="L28" s="346"/>
      <c r="M28" s="346"/>
      <c r="N28" s="346"/>
      <c r="O28" s="346"/>
      <c r="P28" s="346"/>
      <c r="Q28" s="346"/>
      <c r="R28" s="346"/>
      <c r="S28" s="93"/>
      <c r="U28" s="295"/>
      <c r="V28" s="297"/>
      <c r="W28" s="297"/>
      <c r="X28" s="297"/>
      <c r="Y28" s="297"/>
      <c r="Z28" s="297"/>
      <c r="AA28" s="297"/>
      <c r="AB28" s="297"/>
      <c r="AC28" s="297"/>
      <c r="AD28" s="297"/>
      <c r="AE28" s="297"/>
      <c r="AF28" s="297"/>
      <c r="AG28" s="297"/>
      <c r="AH28" s="298"/>
    </row>
    <row r="29" spans="2:34" ht="22.9" customHeight="1">
      <c r="B29" s="104"/>
      <c r="C29" s="343"/>
      <c r="D29" s="344"/>
      <c r="E29" s="345"/>
      <c r="F29" s="345"/>
      <c r="G29" s="346"/>
      <c r="H29" s="346"/>
      <c r="I29" s="346"/>
      <c r="J29" s="346"/>
      <c r="K29" s="346"/>
      <c r="L29" s="346"/>
      <c r="M29" s="346"/>
      <c r="N29" s="346"/>
      <c r="O29" s="346"/>
      <c r="P29" s="346"/>
      <c r="Q29" s="346"/>
      <c r="R29" s="346"/>
      <c r="S29" s="93"/>
      <c r="U29" s="295"/>
      <c r="V29" s="297"/>
      <c r="W29" s="297"/>
      <c r="X29" s="297"/>
      <c r="Y29" s="297"/>
      <c r="Z29" s="297"/>
      <c r="AA29" s="297"/>
      <c r="AB29" s="297"/>
      <c r="AC29" s="297"/>
      <c r="AD29" s="297"/>
      <c r="AE29" s="297"/>
      <c r="AF29" s="297"/>
      <c r="AG29" s="297"/>
      <c r="AH29" s="298"/>
    </row>
    <row r="30" spans="2:34" ht="22.9" customHeight="1">
      <c r="B30" s="104"/>
      <c r="C30" s="343"/>
      <c r="D30" s="344"/>
      <c r="E30" s="345"/>
      <c r="F30" s="345"/>
      <c r="G30" s="346"/>
      <c r="H30" s="346"/>
      <c r="I30" s="346"/>
      <c r="J30" s="346"/>
      <c r="K30" s="346"/>
      <c r="L30" s="346"/>
      <c r="M30" s="346"/>
      <c r="N30" s="346"/>
      <c r="O30" s="346"/>
      <c r="P30" s="346"/>
      <c r="Q30" s="346"/>
      <c r="R30" s="346"/>
      <c r="S30" s="93"/>
      <c r="U30" s="305"/>
      <c r="V30" s="306"/>
      <c r="W30" s="306"/>
      <c r="X30" s="306"/>
      <c r="Y30" s="306"/>
      <c r="Z30" s="306"/>
      <c r="AA30" s="306"/>
      <c r="AB30" s="306"/>
      <c r="AC30" s="306"/>
      <c r="AD30" s="306"/>
      <c r="AE30" s="306"/>
      <c r="AF30" s="306"/>
      <c r="AG30" s="306"/>
      <c r="AH30" s="307"/>
    </row>
    <row r="31" spans="2:34" ht="22.9" customHeight="1">
      <c r="B31" s="104"/>
      <c r="C31" s="343"/>
      <c r="D31" s="344"/>
      <c r="E31" s="345"/>
      <c r="F31" s="345"/>
      <c r="G31" s="346"/>
      <c r="H31" s="346"/>
      <c r="I31" s="346"/>
      <c r="J31" s="346"/>
      <c r="K31" s="346"/>
      <c r="L31" s="346"/>
      <c r="M31" s="346"/>
      <c r="N31" s="346"/>
      <c r="O31" s="346"/>
      <c r="P31" s="346"/>
      <c r="Q31" s="346"/>
      <c r="R31" s="346"/>
      <c r="S31" s="93"/>
      <c r="U31" s="305"/>
      <c r="V31" s="306"/>
      <c r="W31" s="306"/>
      <c r="X31" s="306"/>
      <c r="Y31" s="306"/>
      <c r="Z31" s="306"/>
      <c r="AA31" s="306"/>
      <c r="AB31" s="306"/>
      <c r="AC31" s="306"/>
      <c r="AD31" s="306"/>
      <c r="AE31" s="306"/>
      <c r="AF31" s="306"/>
      <c r="AG31" s="306"/>
      <c r="AH31" s="307"/>
    </row>
    <row r="32" spans="2:34" ht="22.9" customHeight="1">
      <c r="B32" s="104"/>
      <c r="C32" s="343"/>
      <c r="D32" s="344"/>
      <c r="E32" s="345"/>
      <c r="F32" s="345"/>
      <c r="G32" s="346"/>
      <c r="H32" s="346"/>
      <c r="I32" s="346"/>
      <c r="J32" s="346"/>
      <c r="K32" s="346"/>
      <c r="L32" s="346"/>
      <c r="M32" s="346"/>
      <c r="N32" s="346"/>
      <c r="O32" s="346"/>
      <c r="P32" s="346"/>
      <c r="Q32" s="346"/>
      <c r="R32" s="346"/>
      <c r="S32" s="93"/>
      <c r="U32" s="295"/>
      <c r="V32" s="297"/>
      <c r="W32" s="297"/>
      <c r="X32" s="297"/>
      <c r="Y32" s="297"/>
      <c r="Z32" s="297"/>
      <c r="AA32" s="297"/>
      <c r="AB32" s="297"/>
      <c r="AC32" s="297"/>
      <c r="AD32" s="297"/>
      <c r="AE32" s="297"/>
      <c r="AF32" s="297"/>
      <c r="AG32" s="297"/>
      <c r="AH32" s="298"/>
    </row>
    <row r="33" spans="2:34" ht="22.9" customHeight="1">
      <c r="B33" s="104"/>
      <c r="C33" s="343"/>
      <c r="D33" s="344"/>
      <c r="E33" s="345"/>
      <c r="F33" s="345"/>
      <c r="G33" s="346"/>
      <c r="H33" s="346"/>
      <c r="I33" s="346"/>
      <c r="J33" s="346"/>
      <c r="K33" s="346"/>
      <c r="L33" s="346"/>
      <c r="M33" s="346"/>
      <c r="N33" s="346"/>
      <c r="O33" s="346"/>
      <c r="P33" s="346"/>
      <c r="Q33" s="346"/>
      <c r="R33" s="346"/>
      <c r="S33" s="93"/>
      <c r="U33" s="295"/>
      <c r="V33" s="297"/>
      <c r="W33" s="297"/>
      <c r="X33" s="297"/>
      <c r="Y33" s="297"/>
      <c r="Z33" s="297"/>
      <c r="AA33" s="297"/>
      <c r="AB33" s="297"/>
      <c r="AC33" s="297"/>
      <c r="AD33" s="297"/>
      <c r="AE33" s="297"/>
      <c r="AF33" s="297"/>
      <c r="AG33" s="297"/>
      <c r="AH33" s="298"/>
    </row>
    <row r="34" spans="2:34" ht="22.9" customHeight="1">
      <c r="B34" s="104"/>
      <c r="C34" s="343"/>
      <c r="D34" s="344"/>
      <c r="E34" s="345"/>
      <c r="F34" s="345"/>
      <c r="G34" s="346"/>
      <c r="H34" s="346"/>
      <c r="I34" s="346"/>
      <c r="J34" s="346"/>
      <c r="K34" s="346"/>
      <c r="L34" s="346"/>
      <c r="M34" s="346"/>
      <c r="N34" s="346"/>
      <c r="O34" s="346"/>
      <c r="P34" s="346"/>
      <c r="Q34" s="346"/>
      <c r="R34" s="346"/>
      <c r="S34" s="93"/>
      <c r="U34" s="295"/>
      <c r="V34" s="297"/>
      <c r="W34" s="297"/>
      <c r="X34" s="297"/>
      <c r="Y34" s="297"/>
      <c r="Z34" s="297"/>
      <c r="AA34" s="297"/>
      <c r="AB34" s="297"/>
      <c r="AC34" s="297"/>
      <c r="AD34" s="297"/>
      <c r="AE34" s="297"/>
      <c r="AF34" s="297"/>
      <c r="AG34" s="297"/>
      <c r="AH34" s="298"/>
    </row>
    <row r="35" spans="2:34" ht="22.9" customHeight="1">
      <c r="B35" s="104"/>
      <c r="C35" s="343"/>
      <c r="D35" s="344"/>
      <c r="E35" s="345"/>
      <c r="F35" s="345"/>
      <c r="G35" s="346"/>
      <c r="H35" s="346"/>
      <c r="I35" s="346"/>
      <c r="J35" s="346"/>
      <c r="K35" s="346"/>
      <c r="L35" s="346"/>
      <c r="M35" s="346"/>
      <c r="N35" s="346"/>
      <c r="O35" s="346"/>
      <c r="P35" s="346"/>
      <c r="Q35" s="346"/>
      <c r="R35" s="346"/>
      <c r="S35" s="93"/>
      <c r="U35" s="295"/>
      <c r="V35" s="297"/>
      <c r="W35" s="297"/>
      <c r="X35" s="297"/>
      <c r="Y35" s="297"/>
      <c r="Z35" s="297"/>
      <c r="AA35" s="297"/>
      <c r="AB35" s="297"/>
      <c r="AC35" s="297"/>
      <c r="AD35" s="297"/>
      <c r="AE35" s="297"/>
      <c r="AF35" s="297"/>
      <c r="AG35" s="297"/>
      <c r="AH35" s="298"/>
    </row>
    <row r="36" spans="2:34" ht="22.9" customHeight="1">
      <c r="B36" s="104"/>
      <c r="C36" s="343"/>
      <c r="D36" s="344"/>
      <c r="E36" s="345"/>
      <c r="F36" s="345"/>
      <c r="G36" s="346"/>
      <c r="H36" s="346"/>
      <c r="I36" s="346"/>
      <c r="J36" s="346"/>
      <c r="K36" s="346"/>
      <c r="L36" s="346"/>
      <c r="M36" s="346"/>
      <c r="N36" s="346"/>
      <c r="O36" s="346"/>
      <c r="P36" s="346"/>
      <c r="Q36" s="346"/>
      <c r="R36" s="346"/>
      <c r="S36" s="93"/>
      <c r="U36" s="308"/>
      <c r="V36" s="309"/>
      <c r="W36" s="309"/>
      <c r="X36" s="309"/>
      <c r="Y36" s="309"/>
      <c r="Z36" s="309"/>
      <c r="AA36" s="309"/>
      <c r="AB36" s="309"/>
      <c r="AC36" s="309"/>
      <c r="AD36" s="309"/>
      <c r="AE36" s="309"/>
      <c r="AF36" s="309"/>
      <c r="AG36" s="309"/>
      <c r="AH36" s="310"/>
    </row>
    <row r="37" spans="2:34" ht="22.9" customHeight="1">
      <c r="B37" s="104"/>
      <c r="C37" s="343"/>
      <c r="D37" s="344"/>
      <c r="E37" s="345"/>
      <c r="F37" s="345"/>
      <c r="G37" s="346"/>
      <c r="H37" s="346"/>
      <c r="I37" s="346"/>
      <c r="J37" s="346"/>
      <c r="K37" s="346"/>
      <c r="L37" s="346"/>
      <c r="M37" s="346"/>
      <c r="N37" s="346"/>
      <c r="O37" s="346"/>
      <c r="P37" s="346"/>
      <c r="Q37" s="346"/>
      <c r="R37" s="346"/>
      <c r="S37" s="93"/>
      <c r="U37" s="308"/>
      <c r="V37" s="309"/>
      <c r="W37" s="309"/>
      <c r="X37" s="309"/>
      <c r="Y37" s="309"/>
      <c r="Z37" s="309"/>
      <c r="AA37" s="309"/>
      <c r="AB37" s="309"/>
      <c r="AC37" s="309"/>
      <c r="AD37" s="309"/>
      <c r="AE37" s="309"/>
      <c r="AF37" s="309"/>
      <c r="AG37" s="309"/>
      <c r="AH37" s="310"/>
    </row>
    <row r="38" spans="2:34" ht="22.9" customHeight="1">
      <c r="B38" s="104"/>
      <c r="C38" s="343"/>
      <c r="D38" s="344"/>
      <c r="E38" s="345"/>
      <c r="F38" s="345"/>
      <c r="G38" s="346"/>
      <c r="H38" s="346"/>
      <c r="I38" s="346"/>
      <c r="J38" s="346"/>
      <c r="K38" s="346"/>
      <c r="L38" s="346"/>
      <c r="M38" s="346"/>
      <c r="N38" s="346"/>
      <c r="O38" s="346"/>
      <c r="P38" s="346"/>
      <c r="Q38" s="346"/>
      <c r="R38" s="346"/>
      <c r="S38" s="93"/>
      <c r="U38" s="308"/>
      <c r="V38" s="309"/>
      <c r="W38" s="309"/>
      <c r="X38" s="309"/>
      <c r="Y38" s="309"/>
      <c r="Z38" s="309"/>
      <c r="AA38" s="309"/>
      <c r="AB38" s="309"/>
      <c r="AC38" s="309"/>
      <c r="AD38" s="309"/>
      <c r="AE38" s="309"/>
      <c r="AF38" s="309"/>
      <c r="AG38" s="309"/>
      <c r="AH38" s="310"/>
    </row>
    <row r="39" spans="2:34" ht="22.9" customHeight="1">
      <c r="B39" s="104"/>
      <c r="C39" s="343"/>
      <c r="D39" s="344"/>
      <c r="E39" s="345"/>
      <c r="F39" s="345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93"/>
      <c r="U39" s="308"/>
      <c r="V39" s="309"/>
      <c r="W39" s="309"/>
      <c r="X39" s="309"/>
      <c r="Y39" s="309"/>
      <c r="Z39" s="309"/>
      <c r="AA39" s="309"/>
      <c r="AB39" s="309"/>
      <c r="AC39" s="309"/>
      <c r="AD39" s="309"/>
      <c r="AE39" s="309"/>
      <c r="AF39" s="309"/>
      <c r="AG39" s="309"/>
      <c r="AH39" s="310"/>
    </row>
    <row r="40" spans="2:34" ht="22.9" customHeight="1">
      <c r="B40" s="104"/>
      <c r="C40" s="343"/>
      <c r="D40" s="344"/>
      <c r="E40" s="345"/>
      <c r="F40" s="345"/>
      <c r="G40" s="346"/>
      <c r="H40" s="346"/>
      <c r="I40" s="346"/>
      <c r="J40" s="346"/>
      <c r="K40" s="346"/>
      <c r="L40" s="346"/>
      <c r="M40" s="346"/>
      <c r="N40" s="346"/>
      <c r="O40" s="346"/>
      <c r="P40" s="346"/>
      <c r="Q40" s="346"/>
      <c r="R40" s="346"/>
      <c r="S40" s="93"/>
      <c r="U40" s="308"/>
      <c r="V40" s="309"/>
      <c r="W40" s="309"/>
      <c r="X40" s="309"/>
      <c r="Y40" s="309"/>
      <c r="Z40" s="309"/>
      <c r="AA40" s="309"/>
      <c r="AB40" s="309"/>
      <c r="AC40" s="309"/>
      <c r="AD40" s="309"/>
      <c r="AE40" s="309"/>
      <c r="AF40" s="309"/>
      <c r="AG40" s="309"/>
      <c r="AH40" s="310"/>
    </row>
    <row r="41" spans="2:34" ht="22.9" customHeight="1">
      <c r="B41" s="104"/>
      <c r="C41" s="343"/>
      <c r="D41" s="344"/>
      <c r="E41" s="345"/>
      <c r="F41" s="345"/>
      <c r="G41" s="346"/>
      <c r="H41" s="346"/>
      <c r="I41" s="346"/>
      <c r="J41" s="346"/>
      <c r="K41" s="346"/>
      <c r="L41" s="346"/>
      <c r="M41" s="346"/>
      <c r="N41" s="346"/>
      <c r="O41" s="346"/>
      <c r="P41" s="346"/>
      <c r="Q41" s="346"/>
      <c r="R41" s="346"/>
      <c r="S41" s="93"/>
      <c r="U41" s="308"/>
      <c r="V41" s="309"/>
      <c r="W41" s="309"/>
      <c r="X41" s="309"/>
      <c r="Y41" s="309"/>
      <c r="Z41" s="309"/>
      <c r="AA41" s="309"/>
      <c r="AB41" s="309"/>
      <c r="AC41" s="309"/>
      <c r="AD41" s="309"/>
      <c r="AE41" s="309"/>
      <c r="AF41" s="309"/>
      <c r="AG41" s="309"/>
      <c r="AH41" s="310"/>
    </row>
    <row r="42" spans="2:34" ht="22.9" customHeight="1">
      <c r="B42" s="104"/>
      <c r="C42" s="343"/>
      <c r="D42" s="344"/>
      <c r="E42" s="345"/>
      <c r="F42" s="345"/>
      <c r="G42" s="346"/>
      <c r="H42" s="346"/>
      <c r="I42" s="346"/>
      <c r="J42" s="346"/>
      <c r="K42" s="346"/>
      <c r="L42" s="346"/>
      <c r="M42" s="346"/>
      <c r="N42" s="346"/>
      <c r="O42" s="346"/>
      <c r="P42" s="346"/>
      <c r="Q42" s="346"/>
      <c r="R42" s="346"/>
      <c r="S42" s="93"/>
      <c r="U42" s="308"/>
      <c r="V42" s="309"/>
      <c r="W42" s="309"/>
      <c r="X42" s="309"/>
      <c r="Y42" s="309"/>
      <c r="Z42" s="309"/>
      <c r="AA42" s="309"/>
      <c r="AB42" s="309"/>
      <c r="AC42" s="309"/>
      <c r="AD42" s="309"/>
      <c r="AE42" s="309"/>
      <c r="AF42" s="309"/>
      <c r="AG42" s="309"/>
      <c r="AH42" s="310"/>
    </row>
    <row r="43" spans="2:34" ht="22.9" customHeight="1">
      <c r="B43" s="104"/>
      <c r="C43" s="343"/>
      <c r="D43" s="344"/>
      <c r="E43" s="345"/>
      <c r="F43" s="345"/>
      <c r="G43" s="346"/>
      <c r="H43" s="346"/>
      <c r="I43" s="346"/>
      <c r="J43" s="346"/>
      <c r="K43" s="346"/>
      <c r="L43" s="346"/>
      <c r="M43" s="346"/>
      <c r="N43" s="346"/>
      <c r="O43" s="346"/>
      <c r="P43" s="346"/>
      <c r="Q43" s="346"/>
      <c r="R43" s="346"/>
      <c r="S43" s="93"/>
      <c r="U43" s="308"/>
      <c r="V43" s="309"/>
      <c r="W43" s="309"/>
      <c r="X43" s="309"/>
      <c r="Y43" s="309"/>
      <c r="Z43" s="309"/>
      <c r="AA43" s="309"/>
      <c r="AB43" s="309"/>
      <c r="AC43" s="309"/>
      <c r="AD43" s="309"/>
      <c r="AE43" s="309"/>
      <c r="AF43" s="309"/>
      <c r="AG43" s="309"/>
      <c r="AH43" s="310"/>
    </row>
    <row r="44" spans="2:34" ht="22.9" customHeight="1">
      <c r="B44" s="104"/>
      <c r="C44" s="343"/>
      <c r="D44" s="344"/>
      <c r="E44" s="345"/>
      <c r="F44" s="345"/>
      <c r="G44" s="346"/>
      <c r="H44" s="346"/>
      <c r="I44" s="346"/>
      <c r="J44" s="346"/>
      <c r="K44" s="346"/>
      <c r="L44" s="346"/>
      <c r="M44" s="346"/>
      <c r="N44" s="346"/>
      <c r="O44" s="346"/>
      <c r="P44" s="346"/>
      <c r="Q44" s="346"/>
      <c r="R44" s="346"/>
      <c r="S44" s="93"/>
      <c r="U44" s="308"/>
      <c r="V44" s="309"/>
      <c r="W44" s="309"/>
      <c r="X44" s="309"/>
      <c r="Y44" s="309"/>
      <c r="Z44" s="309"/>
      <c r="AA44" s="309"/>
      <c r="AB44" s="309"/>
      <c r="AC44" s="309"/>
      <c r="AD44" s="309"/>
      <c r="AE44" s="309"/>
      <c r="AF44" s="309"/>
      <c r="AG44" s="309"/>
      <c r="AH44" s="310"/>
    </row>
    <row r="45" spans="2:34" ht="22.9" customHeight="1">
      <c r="B45" s="104"/>
      <c r="C45" s="343"/>
      <c r="D45" s="344"/>
      <c r="E45" s="345"/>
      <c r="F45" s="345"/>
      <c r="G45" s="346"/>
      <c r="H45" s="346"/>
      <c r="I45" s="346"/>
      <c r="J45" s="346"/>
      <c r="K45" s="346"/>
      <c r="L45" s="346"/>
      <c r="M45" s="346"/>
      <c r="N45" s="346"/>
      <c r="O45" s="346"/>
      <c r="P45" s="346"/>
      <c r="Q45" s="346"/>
      <c r="R45" s="346"/>
      <c r="S45" s="93"/>
      <c r="U45" s="308"/>
      <c r="V45" s="309"/>
      <c r="W45" s="309"/>
      <c r="X45" s="309"/>
      <c r="Y45" s="309"/>
      <c r="Z45" s="309"/>
      <c r="AA45" s="309"/>
      <c r="AB45" s="309"/>
      <c r="AC45" s="309"/>
      <c r="AD45" s="309"/>
      <c r="AE45" s="309"/>
      <c r="AF45" s="309"/>
      <c r="AG45" s="309"/>
      <c r="AH45" s="310"/>
    </row>
    <row r="46" spans="2:34" s="116" customFormat="1" ht="22.9" customHeight="1" thickBot="1">
      <c r="B46" s="104"/>
      <c r="C46" s="1442" t="s">
        <v>331</v>
      </c>
      <c r="D46" s="1443"/>
      <c r="E46" s="113">
        <f>MIN(E16:E45)</f>
        <v>2017</v>
      </c>
      <c r="F46" s="113">
        <f>MAX(F16:F45)</f>
        <v>2017</v>
      </c>
      <c r="G46" s="114">
        <f t="shared" ref="G46:R46" si="0">SUM(G16:G45)</f>
        <v>267432</v>
      </c>
      <c r="H46" s="114">
        <f t="shared" si="0"/>
        <v>109432</v>
      </c>
      <c r="I46" s="114">
        <f t="shared" si="0"/>
        <v>158000</v>
      </c>
      <c r="J46" s="114">
        <f t="shared" si="0"/>
        <v>0</v>
      </c>
      <c r="K46" s="114">
        <f t="shared" si="0"/>
        <v>0</v>
      </c>
      <c r="L46" s="114">
        <f t="shared" si="0"/>
        <v>0</v>
      </c>
      <c r="M46" s="114">
        <f t="shared" si="0"/>
        <v>0</v>
      </c>
      <c r="N46" s="114">
        <f t="shared" si="0"/>
        <v>0</v>
      </c>
      <c r="O46" s="114">
        <f t="shared" si="0"/>
        <v>0</v>
      </c>
      <c r="P46" s="114">
        <f t="shared" si="0"/>
        <v>0</v>
      </c>
      <c r="Q46" s="114">
        <f t="shared" si="0"/>
        <v>0</v>
      </c>
      <c r="R46" s="114">
        <f t="shared" si="0"/>
        <v>0</v>
      </c>
      <c r="S46" s="115"/>
      <c r="U46" s="308"/>
      <c r="V46" s="309"/>
      <c r="W46" s="309"/>
      <c r="X46" s="309"/>
      <c r="Y46" s="309"/>
      <c r="Z46" s="309"/>
      <c r="AA46" s="309"/>
      <c r="AB46" s="309"/>
      <c r="AC46" s="309"/>
      <c r="AD46" s="309"/>
      <c r="AE46" s="309"/>
      <c r="AF46" s="309"/>
      <c r="AG46" s="309"/>
      <c r="AH46" s="310"/>
    </row>
    <row r="47" spans="2:34" s="116" customFormat="1" ht="22.9" customHeight="1">
      <c r="B47" s="104"/>
      <c r="C47" s="583"/>
      <c r="D47" s="583"/>
      <c r="E47" s="584"/>
      <c r="F47" s="584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15"/>
      <c r="U47" s="308"/>
      <c r="V47" s="309"/>
      <c r="W47" s="309"/>
      <c r="X47" s="309"/>
      <c r="Y47" s="309"/>
      <c r="Z47" s="309"/>
      <c r="AA47" s="309"/>
      <c r="AB47" s="309"/>
      <c r="AC47" s="309"/>
      <c r="AD47" s="309"/>
      <c r="AE47" s="309"/>
      <c r="AF47" s="309"/>
      <c r="AG47" s="309"/>
      <c r="AH47" s="310"/>
    </row>
    <row r="48" spans="2:34" s="116" customFormat="1" ht="22.9" customHeight="1">
      <c r="B48" s="104"/>
      <c r="C48" s="585" t="s">
        <v>717</v>
      </c>
      <c r="D48" s="583"/>
      <c r="E48" s="584"/>
      <c r="F48" s="584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15"/>
      <c r="U48" s="308"/>
      <c r="V48" s="309"/>
      <c r="W48" s="309"/>
      <c r="X48" s="309"/>
      <c r="Y48" s="309"/>
      <c r="Z48" s="309"/>
      <c r="AA48" s="309"/>
      <c r="AB48" s="309"/>
      <c r="AC48" s="309"/>
      <c r="AD48" s="309"/>
      <c r="AE48" s="309"/>
      <c r="AF48" s="309"/>
      <c r="AG48" s="309"/>
      <c r="AH48" s="310"/>
    </row>
    <row r="49" spans="2:34" s="116" customFormat="1" ht="22.9" customHeight="1">
      <c r="B49" s="104"/>
      <c r="C49" s="586" t="s">
        <v>718</v>
      </c>
      <c r="D49" s="583"/>
      <c r="E49" s="584"/>
      <c r="F49" s="587">
        <f>ejercicio-1</f>
        <v>2017</v>
      </c>
      <c r="G49" s="588" t="s">
        <v>719</v>
      </c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15"/>
      <c r="U49" s="308"/>
      <c r="V49" s="309"/>
      <c r="W49" s="309"/>
      <c r="X49" s="309"/>
      <c r="Y49" s="309"/>
      <c r="Z49" s="309"/>
      <c r="AA49" s="309"/>
      <c r="AB49" s="309"/>
      <c r="AC49" s="309"/>
      <c r="AD49" s="309"/>
      <c r="AE49" s="309"/>
      <c r="AF49" s="309"/>
      <c r="AG49" s="309"/>
      <c r="AH49" s="310"/>
    </row>
    <row r="50" spans="2:34" s="116" customFormat="1" ht="22.9" customHeight="1">
      <c r="B50" s="104"/>
      <c r="C50" s="589" t="s">
        <v>720</v>
      </c>
      <c r="D50" s="583"/>
      <c r="E50" s="584"/>
      <c r="F50" s="584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15"/>
      <c r="U50" s="308"/>
      <c r="V50" s="309"/>
      <c r="W50" s="309"/>
      <c r="X50" s="309"/>
      <c r="Y50" s="309"/>
      <c r="Z50" s="309"/>
      <c r="AA50" s="309"/>
      <c r="AB50" s="309"/>
      <c r="AC50" s="309"/>
      <c r="AD50" s="309"/>
      <c r="AE50" s="309"/>
      <c r="AF50" s="309"/>
      <c r="AG50" s="309"/>
      <c r="AH50" s="310"/>
    </row>
    <row r="51" spans="2:34" s="116" customFormat="1" ht="22.9" customHeight="1">
      <c r="B51" s="104"/>
      <c r="C51" s="586" t="s">
        <v>723</v>
      </c>
      <c r="D51" s="583"/>
      <c r="E51" s="584"/>
      <c r="F51" s="584"/>
      <c r="G51" s="587">
        <f>ejercicio-1</f>
        <v>2017</v>
      </c>
      <c r="H51" s="588" t="s">
        <v>724</v>
      </c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15"/>
      <c r="U51" s="308"/>
      <c r="V51" s="309"/>
      <c r="W51" s="309"/>
      <c r="X51" s="309"/>
      <c r="Y51" s="309"/>
      <c r="Z51" s="309"/>
      <c r="AA51" s="309"/>
      <c r="AB51" s="309"/>
      <c r="AC51" s="309"/>
      <c r="AD51" s="309"/>
      <c r="AE51" s="309"/>
      <c r="AF51" s="309"/>
      <c r="AG51" s="309"/>
      <c r="AH51" s="310"/>
    </row>
    <row r="52" spans="2:34" s="116" customFormat="1" ht="22.9" customHeight="1">
      <c r="B52" s="104"/>
      <c r="C52" s="586" t="s">
        <v>725</v>
      </c>
      <c r="D52" s="583"/>
      <c r="E52" s="584"/>
      <c r="F52" s="584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15"/>
      <c r="U52" s="308"/>
      <c r="V52" s="309"/>
      <c r="W52" s="309"/>
      <c r="X52" s="309"/>
      <c r="Y52" s="309"/>
      <c r="Z52" s="309"/>
      <c r="AA52" s="309"/>
      <c r="AB52" s="309"/>
      <c r="AC52" s="309"/>
      <c r="AD52" s="309"/>
      <c r="AE52" s="309"/>
      <c r="AF52" s="309"/>
      <c r="AG52" s="309"/>
      <c r="AH52" s="310"/>
    </row>
    <row r="53" spans="2:34" s="116" customFormat="1" ht="22.9" customHeight="1">
      <c r="B53" s="104"/>
      <c r="C53" s="586" t="s">
        <v>729</v>
      </c>
      <c r="D53" s="583"/>
      <c r="E53" s="584"/>
      <c r="F53" s="584"/>
      <c r="G53" s="587">
        <f>ejercicio-1</f>
        <v>2017</v>
      </c>
      <c r="H53" s="588" t="s">
        <v>728</v>
      </c>
      <c r="I53" s="176"/>
      <c r="J53" s="176"/>
      <c r="K53" s="176"/>
      <c r="L53" s="176"/>
      <c r="M53" s="176"/>
      <c r="N53" s="176"/>
      <c r="O53" s="176"/>
      <c r="P53" s="176"/>
      <c r="Q53" s="176"/>
      <c r="R53" s="176"/>
      <c r="S53" s="115"/>
      <c r="U53" s="308"/>
      <c r="V53" s="309"/>
      <c r="W53" s="309"/>
      <c r="X53" s="309"/>
      <c r="Y53" s="309"/>
      <c r="Z53" s="309"/>
      <c r="AA53" s="309"/>
      <c r="AB53" s="309"/>
      <c r="AC53" s="309"/>
      <c r="AD53" s="309"/>
      <c r="AE53" s="309"/>
      <c r="AF53" s="309"/>
      <c r="AG53" s="309"/>
      <c r="AH53" s="310"/>
    </row>
    <row r="54" spans="2:34" s="116" customFormat="1" ht="22.9" customHeight="1">
      <c r="B54" s="104"/>
      <c r="C54" s="583"/>
      <c r="D54" s="583"/>
      <c r="E54" s="584"/>
      <c r="F54" s="584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  <c r="S54" s="115"/>
      <c r="U54" s="308"/>
      <c r="V54" s="309"/>
      <c r="W54" s="309"/>
      <c r="X54" s="309"/>
      <c r="Y54" s="309"/>
      <c r="Z54" s="309"/>
      <c r="AA54" s="309"/>
      <c r="AB54" s="309"/>
      <c r="AC54" s="309"/>
      <c r="AD54" s="309"/>
      <c r="AE54" s="309"/>
      <c r="AF54" s="309"/>
      <c r="AG54" s="309"/>
      <c r="AH54" s="310"/>
    </row>
    <row r="55" spans="2:34" ht="22.9" customHeight="1" thickBot="1">
      <c r="B55" s="108"/>
      <c r="C55" s="1407"/>
      <c r="D55" s="1407"/>
      <c r="E55" s="1407"/>
      <c r="F55" s="1407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109"/>
      <c r="S55" s="110"/>
      <c r="U55" s="311"/>
      <c r="V55" s="312"/>
      <c r="W55" s="312"/>
      <c r="X55" s="312"/>
      <c r="Y55" s="312"/>
      <c r="Z55" s="312"/>
      <c r="AA55" s="312"/>
      <c r="AB55" s="312"/>
      <c r="AC55" s="312"/>
      <c r="AD55" s="312"/>
      <c r="AE55" s="312"/>
      <c r="AF55" s="312"/>
      <c r="AG55" s="312"/>
      <c r="AH55" s="313"/>
    </row>
    <row r="56" spans="2:34" ht="22.9" customHeight="1">
      <c r="C56" s="91"/>
      <c r="D56" s="91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</row>
    <row r="57" spans="2:34" ht="12.75">
      <c r="C57" s="111" t="s">
        <v>77</v>
      </c>
      <c r="D57" s="91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82" t="s">
        <v>46</v>
      </c>
    </row>
    <row r="58" spans="2:34" ht="12.75">
      <c r="C58" s="112" t="s">
        <v>78</v>
      </c>
      <c r="D58" s="91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</row>
    <row r="59" spans="2:34" ht="12.75">
      <c r="C59" s="112" t="s">
        <v>79</v>
      </c>
      <c r="D59" s="91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</row>
    <row r="60" spans="2:34" ht="12.75">
      <c r="C60" s="112" t="s">
        <v>80</v>
      </c>
      <c r="D60" s="91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</row>
    <row r="61" spans="2:34" ht="12.75">
      <c r="C61" s="112" t="s">
        <v>81</v>
      </c>
      <c r="D61" s="91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</row>
    <row r="62" spans="2:34" ht="22.9" customHeight="1">
      <c r="C62" s="91"/>
      <c r="D62" s="91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</row>
    <row r="63" spans="2:34" ht="22.9" customHeight="1">
      <c r="C63" s="91"/>
      <c r="D63" s="91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</row>
    <row r="64" spans="2:34" ht="22.9" customHeight="1">
      <c r="C64" s="91"/>
      <c r="D64" s="91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</row>
    <row r="65" spans="3:18" ht="22.9" customHeight="1">
      <c r="C65" s="91"/>
      <c r="D65" s="91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</row>
    <row r="66" spans="3:18" ht="22.9" customHeight="1"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</row>
  </sheetData>
  <sheetProtection password="E059" sheet="1" objects="1" scenarios="1" insertRows="0"/>
  <mergeCells count="5">
    <mergeCell ref="R6:R7"/>
    <mergeCell ref="D9:R9"/>
    <mergeCell ref="C55:F55"/>
    <mergeCell ref="I13:M13"/>
    <mergeCell ref="C46:D46"/>
  </mergeCells>
  <phoneticPr fontId="20" type="noConversion"/>
  <printOptions horizontalCentered="1" verticalCentered="1"/>
  <pageMargins left="0.36000000000000004" right="0.36000000000000004" top="0.6100000000000001" bottom="0.6100000000000001" header="0.5" footer="0.5"/>
  <pageSetup paperSize="9" scale="32" orientation="portrait" horizontalDpi="4294967292" verticalDpi="4294967292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D57"/>
  <sheetViews>
    <sheetView topLeftCell="A31" zoomScale="78" zoomScaleNormal="78" zoomScalePageLayoutView="125" workbookViewId="0">
      <selection activeCell="L68" sqref="L68"/>
    </sheetView>
  </sheetViews>
  <sheetFormatPr baseColWidth="10" defaultColWidth="10.77734375" defaultRowHeight="22.9" customHeight="1"/>
  <cols>
    <col min="1" max="2" width="3.21875" style="84" customWidth="1"/>
    <col min="3" max="3" width="13.5546875" style="84" customWidth="1"/>
    <col min="4" max="4" width="23.21875" style="84" customWidth="1"/>
    <col min="5" max="13" width="13.44140625" style="85" customWidth="1"/>
    <col min="14" max="14" width="40.77734375" style="85" customWidth="1"/>
    <col min="15" max="15" width="3.21875" style="84" customWidth="1"/>
    <col min="16" max="16384" width="10.77734375" style="84"/>
  </cols>
  <sheetData>
    <row r="2" spans="2:30" ht="22.9" customHeight="1">
      <c r="D2" s="65" t="s">
        <v>321</v>
      </c>
    </row>
    <row r="3" spans="2:30" ht="22.9" customHeight="1">
      <c r="D3" s="65" t="s">
        <v>322</v>
      </c>
    </row>
    <row r="4" spans="2:30" ht="22.9" customHeight="1" thickBot="1"/>
    <row r="5" spans="2:30" ht="9" customHeight="1">
      <c r="B5" s="86"/>
      <c r="C5" s="87"/>
      <c r="D5" s="87"/>
      <c r="E5" s="88"/>
      <c r="F5" s="88"/>
      <c r="G5" s="88"/>
      <c r="H5" s="88"/>
      <c r="I5" s="88"/>
      <c r="J5" s="88"/>
      <c r="K5" s="88"/>
      <c r="L5" s="88"/>
      <c r="M5" s="88"/>
      <c r="N5" s="88"/>
      <c r="O5" s="89"/>
      <c r="Q5" s="292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3"/>
      <c r="AD5" s="294"/>
    </row>
    <row r="6" spans="2:30" ht="30" customHeight="1">
      <c r="B6" s="90"/>
      <c r="C6" s="68" t="s">
        <v>0</v>
      </c>
      <c r="D6" s="91"/>
      <c r="E6" s="92"/>
      <c r="F6" s="92"/>
      <c r="G6" s="92"/>
      <c r="H6" s="92"/>
      <c r="I6" s="92"/>
      <c r="J6" s="92"/>
      <c r="K6" s="92"/>
      <c r="L6" s="92"/>
      <c r="M6" s="92"/>
      <c r="N6" s="1384">
        <f>ejercicio</f>
        <v>2018</v>
      </c>
      <c r="O6" s="93"/>
      <c r="Q6" s="295"/>
      <c r="R6" s="296" t="s">
        <v>644</v>
      </c>
      <c r="S6" s="297"/>
      <c r="T6" s="297"/>
      <c r="U6" s="297"/>
      <c r="V6" s="297"/>
      <c r="W6" s="297"/>
      <c r="X6" s="297"/>
      <c r="Y6" s="297"/>
      <c r="Z6" s="297"/>
      <c r="AA6" s="297"/>
      <c r="AB6" s="297"/>
      <c r="AC6" s="297"/>
      <c r="AD6" s="298"/>
    </row>
    <row r="7" spans="2:30" ht="30" customHeight="1">
      <c r="B7" s="90"/>
      <c r="C7" s="68" t="s">
        <v>1</v>
      </c>
      <c r="D7" s="91"/>
      <c r="E7" s="92"/>
      <c r="F7" s="92"/>
      <c r="G7" s="92"/>
      <c r="H7" s="92"/>
      <c r="I7" s="92"/>
      <c r="J7" s="92"/>
      <c r="K7" s="92"/>
      <c r="L7" s="92"/>
      <c r="M7" s="92"/>
      <c r="N7" s="1384"/>
      <c r="O7" s="93"/>
      <c r="Q7" s="295"/>
      <c r="R7" s="297"/>
      <c r="S7" s="297"/>
      <c r="T7" s="297"/>
      <c r="U7" s="297"/>
      <c r="V7" s="297"/>
      <c r="W7" s="297"/>
      <c r="X7" s="297"/>
      <c r="Y7" s="297"/>
      <c r="Z7" s="297"/>
      <c r="AA7" s="297"/>
      <c r="AB7" s="297"/>
      <c r="AC7" s="297"/>
      <c r="AD7" s="298"/>
    </row>
    <row r="8" spans="2:30" ht="30" customHeight="1">
      <c r="B8" s="90"/>
      <c r="C8" s="94"/>
      <c r="D8" s="91"/>
      <c r="E8" s="92"/>
      <c r="F8" s="92"/>
      <c r="G8" s="92"/>
      <c r="H8" s="92"/>
      <c r="I8" s="92"/>
      <c r="J8" s="92"/>
      <c r="K8" s="92"/>
      <c r="L8" s="92"/>
      <c r="M8" s="92"/>
      <c r="N8" s="95"/>
      <c r="O8" s="93"/>
      <c r="Q8" s="295"/>
      <c r="R8" s="297"/>
      <c r="S8" s="297"/>
      <c r="T8" s="297"/>
      <c r="U8" s="297"/>
      <c r="V8" s="297"/>
      <c r="W8" s="297"/>
      <c r="X8" s="297"/>
      <c r="Y8" s="297"/>
      <c r="Z8" s="297"/>
      <c r="AA8" s="297"/>
      <c r="AB8" s="297"/>
      <c r="AC8" s="297"/>
      <c r="AD8" s="298"/>
    </row>
    <row r="9" spans="2:30" s="66" customFormat="1" ht="30" customHeight="1">
      <c r="B9" s="96"/>
      <c r="C9" s="56" t="s">
        <v>2</v>
      </c>
      <c r="D9" s="1408" t="str">
        <f>Entidad</f>
        <v>CASINO TAORO S.A.</v>
      </c>
      <c r="E9" s="1408"/>
      <c r="F9" s="1408"/>
      <c r="G9" s="1408"/>
      <c r="H9" s="1408"/>
      <c r="I9" s="1408"/>
      <c r="J9" s="1408"/>
      <c r="K9" s="1408"/>
      <c r="L9" s="1408"/>
      <c r="M9" s="1408"/>
      <c r="N9" s="1408"/>
      <c r="O9" s="97"/>
      <c r="Q9" s="299"/>
      <c r="R9" s="300"/>
      <c r="S9" s="300"/>
      <c r="T9" s="300"/>
      <c r="U9" s="300"/>
      <c r="V9" s="300"/>
      <c r="W9" s="300"/>
      <c r="X9" s="300"/>
      <c r="Y9" s="300"/>
      <c r="Z9" s="300"/>
      <c r="AA9" s="300"/>
      <c r="AB9" s="300"/>
      <c r="AC9" s="300"/>
      <c r="AD9" s="301"/>
    </row>
    <row r="10" spans="2:30" ht="7.15" customHeight="1">
      <c r="B10" s="90"/>
      <c r="C10" s="91"/>
      <c r="D10" s="91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3"/>
      <c r="Q10" s="295"/>
      <c r="R10" s="297"/>
      <c r="S10" s="297"/>
      <c r="T10" s="297"/>
      <c r="U10" s="297"/>
      <c r="V10" s="297"/>
      <c r="W10" s="297"/>
      <c r="X10" s="297"/>
      <c r="Y10" s="297"/>
      <c r="Z10" s="297"/>
      <c r="AA10" s="297"/>
      <c r="AB10" s="297"/>
      <c r="AC10" s="297"/>
      <c r="AD10" s="298"/>
    </row>
    <row r="11" spans="2:30" s="102" customFormat="1" ht="30" customHeight="1">
      <c r="B11" s="98"/>
      <c r="C11" s="99" t="s">
        <v>358</v>
      </c>
      <c r="D11" s="99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1"/>
      <c r="Q11" s="302"/>
      <c r="R11" s="303"/>
      <c r="S11" s="303"/>
      <c r="T11" s="303"/>
      <c r="U11" s="303"/>
      <c r="V11" s="303"/>
      <c r="W11" s="303"/>
      <c r="X11" s="303"/>
      <c r="Y11" s="303"/>
      <c r="Z11" s="303"/>
      <c r="AA11" s="303"/>
      <c r="AB11" s="303"/>
      <c r="AC11" s="303"/>
      <c r="AD11" s="304"/>
    </row>
    <row r="12" spans="2:30" s="102" customFormat="1" ht="30" customHeight="1">
      <c r="B12" s="98"/>
      <c r="C12" s="103"/>
      <c r="D12" s="10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101"/>
      <c r="Q12" s="302"/>
      <c r="R12" s="303"/>
      <c r="S12" s="303"/>
      <c r="T12" s="303"/>
      <c r="U12" s="303"/>
      <c r="V12" s="303"/>
      <c r="W12" s="303"/>
      <c r="X12" s="303"/>
      <c r="Y12" s="303"/>
      <c r="Z12" s="303"/>
      <c r="AA12" s="303"/>
      <c r="AB12" s="303"/>
      <c r="AC12" s="303"/>
      <c r="AD12" s="304"/>
    </row>
    <row r="13" spans="2:30" s="106" customFormat="1" ht="22.9" customHeight="1">
      <c r="B13" s="104"/>
      <c r="C13" s="1444"/>
      <c r="D13" s="1445"/>
      <c r="E13" s="164" t="s">
        <v>355</v>
      </c>
      <c r="F13" s="1448" t="s">
        <v>345</v>
      </c>
      <c r="G13" s="1449"/>
      <c r="H13" s="1449"/>
      <c r="I13" s="1449"/>
      <c r="J13" s="1449"/>
      <c r="K13" s="1449"/>
      <c r="L13" s="1450"/>
      <c r="M13" s="164" t="s">
        <v>356</v>
      </c>
      <c r="N13" s="1446" t="s">
        <v>357</v>
      </c>
      <c r="O13" s="105"/>
      <c r="Q13" s="295"/>
      <c r="R13" s="297"/>
      <c r="S13" s="297"/>
      <c r="T13" s="297"/>
      <c r="U13" s="297"/>
      <c r="V13" s="297"/>
      <c r="W13" s="297"/>
      <c r="X13" s="297"/>
      <c r="Y13" s="297"/>
      <c r="Z13" s="297"/>
      <c r="AA13" s="297"/>
      <c r="AB13" s="297"/>
      <c r="AC13" s="297"/>
      <c r="AD13" s="298"/>
    </row>
    <row r="14" spans="2:30" ht="49.15" customHeight="1">
      <c r="B14" s="90"/>
      <c r="C14" s="173" t="s">
        <v>352</v>
      </c>
      <c r="D14" s="171">
        <f>ejercicio-1</f>
        <v>2017</v>
      </c>
      <c r="E14" s="172">
        <f>ejercicio-1</f>
        <v>2017</v>
      </c>
      <c r="F14" s="168" t="s">
        <v>347</v>
      </c>
      <c r="G14" s="169" t="s">
        <v>346</v>
      </c>
      <c r="H14" s="169" t="s">
        <v>348</v>
      </c>
      <c r="I14" s="169" t="s">
        <v>349</v>
      </c>
      <c r="J14" s="169" t="s">
        <v>350</v>
      </c>
      <c r="K14" s="169" t="s">
        <v>351</v>
      </c>
      <c r="L14" s="170" t="s">
        <v>336</v>
      </c>
      <c r="M14" s="172">
        <f>ejercicio-1</f>
        <v>2017</v>
      </c>
      <c r="N14" s="1447"/>
      <c r="O14" s="93"/>
      <c r="Q14" s="295"/>
      <c r="R14" s="297"/>
      <c r="S14" s="297"/>
      <c r="T14" s="297"/>
      <c r="U14" s="297"/>
      <c r="V14" s="297"/>
      <c r="W14" s="297"/>
      <c r="X14" s="297"/>
      <c r="Y14" s="297"/>
      <c r="Z14" s="297"/>
      <c r="AA14" s="297"/>
      <c r="AB14" s="297"/>
      <c r="AC14" s="297"/>
      <c r="AD14" s="298"/>
    </row>
    <row r="15" spans="2:30" s="107" customFormat="1" ht="22.9" customHeight="1">
      <c r="B15" s="104"/>
      <c r="C15" s="126" t="s">
        <v>338</v>
      </c>
      <c r="D15" s="127"/>
      <c r="E15" s="347"/>
      <c r="F15" s="348"/>
      <c r="G15" s="349"/>
      <c r="H15" s="349"/>
      <c r="I15" s="349">
        <v>0</v>
      </c>
      <c r="J15" s="349"/>
      <c r="K15" s="349"/>
      <c r="L15" s="350"/>
      <c r="M15" s="141">
        <f>SUM(E15:L15)</f>
        <v>0</v>
      </c>
      <c r="N15" s="379"/>
      <c r="O15" s="105"/>
      <c r="Q15" s="295"/>
      <c r="R15" s="297"/>
      <c r="S15" s="297"/>
      <c r="T15" s="297"/>
      <c r="U15" s="297"/>
      <c r="V15" s="297"/>
      <c r="W15" s="297"/>
      <c r="X15" s="297"/>
      <c r="Y15" s="297"/>
      <c r="Z15" s="297"/>
      <c r="AA15" s="297"/>
      <c r="AB15" s="297"/>
      <c r="AC15" s="297"/>
      <c r="AD15" s="298"/>
    </row>
    <row r="16" spans="2:30" ht="22.9" customHeight="1">
      <c r="B16" s="104"/>
      <c r="C16" s="128" t="s">
        <v>341</v>
      </c>
      <c r="D16" s="129"/>
      <c r="E16" s="351"/>
      <c r="F16" s="352"/>
      <c r="G16" s="353"/>
      <c r="H16" s="353"/>
      <c r="I16" s="353"/>
      <c r="J16" s="353"/>
      <c r="K16" s="353"/>
      <c r="L16" s="354"/>
      <c r="M16" s="145">
        <f t="shared" ref="M16:M19" si="0">SUM(E16:L16)</f>
        <v>0</v>
      </c>
      <c r="N16" s="602"/>
      <c r="O16" s="93"/>
      <c r="Q16" s="295"/>
      <c r="R16" s="297"/>
      <c r="S16" s="297"/>
      <c r="T16" s="297"/>
      <c r="U16" s="297"/>
      <c r="V16" s="297"/>
      <c r="W16" s="297"/>
      <c r="X16" s="297"/>
      <c r="Y16" s="297"/>
      <c r="Z16" s="297"/>
      <c r="AA16" s="297"/>
      <c r="AB16" s="297"/>
      <c r="AC16" s="297"/>
      <c r="AD16" s="298"/>
    </row>
    <row r="17" spans="2:30" ht="22.9" customHeight="1">
      <c r="B17" s="104"/>
      <c r="C17" s="128" t="s">
        <v>339</v>
      </c>
      <c r="D17" s="129"/>
      <c r="E17" s="351">
        <f>'FC-4_ACTIVO'!E26</f>
        <v>4444080</v>
      </c>
      <c r="F17" s="352">
        <v>109432</v>
      </c>
      <c r="G17" s="353"/>
      <c r="H17" s="353"/>
      <c r="I17" s="353">
        <v>-187460</v>
      </c>
      <c r="J17" s="353"/>
      <c r="K17" s="353">
        <v>-1455500</v>
      </c>
      <c r="L17" s="354"/>
      <c r="M17" s="145">
        <f t="shared" si="0"/>
        <v>2910552</v>
      </c>
      <c r="N17" s="748" t="s">
        <v>817</v>
      </c>
      <c r="O17" s="93"/>
      <c r="Q17" s="295"/>
      <c r="R17" s="297"/>
      <c r="S17" s="297"/>
      <c r="T17" s="297"/>
      <c r="U17" s="297"/>
      <c r="V17" s="297"/>
      <c r="W17" s="297"/>
      <c r="X17" s="297"/>
      <c r="Y17" s="297"/>
      <c r="Z17" s="297"/>
      <c r="AA17" s="297"/>
      <c r="AB17" s="297"/>
      <c r="AC17" s="297"/>
      <c r="AD17" s="298"/>
    </row>
    <row r="18" spans="2:30" ht="22.9" customHeight="1">
      <c r="B18" s="104"/>
      <c r="C18" s="128" t="s">
        <v>342</v>
      </c>
      <c r="D18" s="129"/>
      <c r="E18" s="351"/>
      <c r="F18" s="352"/>
      <c r="G18" s="353"/>
      <c r="H18" s="353"/>
      <c r="I18" s="353"/>
      <c r="J18" s="353"/>
      <c r="K18" s="353"/>
      <c r="L18" s="354"/>
      <c r="M18" s="145">
        <f t="shared" si="0"/>
        <v>0</v>
      </c>
      <c r="N18" s="602"/>
      <c r="O18" s="93"/>
      <c r="Q18" s="295"/>
      <c r="R18" s="297"/>
      <c r="S18" s="297"/>
      <c r="T18" s="297"/>
      <c r="U18" s="297"/>
      <c r="V18" s="297"/>
      <c r="W18" s="297"/>
      <c r="X18" s="297"/>
      <c r="Y18" s="297"/>
      <c r="Z18" s="297"/>
      <c r="AA18" s="297"/>
      <c r="AB18" s="297"/>
      <c r="AC18" s="297"/>
      <c r="AD18" s="298"/>
    </row>
    <row r="19" spans="2:30" ht="22.9" customHeight="1">
      <c r="B19" s="104"/>
      <c r="C19" s="130" t="s">
        <v>340</v>
      </c>
      <c r="D19" s="131"/>
      <c r="E19" s="355"/>
      <c r="F19" s="356"/>
      <c r="G19" s="357"/>
      <c r="H19" s="357"/>
      <c r="I19" s="357"/>
      <c r="J19" s="357"/>
      <c r="K19" s="357"/>
      <c r="L19" s="358"/>
      <c r="M19" s="146">
        <f t="shared" si="0"/>
        <v>0</v>
      </c>
      <c r="N19" s="603"/>
      <c r="O19" s="93"/>
      <c r="Q19" s="295"/>
      <c r="R19" s="297"/>
      <c r="S19" s="297"/>
      <c r="T19" s="297"/>
      <c r="U19" s="297"/>
      <c r="V19" s="297"/>
      <c r="W19" s="297"/>
      <c r="X19" s="297"/>
      <c r="Y19" s="297"/>
      <c r="Z19" s="297"/>
      <c r="AA19" s="297"/>
      <c r="AB19" s="297"/>
      <c r="AC19" s="297"/>
      <c r="AD19" s="298"/>
    </row>
    <row r="20" spans="2:30" ht="22.9" customHeight="1" thickBot="1">
      <c r="B20" s="104"/>
      <c r="C20" s="132" t="s">
        <v>343</v>
      </c>
      <c r="D20" s="133"/>
      <c r="E20" s="144">
        <f>SUM(E15:E19)</f>
        <v>4444080</v>
      </c>
      <c r="F20" s="144">
        <f t="shared" ref="F20:M20" si="1">SUM(F15:F19)</f>
        <v>109432</v>
      </c>
      <c r="G20" s="144">
        <f t="shared" si="1"/>
        <v>0</v>
      </c>
      <c r="H20" s="144">
        <f t="shared" si="1"/>
        <v>0</v>
      </c>
      <c r="I20" s="144">
        <f t="shared" si="1"/>
        <v>-187460</v>
      </c>
      <c r="J20" s="144">
        <f t="shared" si="1"/>
        <v>0</v>
      </c>
      <c r="K20" s="144">
        <f t="shared" si="1"/>
        <v>-1455500</v>
      </c>
      <c r="L20" s="144">
        <f t="shared" si="1"/>
        <v>0</v>
      </c>
      <c r="M20" s="144">
        <f t="shared" si="1"/>
        <v>2910552</v>
      </c>
      <c r="N20" s="134"/>
      <c r="O20" s="93"/>
      <c r="Q20" s="295"/>
      <c r="R20" s="297"/>
      <c r="S20" s="297"/>
      <c r="T20" s="297"/>
      <c r="U20" s="297"/>
      <c r="V20" s="297"/>
      <c r="W20" s="297"/>
      <c r="X20" s="297"/>
      <c r="Y20" s="297"/>
      <c r="Z20" s="297"/>
      <c r="AA20" s="297"/>
      <c r="AB20" s="297"/>
      <c r="AC20" s="297"/>
      <c r="AD20" s="298"/>
    </row>
    <row r="21" spans="2:30" ht="7.9" customHeight="1">
      <c r="B21" s="104"/>
      <c r="C21" s="123"/>
      <c r="D21" s="123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93"/>
      <c r="Q21" s="295"/>
      <c r="R21" s="297"/>
      <c r="S21" s="297"/>
      <c r="T21" s="297"/>
      <c r="U21" s="297"/>
      <c r="V21" s="297"/>
      <c r="W21" s="297"/>
      <c r="X21" s="297"/>
      <c r="Y21" s="297"/>
      <c r="Z21" s="297"/>
      <c r="AA21" s="297"/>
      <c r="AB21" s="297"/>
      <c r="AC21" s="297"/>
      <c r="AD21" s="298"/>
    </row>
    <row r="22" spans="2:30" ht="22.9" customHeight="1" thickBot="1">
      <c r="B22" s="104"/>
      <c r="C22" s="136" t="s">
        <v>344</v>
      </c>
      <c r="D22" s="137"/>
      <c r="E22" s="411"/>
      <c r="F22" s="412"/>
      <c r="G22" s="413"/>
      <c r="H22" s="413"/>
      <c r="I22" s="413"/>
      <c r="J22" s="413"/>
      <c r="K22" s="413"/>
      <c r="L22" s="414"/>
      <c r="M22" s="144">
        <f>SUM(E22:L22)</f>
        <v>0</v>
      </c>
      <c r="N22" s="605"/>
      <c r="O22" s="93"/>
      <c r="Q22" s="295"/>
      <c r="R22" s="297"/>
      <c r="S22" s="297"/>
      <c r="T22" s="297"/>
      <c r="U22" s="297"/>
      <c r="V22" s="297"/>
      <c r="W22" s="297"/>
      <c r="X22" s="297"/>
      <c r="Y22" s="297"/>
      <c r="Z22" s="297"/>
      <c r="AA22" s="297"/>
      <c r="AB22" s="297"/>
      <c r="AC22" s="297"/>
      <c r="AD22" s="298"/>
    </row>
    <row r="23" spans="2:30" ht="22.9" customHeight="1">
      <c r="B23" s="104"/>
      <c r="C23" s="103"/>
      <c r="D23" s="10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93"/>
      <c r="Q23" s="295"/>
      <c r="R23" s="297"/>
      <c r="S23" s="297"/>
      <c r="T23" s="297"/>
      <c r="U23" s="297"/>
      <c r="V23" s="297"/>
      <c r="W23" s="297"/>
      <c r="X23" s="297"/>
      <c r="Y23" s="297"/>
      <c r="Z23" s="297"/>
      <c r="AA23" s="297"/>
      <c r="AB23" s="297"/>
      <c r="AC23" s="297"/>
      <c r="AD23" s="298"/>
    </row>
    <row r="24" spans="2:30" ht="22.9" customHeight="1">
      <c r="B24" s="104"/>
      <c r="C24" s="1444"/>
      <c r="D24" s="1445"/>
      <c r="E24" s="164" t="s">
        <v>355</v>
      </c>
      <c r="F24" s="1448" t="s">
        <v>345</v>
      </c>
      <c r="G24" s="1449"/>
      <c r="H24" s="1449"/>
      <c r="I24" s="1449"/>
      <c r="J24" s="1449"/>
      <c r="K24" s="1449"/>
      <c r="L24" s="1450"/>
      <c r="M24" s="164" t="s">
        <v>356</v>
      </c>
      <c r="N24" s="1446" t="s">
        <v>357</v>
      </c>
      <c r="O24" s="93"/>
      <c r="Q24" s="295"/>
      <c r="R24" s="297"/>
      <c r="S24" s="297"/>
      <c r="T24" s="297"/>
      <c r="U24" s="297"/>
      <c r="V24" s="297"/>
      <c r="W24" s="297"/>
      <c r="X24" s="297"/>
      <c r="Y24" s="297"/>
      <c r="Z24" s="297"/>
      <c r="AA24" s="297"/>
      <c r="AB24" s="297"/>
      <c r="AC24" s="297"/>
      <c r="AD24" s="298"/>
    </row>
    <row r="25" spans="2:30" ht="49.15" customHeight="1">
      <c r="B25" s="104"/>
      <c r="C25" s="173" t="s">
        <v>353</v>
      </c>
      <c r="D25" s="171">
        <f>ejercicio</f>
        <v>2018</v>
      </c>
      <c r="E25" s="172">
        <f>ejercicio</f>
        <v>2018</v>
      </c>
      <c r="F25" s="168" t="s">
        <v>347</v>
      </c>
      <c r="G25" s="169" t="s">
        <v>346</v>
      </c>
      <c r="H25" s="169" t="s">
        <v>348</v>
      </c>
      <c r="I25" s="169" t="s">
        <v>349</v>
      </c>
      <c r="J25" s="169" t="s">
        <v>350</v>
      </c>
      <c r="K25" s="169" t="s">
        <v>351</v>
      </c>
      <c r="L25" s="170" t="s">
        <v>336</v>
      </c>
      <c r="M25" s="172">
        <f>ejercicio</f>
        <v>2018</v>
      </c>
      <c r="N25" s="1447"/>
      <c r="O25" s="93"/>
      <c r="Q25" s="295"/>
      <c r="R25" s="297"/>
      <c r="S25" s="297"/>
      <c r="T25" s="297"/>
      <c r="U25" s="297"/>
      <c r="V25" s="297"/>
      <c r="W25" s="297"/>
      <c r="X25" s="297"/>
      <c r="Y25" s="297"/>
      <c r="Z25" s="297"/>
      <c r="AA25" s="297"/>
      <c r="AB25" s="297"/>
      <c r="AC25" s="297"/>
      <c r="AD25" s="298"/>
    </row>
    <row r="26" spans="2:30" ht="22.9" customHeight="1">
      <c r="B26" s="104"/>
      <c r="C26" s="126" t="s">
        <v>338</v>
      </c>
      <c r="D26" s="127"/>
      <c r="E26" s="141">
        <f>+M15</f>
        <v>0</v>
      </c>
      <c r="F26" s="348"/>
      <c r="G26" s="349"/>
      <c r="H26" s="349"/>
      <c r="I26" s="349"/>
      <c r="J26" s="349"/>
      <c r="K26" s="349"/>
      <c r="L26" s="350"/>
      <c r="M26" s="141">
        <f>SUM(E26:L26)</f>
        <v>0</v>
      </c>
      <c r="N26" s="379"/>
      <c r="O26" s="93"/>
      <c r="Q26" s="295"/>
      <c r="R26" s="297"/>
      <c r="S26" s="297"/>
      <c r="T26" s="297"/>
      <c r="U26" s="297"/>
      <c r="V26" s="297"/>
      <c r="W26" s="297"/>
      <c r="X26" s="297"/>
      <c r="Y26" s="297"/>
      <c r="Z26" s="297"/>
      <c r="AA26" s="297"/>
      <c r="AB26" s="297"/>
      <c r="AC26" s="297"/>
      <c r="AD26" s="298"/>
    </row>
    <row r="27" spans="2:30" ht="22.9" customHeight="1">
      <c r="B27" s="104"/>
      <c r="C27" s="128" t="s">
        <v>341</v>
      </c>
      <c r="D27" s="129"/>
      <c r="E27" s="145">
        <f>+M16</f>
        <v>0</v>
      </c>
      <c r="F27" s="352"/>
      <c r="G27" s="353"/>
      <c r="H27" s="353"/>
      <c r="I27" s="353"/>
      <c r="J27" s="353"/>
      <c r="K27" s="353"/>
      <c r="L27" s="354"/>
      <c r="M27" s="145">
        <f t="shared" ref="M27:M30" si="2">SUM(E27:L27)</f>
        <v>0</v>
      </c>
      <c r="N27" s="602"/>
      <c r="O27" s="93"/>
      <c r="Q27" s="295"/>
      <c r="R27" s="297"/>
      <c r="S27" s="297"/>
      <c r="T27" s="297"/>
      <c r="U27" s="297"/>
      <c r="V27" s="297"/>
      <c r="W27" s="297"/>
      <c r="X27" s="297"/>
      <c r="Y27" s="297"/>
      <c r="Z27" s="297"/>
      <c r="AA27" s="297"/>
      <c r="AB27" s="297"/>
      <c r="AC27" s="297"/>
      <c r="AD27" s="298"/>
    </row>
    <row r="28" spans="2:30" ht="22.9" customHeight="1">
      <c r="B28" s="104"/>
      <c r="C28" s="128" t="s">
        <v>339</v>
      </c>
      <c r="D28" s="129"/>
      <c r="E28" s="145">
        <f>+M17</f>
        <v>2910552</v>
      </c>
      <c r="F28" s="352">
        <v>158000</v>
      </c>
      <c r="G28" s="353"/>
      <c r="H28" s="353"/>
      <c r="I28" s="353">
        <v>-224610</v>
      </c>
      <c r="J28" s="353"/>
      <c r="K28" s="353"/>
      <c r="L28" s="354"/>
      <c r="M28" s="145">
        <f t="shared" si="2"/>
        <v>2843942</v>
      </c>
      <c r="N28" s="602"/>
      <c r="O28" s="93"/>
      <c r="Q28" s="295"/>
      <c r="R28" s="297"/>
      <c r="S28" s="297"/>
      <c r="T28" s="297"/>
      <c r="U28" s="297"/>
      <c r="V28" s="297"/>
      <c r="W28" s="297"/>
      <c r="X28" s="297"/>
      <c r="Y28" s="297"/>
      <c r="Z28" s="297"/>
      <c r="AA28" s="297"/>
      <c r="AB28" s="297"/>
      <c r="AC28" s="297"/>
      <c r="AD28" s="298"/>
    </row>
    <row r="29" spans="2:30" ht="22.9" customHeight="1">
      <c r="B29" s="104"/>
      <c r="C29" s="128" t="s">
        <v>342</v>
      </c>
      <c r="D29" s="129"/>
      <c r="E29" s="145">
        <f>+M18</f>
        <v>0</v>
      </c>
      <c r="F29" s="352"/>
      <c r="G29" s="353"/>
      <c r="H29" s="353"/>
      <c r="I29" s="353"/>
      <c r="J29" s="353"/>
      <c r="K29" s="353"/>
      <c r="L29" s="354"/>
      <c r="M29" s="145">
        <f t="shared" si="2"/>
        <v>0</v>
      </c>
      <c r="N29" s="602"/>
      <c r="O29" s="93"/>
      <c r="Q29" s="295"/>
      <c r="R29" s="297"/>
      <c r="S29" s="297"/>
      <c r="T29" s="297"/>
      <c r="U29" s="297"/>
      <c r="V29" s="297"/>
      <c r="W29" s="297"/>
      <c r="X29" s="297"/>
      <c r="Y29" s="297"/>
      <c r="Z29" s="297"/>
      <c r="AA29" s="297"/>
      <c r="AB29" s="297"/>
      <c r="AC29" s="297"/>
      <c r="AD29" s="298"/>
    </row>
    <row r="30" spans="2:30" ht="22.9" customHeight="1">
      <c r="B30" s="104"/>
      <c r="C30" s="130" t="s">
        <v>340</v>
      </c>
      <c r="D30" s="131"/>
      <c r="E30" s="146">
        <f>+M19</f>
        <v>0</v>
      </c>
      <c r="F30" s="356"/>
      <c r="G30" s="357"/>
      <c r="H30" s="357"/>
      <c r="I30" s="357"/>
      <c r="J30" s="357"/>
      <c r="K30" s="357"/>
      <c r="L30" s="358"/>
      <c r="M30" s="146">
        <f t="shared" si="2"/>
        <v>0</v>
      </c>
      <c r="N30" s="603"/>
      <c r="O30" s="93"/>
      <c r="Q30" s="305"/>
      <c r="R30" s="306"/>
      <c r="S30" s="306"/>
      <c r="T30" s="306"/>
      <c r="U30" s="306"/>
      <c r="V30" s="306"/>
      <c r="W30" s="306"/>
      <c r="X30" s="306"/>
      <c r="Y30" s="306"/>
      <c r="Z30" s="306"/>
      <c r="AA30" s="306"/>
      <c r="AB30" s="306"/>
      <c r="AC30" s="306"/>
      <c r="AD30" s="307"/>
    </row>
    <row r="31" spans="2:30" ht="22.9" customHeight="1" thickBot="1">
      <c r="B31" s="104"/>
      <c r="C31" s="132" t="s">
        <v>343</v>
      </c>
      <c r="D31" s="133"/>
      <c r="E31" s="144">
        <f>SUM(E26:E30)</f>
        <v>2910552</v>
      </c>
      <c r="F31" s="144">
        <f t="shared" ref="F31" si="3">SUM(F26:F30)</f>
        <v>158000</v>
      </c>
      <c r="G31" s="144">
        <f t="shared" ref="G31" si="4">SUM(G26:G30)</f>
        <v>0</v>
      </c>
      <c r="H31" s="144">
        <f t="shared" ref="H31" si="5">SUM(H26:H30)</f>
        <v>0</v>
      </c>
      <c r="I31" s="144">
        <f t="shared" ref="I31" si="6">SUM(I26:I30)</f>
        <v>-224610</v>
      </c>
      <c r="J31" s="144">
        <f t="shared" ref="J31" si="7">SUM(J26:J30)</f>
        <v>0</v>
      </c>
      <c r="K31" s="144">
        <f t="shared" ref="K31" si="8">SUM(K26:K30)</f>
        <v>0</v>
      </c>
      <c r="L31" s="144">
        <f t="shared" ref="L31" si="9">SUM(L26:L30)</f>
        <v>0</v>
      </c>
      <c r="M31" s="144">
        <f>SUM(M26:M30)</f>
        <v>2843942</v>
      </c>
      <c r="N31" s="134"/>
      <c r="O31" s="93"/>
      <c r="Q31" s="305"/>
      <c r="R31" s="306"/>
      <c r="S31" s="306"/>
      <c r="T31" s="306"/>
      <c r="U31" s="306"/>
      <c r="V31" s="306"/>
      <c r="W31" s="306"/>
      <c r="X31" s="306"/>
      <c r="Y31" s="306"/>
      <c r="Z31" s="306"/>
      <c r="AA31" s="306"/>
      <c r="AB31" s="306"/>
      <c r="AC31" s="306"/>
      <c r="AD31" s="307"/>
    </row>
    <row r="32" spans="2:30" ht="9" customHeight="1">
      <c r="B32" s="104"/>
      <c r="C32" s="123"/>
      <c r="D32" s="123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93"/>
      <c r="Q32" s="295"/>
      <c r="R32" s="297"/>
      <c r="S32" s="297"/>
      <c r="T32" s="297"/>
      <c r="U32" s="297"/>
      <c r="V32" s="297"/>
      <c r="W32" s="297"/>
      <c r="X32" s="297"/>
      <c r="Y32" s="297"/>
      <c r="Z32" s="297"/>
      <c r="AA32" s="297"/>
      <c r="AB32" s="297"/>
      <c r="AC32" s="297"/>
      <c r="AD32" s="298"/>
    </row>
    <row r="33" spans="2:30" ht="22.9" customHeight="1" thickBot="1">
      <c r="B33" s="104"/>
      <c r="C33" s="136" t="s">
        <v>344</v>
      </c>
      <c r="D33" s="137"/>
      <c r="E33" s="144">
        <f>+M22</f>
        <v>0</v>
      </c>
      <c r="F33" s="412"/>
      <c r="G33" s="413"/>
      <c r="H33" s="413"/>
      <c r="I33" s="413"/>
      <c r="J33" s="413"/>
      <c r="K33" s="413"/>
      <c r="L33" s="414"/>
      <c r="M33" s="144">
        <f>SUM(E33:L33)</f>
        <v>0</v>
      </c>
      <c r="N33" s="605"/>
      <c r="O33" s="93"/>
      <c r="Q33" s="295"/>
      <c r="R33" s="297"/>
      <c r="S33" s="297"/>
      <c r="T33" s="297"/>
      <c r="U33" s="297"/>
      <c r="V33" s="297"/>
      <c r="W33" s="297"/>
      <c r="X33" s="297"/>
      <c r="Y33" s="297"/>
      <c r="Z33" s="297"/>
      <c r="AA33" s="297"/>
      <c r="AB33" s="297"/>
      <c r="AC33" s="297"/>
      <c r="AD33" s="298"/>
    </row>
    <row r="34" spans="2:30" ht="22.9" customHeight="1">
      <c r="B34" s="104"/>
      <c r="C34" s="103"/>
      <c r="D34" s="10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93"/>
      <c r="Q34" s="295"/>
      <c r="R34" s="297"/>
      <c r="S34" s="297"/>
      <c r="T34" s="297"/>
      <c r="U34" s="297"/>
      <c r="V34" s="297"/>
      <c r="W34" s="297"/>
      <c r="X34" s="297"/>
      <c r="Y34" s="297"/>
      <c r="Z34" s="297"/>
      <c r="AA34" s="297"/>
      <c r="AB34" s="297"/>
      <c r="AC34" s="297"/>
      <c r="AD34" s="298"/>
    </row>
    <row r="35" spans="2:30" ht="22.9" customHeight="1">
      <c r="B35" s="104"/>
      <c r="C35" s="140" t="s">
        <v>354</v>
      </c>
      <c r="D35" s="138"/>
      <c r="E35" s="139"/>
      <c r="F35" s="139"/>
      <c r="G35" s="139"/>
      <c r="H35" s="139"/>
      <c r="I35" s="139"/>
      <c r="J35" s="139"/>
      <c r="K35" s="139"/>
      <c r="L35" s="139"/>
      <c r="M35" s="139"/>
      <c r="N35" s="83"/>
      <c r="O35" s="93"/>
      <c r="Q35" s="295"/>
      <c r="R35" s="297"/>
      <c r="S35" s="297"/>
      <c r="T35" s="297"/>
      <c r="U35" s="297"/>
      <c r="V35" s="297"/>
      <c r="W35" s="297"/>
      <c r="X35" s="297"/>
      <c r="Y35" s="297"/>
      <c r="Z35" s="297"/>
      <c r="AA35" s="297"/>
      <c r="AB35" s="297"/>
      <c r="AC35" s="297"/>
      <c r="AD35" s="298"/>
    </row>
    <row r="36" spans="2:30" ht="18">
      <c r="B36" s="104"/>
      <c r="C36" s="138" t="s">
        <v>741</v>
      </c>
      <c r="D36" s="138"/>
      <c r="E36" s="139"/>
      <c r="F36" s="139"/>
      <c r="G36" s="139"/>
      <c r="H36" s="139"/>
      <c r="I36" s="139"/>
      <c r="J36" s="139"/>
      <c r="K36" s="139"/>
      <c r="L36" s="139"/>
      <c r="M36" s="139"/>
      <c r="N36" s="83"/>
      <c r="O36" s="93"/>
      <c r="Q36" s="308"/>
      <c r="R36" s="309"/>
      <c r="S36" s="309"/>
      <c r="T36" s="309"/>
      <c r="U36" s="309"/>
      <c r="V36" s="309"/>
      <c r="W36" s="309"/>
      <c r="X36" s="309"/>
      <c r="Y36" s="309"/>
      <c r="Z36" s="309"/>
      <c r="AA36" s="309"/>
      <c r="AB36" s="309"/>
      <c r="AC36" s="309"/>
      <c r="AD36" s="310"/>
    </row>
    <row r="37" spans="2:30" ht="18">
      <c r="B37" s="104"/>
      <c r="C37" s="138" t="s">
        <v>742</v>
      </c>
      <c r="D37" s="138"/>
      <c r="E37" s="139"/>
      <c r="F37" s="139"/>
      <c r="G37" s="139"/>
      <c r="H37" s="139"/>
      <c r="I37" s="139"/>
      <c r="J37" s="139"/>
      <c r="K37" s="139"/>
      <c r="L37" s="139"/>
      <c r="M37" s="139"/>
      <c r="N37" s="83"/>
      <c r="O37" s="93"/>
      <c r="Q37" s="308"/>
      <c r="R37" s="309"/>
      <c r="S37" s="309"/>
      <c r="T37" s="309"/>
      <c r="U37" s="309"/>
      <c r="V37" s="309"/>
      <c r="W37" s="309"/>
      <c r="X37" s="309"/>
      <c r="Y37" s="309"/>
      <c r="Z37" s="309"/>
      <c r="AA37" s="309"/>
      <c r="AB37" s="309"/>
      <c r="AC37" s="309"/>
      <c r="AD37" s="310"/>
    </row>
    <row r="38" spans="2:30" ht="18">
      <c r="B38" s="104"/>
      <c r="C38" s="138" t="s">
        <v>743</v>
      </c>
      <c r="D38" s="138"/>
      <c r="E38" s="139"/>
      <c r="F38" s="139"/>
      <c r="G38" s="139"/>
      <c r="H38" s="139"/>
      <c r="I38" s="139"/>
      <c r="J38" s="139"/>
      <c r="K38" s="139"/>
      <c r="L38" s="139"/>
      <c r="M38" s="139"/>
      <c r="N38" s="83"/>
      <c r="O38" s="93"/>
      <c r="Q38" s="308"/>
      <c r="R38" s="309"/>
      <c r="S38" s="309"/>
      <c r="T38" s="309"/>
      <c r="U38" s="309"/>
      <c r="V38" s="309"/>
      <c r="W38" s="309"/>
      <c r="X38" s="309"/>
      <c r="Y38" s="309"/>
      <c r="Z38" s="309"/>
      <c r="AA38" s="309"/>
      <c r="AB38" s="309"/>
      <c r="AC38" s="309"/>
      <c r="AD38" s="310"/>
    </row>
    <row r="39" spans="2:30" ht="18">
      <c r="B39" s="104"/>
      <c r="C39" s="138" t="s">
        <v>744</v>
      </c>
      <c r="D39" s="138"/>
      <c r="E39" s="139"/>
      <c r="F39" s="139"/>
      <c r="G39" s="139"/>
      <c r="H39" s="139"/>
      <c r="I39" s="139"/>
      <c r="J39" s="139"/>
      <c r="K39" s="139"/>
      <c r="L39" s="139"/>
      <c r="M39" s="139"/>
      <c r="N39" s="83"/>
      <c r="O39" s="93"/>
      <c r="Q39" s="308"/>
      <c r="R39" s="309"/>
      <c r="S39" s="309"/>
      <c r="T39" s="309"/>
      <c r="U39" s="309"/>
      <c r="V39" s="309"/>
      <c r="W39" s="309"/>
      <c r="X39" s="309"/>
      <c r="Y39" s="309"/>
      <c r="Z39" s="309"/>
      <c r="AA39" s="309"/>
      <c r="AB39" s="309"/>
      <c r="AC39" s="309"/>
      <c r="AD39" s="310"/>
    </row>
    <row r="40" spans="2:30" ht="18">
      <c r="B40" s="104"/>
      <c r="C40" s="138" t="s">
        <v>750</v>
      </c>
      <c r="D40" s="138"/>
      <c r="E40" s="139"/>
      <c r="F40" s="139"/>
      <c r="G40" s="139"/>
      <c r="H40" s="139"/>
      <c r="I40" s="139"/>
      <c r="J40" s="139"/>
      <c r="K40" s="139"/>
      <c r="L40" s="139"/>
      <c r="M40" s="139"/>
      <c r="N40" s="83"/>
      <c r="O40" s="93"/>
      <c r="Q40" s="308"/>
      <c r="R40" s="309"/>
      <c r="S40" s="309"/>
      <c r="T40" s="309"/>
      <c r="U40" s="309"/>
      <c r="V40" s="309"/>
      <c r="W40" s="309"/>
      <c r="X40" s="309"/>
      <c r="Y40" s="309"/>
      <c r="Z40" s="309"/>
      <c r="AA40" s="309"/>
      <c r="AB40" s="309"/>
      <c r="AC40" s="309"/>
      <c r="AD40" s="310"/>
    </row>
    <row r="41" spans="2:30" ht="18">
      <c r="B41" s="104"/>
      <c r="C41" s="138" t="s">
        <v>745</v>
      </c>
      <c r="D41" s="138"/>
      <c r="E41" s="139"/>
      <c r="F41" s="139"/>
      <c r="G41" s="139"/>
      <c r="H41" s="139"/>
      <c r="I41" s="139"/>
      <c r="J41" s="139"/>
      <c r="K41" s="139"/>
      <c r="L41" s="139"/>
      <c r="M41" s="139"/>
      <c r="N41" s="83"/>
      <c r="O41" s="93"/>
      <c r="Q41" s="308"/>
      <c r="R41" s="309"/>
      <c r="S41" s="309"/>
      <c r="T41" s="309"/>
      <c r="U41" s="309"/>
      <c r="V41" s="309"/>
      <c r="W41" s="309"/>
      <c r="X41" s="309"/>
      <c r="Y41" s="309"/>
      <c r="Z41" s="309"/>
      <c r="AA41" s="309"/>
      <c r="AB41" s="309"/>
      <c r="AC41" s="309"/>
      <c r="AD41" s="310"/>
    </row>
    <row r="42" spans="2:30" ht="18">
      <c r="B42" s="104"/>
      <c r="C42" s="138" t="s">
        <v>746</v>
      </c>
      <c r="D42" s="138"/>
      <c r="E42" s="139"/>
      <c r="F42" s="139"/>
      <c r="G42" s="139"/>
      <c r="H42" s="139"/>
      <c r="I42" s="139"/>
      <c r="J42" s="139"/>
      <c r="K42" s="139"/>
      <c r="L42" s="139"/>
      <c r="M42" s="139"/>
      <c r="N42" s="83"/>
      <c r="O42" s="93"/>
      <c r="Q42" s="308"/>
      <c r="R42" s="309"/>
      <c r="S42" s="309"/>
      <c r="T42" s="309"/>
      <c r="U42" s="309"/>
      <c r="V42" s="309"/>
      <c r="W42" s="309"/>
      <c r="X42" s="309"/>
      <c r="Y42" s="309"/>
      <c r="Z42" s="309"/>
      <c r="AA42" s="309"/>
      <c r="AB42" s="309"/>
      <c r="AC42" s="309"/>
      <c r="AD42" s="310"/>
    </row>
    <row r="43" spans="2:30" ht="18">
      <c r="B43" s="104"/>
      <c r="C43" s="138" t="s">
        <v>747</v>
      </c>
      <c r="D43" s="138"/>
      <c r="E43" s="139"/>
      <c r="F43" s="139"/>
      <c r="G43" s="139"/>
      <c r="H43" s="139"/>
      <c r="I43" s="139"/>
      <c r="J43" s="139"/>
      <c r="K43" s="139"/>
      <c r="L43" s="139"/>
      <c r="M43" s="139"/>
      <c r="N43" s="83"/>
      <c r="O43" s="93"/>
      <c r="Q43" s="308"/>
      <c r="R43" s="309"/>
      <c r="S43" s="309"/>
      <c r="T43" s="309"/>
      <c r="U43" s="309"/>
      <c r="V43" s="309"/>
      <c r="W43" s="309"/>
      <c r="X43" s="309"/>
      <c r="Y43" s="309"/>
      <c r="Z43" s="309"/>
      <c r="AA43" s="309"/>
      <c r="AB43" s="309"/>
      <c r="AC43" s="309"/>
      <c r="AD43" s="310"/>
    </row>
    <row r="44" spans="2:30" ht="18">
      <c r="B44" s="104"/>
      <c r="C44" s="138" t="s">
        <v>748</v>
      </c>
      <c r="D44" s="138"/>
      <c r="E44" s="139"/>
      <c r="F44" s="139"/>
      <c r="G44" s="139"/>
      <c r="H44" s="139"/>
      <c r="I44" s="139"/>
      <c r="J44" s="139"/>
      <c r="K44" s="139"/>
      <c r="L44" s="139"/>
      <c r="M44" s="139"/>
      <c r="N44" s="83"/>
      <c r="O44" s="93"/>
      <c r="Q44" s="308"/>
      <c r="R44" s="309"/>
      <c r="S44" s="309"/>
      <c r="T44" s="309"/>
      <c r="U44" s="309"/>
      <c r="V44" s="309"/>
      <c r="W44" s="309"/>
      <c r="X44" s="309"/>
      <c r="Y44" s="309"/>
      <c r="Z44" s="309"/>
      <c r="AA44" s="309"/>
      <c r="AB44" s="309"/>
      <c r="AC44" s="309"/>
      <c r="AD44" s="310"/>
    </row>
    <row r="45" spans="2:30" ht="18">
      <c r="B45" s="104"/>
      <c r="C45" s="138" t="s">
        <v>749</v>
      </c>
      <c r="D45" s="138"/>
      <c r="E45" s="139"/>
      <c r="F45" s="139"/>
      <c r="G45" s="139"/>
      <c r="H45" s="139"/>
      <c r="I45" s="139"/>
      <c r="J45" s="139"/>
      <c r="K45" s="139"/>
      <c r="L45" s="139"/>
      <c r="M45" s="139"/>
      <c r="N45" s="83"/>
      <c r="O45" s="93"/>
      <c r="Q45" s="308"/>
      <c r="R45" s="309"/>
      <c r="S45" s="309"/>
      <c r="T45" s="309"/>
      <c r="U45" s="309"/>
      <c r="V45" s="309"/>
      <c r="W45" s="309"/>
      <c r="X45" s="309"/>
      <c r="Y45" s="309"/>
      <c r="Z45" s="309"/>
      <c r="AA45" s="309"/>
      <c r="AB45" s="309"/>
      <c r="AC45" s="309"/>
      <c r="AD45" s="310"/>
    </row>
    <row r="46" spans="2:30" ht="22.9" customHeight="1" thickBot="1">
      <c r="B46" s="108"/>
      <c r="C46" s="1407"/>
      <c r="D46" s="1407"/>
      <c r="E46" s="1407"/>
      <c r="F46" s="1407"/>
      <c r="G46" s="57"/>
      <c r="H46" s="57"/>
      <c r="I46" s="57"/>
      <c r="J46" s="57"/>
      <c r="K46" s="57"/>
      <c r="L46" s="57"/>
      <c r="M46" s="57"/>
      <c r="N46" s="109"/>
      <c r="O46" s="110"/>
      <c r="Q46" s="311"/>
      <c r="R46" s="312"/>
      <c r="S46" s="312"/>
      <c r="T46" s="312"/>
      <c r="U46" s="312"/>
      <c r="V46" s="312"/>
      <c r="W46" s="312"/>
      <c r="X46" s="312"/>
      <c r="Y46" s="312"/>
      <c r="Z46" s="312"/>
      <c r="AA46" s="312"/>
      <c r="AB46" s="312"/>
      <c r="AC46" s="312"/>
      <c r="AD46" s="313"/>
    </row>
    <row r="47" spans="2:30" ht="22.9" customHeight="1">
      <c r="C47" s="91"/>
      <c r="D47" s="91"/>
      <c r="E47" s="92"/>
      <c r="F47" s="92"/>
      <c r="G47" s="92"/>
      <c r="H47" s="92"/>
      <c r="I47" s="92"/>
      <c r="J47" s="92"/>
      <c r="K47" s="92"/>
      <c r="L47" s="92"/>
      <c r="M47" s="92"/>
      <c r="N47" s="92"/>
    </row>
    <row r="48" spans="2:30" ht="12.75">
      <c r="C48" s="111" t="s">
        <v>77</v>
      </c>
      <c r="D48" s="91"/>
      <c r="E48" s="92"/>
      <c r="F48" s="92"/>
      <c r="G48" s="92"/>
      <c r="H48" s="92"/>
      <c r="I48" s="92"/>
      <c r="J48" s="92"/>
      <c r="K48" s="92"/>
      <c r="L48" s="92"/>
      <c r="M48" s="92"/>
      <c r="N48" s="82" t="s">
        <v>50</v>
      </c>
    </row>
    <row r="49" spans="3:14" ht="12.75">
      <c r="C49" s="112" t="s">
        <v>78</v>
      </c>
      <c r="D49" s="91"/>
      <c r="E49" s="92"/>
      <c r="F49" s="92"/>
      <c r="G49" s="92"/>
      <c r="H49" s="92"/>
      <c r="I49" s="92"/>
      <c r="J49" s="92"/>
      <c r="K49" s="92"/>
      <c r="L49" s="92"/>
      <c r="M49" s="92"/>
      <c r="N49" s="92"/>
    </row>
    <row r="50" spans="3:14" ht="12.75">
      <c r="C50" s="112" t="s">
        <v>79</v>
      </c>
      <c r="D50" s="91"/>
      <c r="E50" s="92"/>
      <c r="F50" s="92"/>
      <c r="G50" s="92"/>
      <c r="H50" s="92"/>
      <c r="I50" s="92"/>
      <c r="J50" s="92"/>
      <c r="K50" s="92"/>
      <c r="L50" s="92"/>
      <c r="M50" s="92"/>
      <c r="N50" s="92"/>
    </row>
    <row r="51" spans="3:14" ht="12.75">
      <c r="C51" s="112" t="s">
        <v>80</v>
      </c>
      <c r="D51" s="91"/>
      <c r="E51" s="92"/>
      <c r="F51" s="92"/>
      <c r="G51" s="92"/>
      <c r="H51" s="92"/>
      <c r="I51" s="92"/>
      <c r="J51" s="92"/>
      <c r="K51" s="92"/>
      <c r="L51" s="92"/>
      <c r="M51" s="92"/>
      <c r="N51" s="92"/>
    </row>
    <row r="52" spans="3:14" ht="12.75">
      <c r="C52" s="112" t="s">
        <v>81</v>
      </c>
      <c r="D52" s="91"/>
      <c r="E52" s="92"/>
      <c r="F52" s="92"/>
      <c r="G52" s="92"/>
      <c r="H52" s="92"/>
      <c r="I52" s="92"/>
      <c r="J52" s="92"/>
      <c r="K52" s="92"/>
      <c r="L52" s="92"/>
      <c r="M52" s="92"/>
      <c r="N52" s="92"/>
    </row>
    <row r="53" spans="3:14" ht="22.9" customHeight="1">
      <c r="C53" s="91"/>
      <c r="D53" s="91"/>
      <c r="E53" s="92"/>
      <c r="F53" s="92"/>
      <c r="G53" s="92"/>
      <c r="H53" s="92"/>
      <c r="I53" s="92"/>
      <c r="J53" s="92"/>
      <c r="K53" s="92"/>
      <c r="L53" s="92"/>
      <c r="M53" s="92"/>
      <c r="N53" s="92"/>
    </row>
    <row r="54" spans="3:14" ht="22.9" customHeight="1">
      <c r="C54" s="91"/>
      <c r="D54" s="91"/>
      <c r="E54" s="92"/>
      <c r="F54" s="92"/>
      <c r="G54" s="92"/>
      <c r="H54" s="92"/>
      <c r="I54" s="92"/>
      <c r="J54" s="92"/>
      <c r="K54" s="92"/>
      <c r="L54" s="92"/>
      <c r="M54" s="92"/>
      <c r="N54" s="92"/>
    </row>
    <row r="55" spans="3:14" ht="22.9" customHeight="1">
      <c r="C55" s="91"/>
      <c r="D55" s="91"/>
      <c r="E55" s="92"/>
      <c r="F55" s="92"/>
      <c r="G55" s="92"/>
      <c r="H55" s="92"/>
      <c r="I55" s="92"/>
      <c r="J55" s="92"/>
      <c r="K55" s="92"/>
      <c r="L55" s="92"/>
      <c r="M55" s="92"/>
      <c r="N55" s="92"/>
    </row>
    <row r="56" spans="3:14" ht="22.9" customHeight="1">
      <c r="C56" s="91"/>
      <c r="D56" s="91"/>
      <c r="E56" s="92"/>
      <c r="F56" s="92"/>
      <c r="G56" s="92"/>
      <c r="H56" s="92"/>
      <c r="I56" s="92"/>
      <c r="J56" s="92"/>
      <c r="K56" s="92"/>
      <c r="L56" s="92"/>
      <c r="M56" s="92"/>
      <c r="N56" s="92"/>
    </row>
    <row r="57" spans="3:14" ht="22.9" customHeight="1">
      <c r="F57" s="92"/>
      <c r="G57" s="92"/>
      <c r="H57" s="92"/>
      <c r="I57" s="92"/>
      <c r="J57" s="92"/>
      <c r="K57" s="92"/>
      <c r="L57" s="92"/>
      <c r="M57" s="92"/>
      <c r="N57" s="92"/>
    </row>
  </sheetData>
  <sheetProtection password="E059" sheet="1" objects="1" scenarios="1"/>
  <mergeCells count="9">
    <mergeCell ref="N6:N7"/>
    <mergeCell ref="D9:N9"/>
    <mergeCell ref="C46:F46"/>
    <mergeCell ref="C13:D13"/>
    <mergeCell ref="N13:N14"/>
    <mergeCell ref="F13:L13"/>
    <mergeCell ref="C24:D24"/>
    <mergeCell ref="F24:L24"/>
    <mergeCell ref="N24:N25"/>
  </mergeCells>
  <phoneticPr fontId="20" type="noConversion"/>
  <printOptions horizontalCentered="1" verticalCentered="1"/>
  <pageMargins left="0.35629921259842523" right="0.35629921259842523" top="0.60629921259842523" bottom="0.60629921259842523" header="0.5" footer="0.5"/>
  <pageSetup paperSize="9" scale="45" orientation="landscape" horizontalDpi="4294967292" verticalDpi="4294967292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C82"/>
  <sheetViews>
    <sheetView topLeftCell="A54" zoomScale="69" zoomScaleNormal="69" zoomScalePageLayoutView="125" workbookViewId="0">
      <selection activeCell="M93" sqref="M93"/>
    </sheetView>
  </sheetViews>
  <sheetFormatPr baseColWidth="10" defaultColWidth="10.77734375" defaultRowHeight="22.9" customHeight="1"/>
  <cols>
    <col min="1" max="2" width="3.21875" style="84" customWidth="1"/>
    <col min="3" max="3" width="13.5546875" style="84" customWidth="1"/>
    <col min="4" max="4" width="23.21875" style="84" customWidth="1"/>
    <col min="5" max="12" width="13.44140625" style="85" customWidth="1"/>
    <col min="13" max="13" width="25.77734375" style="85" customWidth="1"/>
    <col min="14" max="14" width="3.21875" style="84" customWidth="1"/>
    <col min="15" max="16384" width="10.77734375" style="84"/>
  </cols>
  <sheetData>
    <row r="2" spans="2:29" ht="22.9" customHeight="1">
      <c r="D2" s="65" t="s">
        <v>321</v>
      </c>
    </row>
    <row r="3" spans="2:29" ht="22.9" customHeight="1">
      <c r="D3" s="65" t="s">
        <v>322</v>
      </c>
    </row>
    <row r="4" spans="2:29" ht="22.9" customHeight="1" thickBot="1"/>
    <row r="5" spans="2:29" ht="9" customHeight="1">
      <c r="B5" s="86"/>
      <c r="C5" s="87"/>
      <c r="D5" s="87"/>
      <c r="E5" s="88"/>
      <c r="F5" s="88"/>
      <c r="G5" s="88"/>
      <c r="H5" s="88"/>
      <c r="I5" s="88"/>
      <c r="J5" s="88"/>
      <c r="K5" s="88"/>
      <c r="L5" s="88"/>
      <c r="M5" s="88"/>
      <c r="N5" s="89"/>
      <c r="P5" s="292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4"/>
    </row>
    <row r="6" spans="2:29" ht="30" customHeight="1">
      <c r="B6" s="90"/>
      <c r="C6" s="68" t="s">
        <v>0</v>
      </c>
      <c r="D6" s="91"/>
      <c r="E6" s="92"/>
      <c r="F6" s="92"/>
      <c r="G6" s="92"/>
      <c r="H6" s="92"/>
      <c r="I6" s="92"/>
      <c r="J6" s="92"/>
      <c r="K6" s="92"/>
      <c r="L6" s="92"/>
      <c r="M6" s="1384">
        <f>ejercicio</f>
        <v>2018</v>
      </c>
      <c r="N6" s="93"/>
      <c r="P6" s="295"/>
      <c r="Q6" s="296" t="s">
        <v>644</v>
      </c>
      <c r="R6" s="297"/>
      <c r="S6" s="297"/>
      <c r="T6" s="297"/>
      <c r="U6" s="297"/>
      <c r="V6" s="297"/>
      <c r="W6" s="297"/>
      <c r="X6" s="297"/>
      <c r="Y6" s="297"/>
      <c r="Z6" s="297"/>
      <c r="AA6" s="297"/>
      <c r="AB6" s="297"/>
      <c r="AC6" s="298"/>
    </row>
    <row r="7" spans="2:29" ht="30" customHeight="1">
      <c r="B7" s="90"/>
      <c r="C7" s="68" t="s">
        <v>1</v>
      </c>
      <c r="D7" s="91"/>
      <c r="E7" s="92"/>
      <c r="F7" s="92"/>
      <c r="G7" s="92"/>
      <c r="H7" s="92"/>
      <c r="I7" s="92"/>
      <c r="J7" s="92"/>
      <c r="K7" s="92"/>
      <c r="L7" s="92"/>
      <c r="M7" s="1384"/>
      <c r="N7" s="93"/>
      <c r="P7" s="295"/>
      <c r="Q7" s="297"/>
      <c r="R7" s="297"/>
      <c r="S7" s="297"/>
      <c r="T7" s="297"/>
      <c r="U7" s="297"/>
      <c r="V7" s="297"/>
      <c r="W7" s="297"/>
      <c r="X7" s="297"/>
      <c r="Y7" s="297"/>
      <c r="Z7" s="297"/>
      <c r="AA7" s="297"/>
      <c r="AB7" s="297"/>
      <c r="AC7" s="298"/>
    </row>
    <row r="8" spans="2:29" ht="30" customHeight="1">
      <c r="B8" s="90"/>
      <c r="C8" s="94"/>
      <c r="D8" s="91"/>
      <c r="E8" s="92"/>
      <c r="F8" s="92"/>
      <c r="G8" s="92"/>
      <c r="H8" s="92"/>
      <c r="I8" s="92"/>
      <c r="J8" s="92"/>
      <c r="K8" s="92"/>
      <c r="L8" s="92"/>
      <c r="M8" s="95"/>
      <c r="N8" s="93"/>
      <c r="P8" s="295"/>
      <c r="Q8" s="297"/>
      <c r="R8" s="297"/>
      <c r="S8" s="297"/>
      <c r="T8" s="297"/>
      <c r="U8" s="297"/>
      <c r="V8" s="297"/>
      <c r="W8" s="297"/>
      <c r="X8" s="297"/>
      <c r="Y8" s="297"/>
      <c r="Z8" s="297"/>
      <c r="AA8" s="297"/>
      <c r="AB8" s="297"/>
      <c r="AC8" s="298"/>
    </row>
    <row r="9" spans="2:29" s="66" customFormat="1" ht="30" customHeight="1">
      <c r="B9" s="96"/>
      <c r="C9" s="56" t="s">
        <v>2</v>
      </c>
      <c r="D9" s="1408" t="str">
        <f>Entidad</f>
        <v>CASINO TAORO S.A.</v>
      </c>
      <c r="E9" s="1408"/>
      <c r="F9" s="1408"/>
      <c r="G9" s="1408"/>
      <c r="H9" s="1408"/>
      <c r="I9" s="1408"/>
      <c r="J9" s="1408"/>
      <c r="K9" s="1408"/>
      <c r="L9" s="1408"/>
      <c r="M9" s="1408"/>
      <c r="N9" s="97"/>
      <c r="P9" s="299"/>
      <c r="Q9" s="300"/>
      <c r="R9" s="300"/>
      <c r="S9" s="300"/>
      <c r="T9" s="300"/>
      <c r="U9" s="300"/>
      <c r="V9" s="300"/>
      <c r="W9" s="300"/>
      <c r="X9" s="300"/>
      <c r="Y9" s="300"/>
      <c r="Z9" s="300"/>
      <c r="AA9" s="300"/>
      <c r="AB9" s="300"/>
      <c r="AC9" s="301"/>
    </row>
    <row r="10" spans="2:29" ht="7.15" customHeight="1">
      <c r="B10" s="90"/>
      <c r="C10" s="91"/>
      <c r="D10" s="91"/>
      <c r="E10" s="92"/>
      <c r="F10" s="92"/>
      <c r="G10" s="92"/>
      <c r="H10" s="92"/>
      <c r="I10" s="92"/>
      <c r="J10" s="92"/>
      <c r="K10" s="92"/>
      <c r="L10" s="92"/>
      <c r="M10" s="92"/>
      <c r="N10" s="93"/>
      <c r="P10" s="295"/>
      <c r="Q10" s="297"/>
      <c r="R10" s="297"/>
      <c r="S10" s="297"/>
      <c r="T10" s="297"/>
      <c r="U10" s="297"/>
      <c r="V10" s="297"/>
      <c r="W10" s="297"/>
      <c r="X10" s="297"/>
      <c r="Y10" s="297"/>
      <c r="Z10" s="297"/>
      <c r="AA10" s="297"/>
      <c r="AB10" s="297"/>
      <c r="AC10" s="298"/>
    </row>
    <row r="11" spans="2:29" s="102" customFormat="1" ht="30" customHeight="1">
      <c r="B11" s="98"/>
      <c r="C11" s="99" t="s">
        <v>359</v>
      </c>
      <c r="D11" s="99"/>
      <c r="E11" s="100"/>
      <c r="F11" s="100"/>
      <c r="G11" s="100"/>
      <c r="H11" s="100"/>
      <c r="I11" s="100"/>
      <c r="J11" s="100"/>
      <c r="K11" s="100"/>
      <c r="L11" s="100"/>
      <c r="M11" s="100"/>
      <c r="N11" s="101"/>
      <c r="P11" s="302"/>
      <c r="Q11" s="303"/>
      <c r="R11" s="303"/>
      <c r="S11" s="303"/>
      <c r="T11" s="303"/>
      <c r="U11" s="303"/>
      <c r="V11" s="303"/>
      <c r="W11" s="303"/>
      <c r="X11" s="303"/>
      <c r="Y11" s="303"/>
      <c r="Z11" s="303"/>
      <c r="AA11" s="303"/>
      <c r="AB11" s="303"/>
      <c r="AC11" s="304"/>
    </row>
    <row r="12" spans="2:29" s="102" customFormat="1" ht="30" customHeight="1">
      <c r="B12" s="98"/>
      <c r="C12" s="1458"/>
      <c r="D12" s="1458"/>
      <c r="E12" s="83"/>
      <c r="F12" s="83"/>
      <c r="G12" s="83"/>
      <c r="H12" s="83"/>
      <c r="I12" s="83"/>
      <c r="J12" s="83"/>
      <c r="K12" s="83"/>
      <c r="L12" s="83"/>
      <c r="M12" s="83"/>
      <c r="N12" s="101"/>
      <c r="P12" s="302"/>
      <c r="Q12" s="303"/>
      <c r="R12" s="303"/>
      <c r="S12" s="303"/>
      <c r="T12" s="303"/>
      <c r="U12" s="303"/>
      <c r="V12" s="303"/>
      <c r="W12" s="303"/>
      <c r="X12" s="303"/>
      <c r="Y12" s="303"/>
      <c r="Z12" s="303"/>
      <c r="AA12" s="303"/>
      <c r="AB12" s="303"/>
      <c r="AC12" s="304"/>
    </row>
    <row r="13" spans="2:29" s="102" customFormat="1" ht="30" customHeight="1">
      <c r="B13" s="98"/>
      <c r="C13" s="67" t="s">
        <v>370</v>
      </c>
      <c r="D13" s="22"/>
      <c r="E13" s="83"/>
      <c r="F13" s="83"/>
      <c r="G13" s="83"/>
      <c r="H13" s="83"/>
      <c r="I13" s="83"/>
      <c r="J13" s="83"/>
      <c r="K13" s="83"/>
      <c r="L13" s="83"/>
      <c r="M13" s="83"/>
      <c r="N13" s="101"/>
      <c r="P13" s="295"/>
      <c r="Q13" s="297"/>
      <c r="R13" s="297"/>
      <c r="S13" s="297"/>
      <c r="T13" s="297"/>
      <c r="U13" s="297"/>
      <c r="V13" s="297"/>
      <c r="W13" s="297"/>
      <c r="X13" s="297"/>
      <c r="Y13" s="297"/>
      <c r="Z13" s="297"/>
      <c r="AA13" s="297"/>
      <c r="AB13" s="297"/>
      <c r="AC13" s="298"/>
    </row>
    <row r="14" spans="2:29" s="102" customFormat="1" ht="30" customHeight="1">
      <c r="B14" s="98"/>
      <c r="C14" s="22"/>
      <c r="D14" s="22"/>
      <c r="E14" s="83"/>
      <c r="F14" s="83"/>
      <c r="G14" s="83"/>
      <c r="H14" s="83"/>
      <c r="I14" s="83"/>
      <c r="J14" s="83"/>
      <c r="K14" s="83"/>
      <c r="L14" s="83"/>
      <c r="M14" s="83"/>
      <c r="N14" s="101"/>
      <c r="P14" s="295"/>
      <c r="Q14" s="297"/>
      <c r="R14" s="297"/>
      <c r="S14" s="297"/>
      <c r="T14" s="297"/>
      <c r="U14" s="297"/>
      <c r="V14" s="297"/>
      <c r="W14" s="297"/>
      <c r="X14" s="297"/>
      <c r="Y14" s="297"/>
      <c r="Z14" s="297"/>
      <c r="AA14" s="297"/>
      <c r="AB14" s="297"/>
      <c r="AC14" s="298"/>
    </row>
    <row r="15" spans="2:29" s="106" customFormat="1" ht="22.9" customHeight="1">
      <c r="B15" s="104"/>
      <c r="C15" s="162"/>
      <c r="D15" s="163"/>
      <c r="E15" s="164" t="s">
        <v>361</v>
      </c>
      <c r="F15" s="164" t="s">
        <v>337</v>
      </c>
      <c r="G15" s="1448" t="s">
        <v>345</v>
      </c>
      <c r="H15" s="1449"/>
      <c r="I15" s="1449"/>
      <c r="J15" s="164" t="s">
        <v>356</v>
      </c>
      <c r="K15" s="164" t="s">
        <v>366</v>
      </c>
      <c r="L15" s="164" t="s">
        <v>367</v>
      </c>
      <c r="M15" s="1446" t="s">
        <v>752</v>
      </c>
      <c r="N15" s="105"/>
      <c r="P15" s="295"/>
      <c r="Q15" s="297"/>
      <c r="R15" s="297"/>
      <c r="S15" s="297"/>
      <c r="T15" s="297"/>
      <c r="U15" s="297"/>
      <c r="V15" s="297"/>
      <c r="W15" s="297"/>
      <c r="X15" s="297"/>
      <c r="Y15" s="297"/>
      <c r="Z15" s="297"/>
      <c r="AA15" s="297"/>
      <c r="AB15" s="297"/>
      <c r="AC15" s="298"/>
    </row>
    <row r="16" spans="2:29" ht="49.15" customHeight="1">
      <c r="B16" s="90"/>
      <c r="C16" s="165" t="s">
        <v>360</v>
      </c>
      <c r="D16" s="166"/>
      <c r="E16" s="167" t="s">
        <v>362</v>
      </c>
      <c r="F16" s="167">
        <f>ejercicio</f>
        <v>2018</v>
      </c>
      <c r="G16" s="168" t="s">
        <v>363</v>
      </c>
      <c r="H16" s="169" t="s">
        <v>364</v>
      </c>
      <c r="I16" s="170" t="s">
        <v>365</v>
      </c>
      <c r="J16" s="167">
        <f>ejercicio</f>
        <v>2018</v>
      </c>
      <c r="K16" s="167" t="s">
        <v>751</v>
      </c>
      <c r="L16" s="167">
        <f>ejercicio</f>
        <v>2018</v>
      </c>
      <c r="M16" s="1447"/>
      <c r="N16" s="93"/>
      <c r="P16" s="295"/>
      <c r="Q16" s="297"/>
      <c r="R16" s="297"/>
      <c r="S16" s="297"/>
      <c r="T16" s="297"/>
      <c r="U16" s="297"/>
      <c r="V16" s="297"/>
      <c r="W16" s="297"/>
      <c r="X16" s="297"/>
      <c r="Y16" s="297"/>
      <c r="Z16" s="297"/>
      <c r="AA16" s="297"/>
      <c r="AB16" s="297"/>
      <c r="AC16" s="298"/>
    </row>
    <row r="17" spans="2:29" ht="30" customHeight="1" thickBot="1">
      <c r="B17" s="90"/>
      <c r="C17" s="1459" t="s">
        <v>368</v>
      </c>
      <c r="D17" s="1459"/>
      <c r="E17" s="1459"/>
      <c r="F17" s="1459"/>
      <c r="G17" s="1459"/>
      <c r="H17" s="1459"/>
      <c r="I17" s="1459"/>
      <c r="J17" s="1459"/>
      <c r="K17" s="1459"/>
      <c r="L17" s="1459"/>
      <c r="M17" s="1459"/>
      <c r="N17" s="93"/>
      <c r="P17" s="295"/>
      <c r="Q17" s="297"/>
      <c r="R17" s="297"/>
      <c r="S17" s="297"/>
      <c r="T17" s="297"/>
      <c r="U17" s="297"/>
      <c r="V17" s="297"/>
      <c r="W17" s="297"/>
      <c r="X17" s="297"/>
      <c r="Y17" s="297"/>
      <c r="Z17" s="297"/>
      <c r="AA17" s="297"/>
      <c r="AB17" s="297"/>
      <c r="AC17" s="298"/>
    </row>
    <row r="18" spans="2:29" s="107" customFormat="1" ht="22.9" customHeight="1">
      <c r="B18" s="104"/>
      <c r="C18" s="1455"/>
      <c r="D18" s="1456"/>
      <c r="E18" s="614"/>
      <c r="F18" s="359"/>
      <c r="G18" s="360"/>
      <c r="H18" s="360"/>
      <c r="I18" s="360"/>
      <c r="J18" s="153">
        <f t="shared" ref="J18:J24" si="0">SUM(F18:I18)</f>
        <v>0</v>
      </c>
      <c r="K18" s="366"/>
      <c r="L18" s="367"/>
      <c r="M18" s="610"/>
      <c r="N18" s="105"/>
      <c r="P18" s="295"/>
      <c r="Q18" s="297"/>
      <c r="R18" s="297"/>
      <c r="S18" s="297"/>
      <c r="T18" s="297"/>
      <c r="U18" s="297"/>
      <c r="V18" s="297"/>
      <c r="W18" s="297"/>
      <c r="X18" s="297"/>
      <c r="Y18" s="297"/>
      <c r="Z18" s="297"/>
      <c r="AA18" s="297"/>
      <c r="AB18" s="297"/>
      <c r="AC18" s="298"/>
    </row>
    <row r="19" spans="2:29" ht="22.9" customHeight="1">
      <c r="B19" s="104"/>
      <c r="C19" s="1451"/>
      <c r="D19" s="1452"/>
      <c r="E19" s="615"/>
      <c r="F19" s="352"/>
      <c r="G19" s="353"/>
      <c r="H19" s="353"/>
      <c r="I19" s="353"/>
      <c r="J19" s="145">
        <f t="shared" si="0"/>
        <v>0</v>
      </c>
      <c r="K19" s="368"/>
      <c r="L19" s="369"/>
      <c r="M19" s="611"/>
      <c r="N19" s="93"/>
      <c r="P19" s="295"/>
      <c r="Q19" s="297"/>
      <c r="R19" s="297"/>
      <c r="S19" s="297"/>
      <c r="T19" s="297"/>
      <c r="U19" s="297"/>
      <c r="V19" s="297"/>
      <c r="W19" s="297"/>
      <c r="X19" s="297"/>
      <c r="Y19" s="297"/>
      <c r="Z19" s="297"/>
      <c r="AA19" s="297"/>
      <c r="AB19" s="297"/>
      <c r="AC19" s="298"/>
    </row>
    <row r="20" spans="2:29" ht="22.9" customHeight="1">
      <c r="B20" s="104"/>
      <c r="C20" s="1451"/>
      <c r="D20" s="1452"/>
      <c r="E20" s="615"/>
      <c r="F20" s="352"/>
      <c r="G20" s="353"/>
      <c r="H20" s="353"/>
      <c r="I20" s="353"/>
      <c r="J20" s="145">
        <f t="shared" si="0"/>
        <v>0</v>
      </c>
      <c r="K20" s="368"/>
      <c r="L20" s="369"/>
      <c r="M20" s="611"/>
      <c r="N20" s="93"/>
      <c r="P20" s="295"/>
      <c r="Q20" s="297"/>
      <c r="R20" s="297"/>
      <c r="S20" s="297"/>
      <c r="T20" s="297"/>
      <c r="U20" s="297"/>
      <c r="V20" s="297"/>
      <c r="W20" s="297"/>
      <c r="X20" s="297"/>
      <c r="Y20" s="297"/>
      <c r="Z20" s="297"/>
      <c r="AA20" s="297"/>
      <c r="AB20" s="297"/>
      <c r="AC20" s="298"/>
    </row>
    <row r="21" spans="2:29" ht="22.9" customHeight="1">
      <c r="B21" s="104"/>
      <c r="C21" s="1451"/>
      <c r="D21" s="1452"/>
      <c r="E21" s="615"/>
      <c r="F21" s="352"/>
      <c r="G21" s="353"/>
      <c r="H21" s="353"/>
      <c r="I21" s="353"/>
      <c r="J21" s="145">
        <f t="shared" si="0"/>
        <v>0</v>
      </c>
      <c r="K21" s="368"/>
      <c r="L21" s="369"/>
      <c r="M21" s="611"/>
      <c r="N21" s="93"/>
      <c r="P21" s="295"/>
      <c r="Q21" s="297"/>
      <c r="R21" s="297"/>
      <c r="S21" s="297"/>
      <c r="T21" s="297"/>
      <c r="U21" s="297"/>
      <c r="V21" s="297"/>
      <c r="W21" s="297"/>
      <c r="X21" s="297"/>
      <c r="Y21" s="297"/>
      <c r="Z21" s="297"/>
      <c r="AA21" s="297"/>
      <c r="AB21" s="297"/>
      <c r="AC21" s="298"/>
    </row>
    <row r="22" spans="2:29" ht="22.9" customHeight="1">
      <c r="B22" s="104"/>
      <c r="C22" s="1451"/>
      <c r="D22" s="1452"/>
      <c r="E22" s="616"/>
      <c r="F22" s="361"/>
      <c r="G22" s="362"/>
      <c r="H22" s="362"/>
      <c r="I22" s="362"/>
      <c r="J22" s="145">
        <f t="shared" si="0"/>
        <v>0</v>
      </c>
      <c r="K22" s="370"/>
      <c r="L22" s="371"/>
      <c r="M22" s="612"/>
      <c r="N22" s="93"/>
      <c r="P22" s="295"/>
      <c r="Q22" s="297"/>
      <c r="R22" s="297"/>
      <c r="S22" s="297"/>
      <c r="T22" s="297"/>
      <c r="U22" s="297"/>
      <c r="V22" s="297"/>
      <c r="W22" s="297"/>
      <c r="X22" s="297"/>
      <c r="Y22" s="297"/>
      <c r="Z22" s="297"/>
      <c r="AA22" s="297"/>
      <c r="AB22" s="297"/>
      <c r="AC22" s="298"/>
    </row>
    <row r="23" spans="2:29" ht="22.9" customHeight="1">
      <c r="B23" s="104"/>
      <c r="C23" s="1451"/>
      <c r="D23" s="1452"/>
      <c r="E23" s="616"/>
      <c r="F23" s="361"/>
      <c r="G23" s="362"/>
      <c r="H23" s="362"/>
      <c r="I23" s="362"/>
      <c r="J23" s="145">
        <f t="shared" si="0"/>
        <v>0</v>
      </c>
      <c r="K23" s="370"/>
      <c r="L23" s="371"/>
      <c r="M23" s="612"/>
      <c r="N23" s="93"/>
      <c r="P23" s="295"/>
      <c r="Q23" s="297"/>
      <c r="R23" s="297"/>
      <c r="S23" s="297"/>
      <c r="T23" s="297"/>
      <c r="U23" s="297"/>
      <c r="V23" s="297"/>
      <c r="W23" s="297"/>
      <c r="X23" s="297"/>
      <c r="Y23" s="297"/>
      <c r="Z23" s="297"/>
      <c r="AA23" s="297"/>
      <c r="AB23" s="297"/>
      <c r="AC23" s="298"/>
    </row>
    <row r="24" spans="2:29" ht="22.9" customHeight="1">
      <c r="B24" s="104"/>
      <c r="C24" s="363"/>
      <c r="D24" s="364"/>
      <c r="E24" s="617"/>
      <c r="F24" s="356"/>
      <c r="G24" s="357"/>
      <c r="H24" s="357"/>
      <c r="I24" s="357"/>
      <c r="J24" s="146">
        <f t="shared" si="0"/>
        <v>0</v>
      </c>
      <c r="K24" s="372"/>
      <c r="L24" s="373"/>
      <c r="M24" s="613"/>
      <c r="N24" s="93"/>
      <c r="P24" s="295"/>
      <c r="Q24" s="297"/>
      <c r="R24" s="297"/>
      <c r="S24" s="297"/>
      <c r="T24" s="297"/>
      <c r="U24" s="297"/>
      <c r="V24" s="297"/>
      <c r="W24" s="297"/>
      <c r="X24" s="297"/>
      <c r="Y24" s="297"/>
      <c r="Z24" s="297"/>
      <c r="AA24" s="297"/>
      <c r="AB24" s="297"/>
      <c r="AC24" s="298"/>
    </row>
    <row r="25" spans="2:29" ht="22.9" customHeight="1" thickBot="1">
      <c r="B25" s="104"/>
      <c r="C25" s="132" t="s">
        <v>343</v>
      </c>
      <c r="D25" s="133"/>
      <c r="E25" s="144"/>
      <c r="F25" s="144">
        <f>SUM(F18:F24)</f>
        <v>0</v>
      </c>
      <c r="G25" s="144">
        <f>SUM(G18:G24)</f>
        <v>0</v>
      </c>
      <c r="H25" s="144">
        <f>SUM(H18:H24)</f>
        <v>0</v>
      </c>
      <c r="I25" s="144">
        <f>SUM(I18:I24)</f>
        <v>0</v>
      </c>
      <c r="J25" s="144">
        <f>SUM(J18:J24)</f>
        <v>0</v>
      </c>
      <c r="K25" s="149"/>
      <c r="L25" s="144">
        <f>SUM(L18:L24)</f>
        <v>0</v>
      </c>
      <c r="M25" s="134"/>
      <c r="N25" s="93"/>
      <c r="P25" s="295"/>
      <c r="Q25" s="297"/>
      <c r="R25" s="297"/>
      <c r="S25" s="297"/>
      <c r="T25" s="297"/>
      <c r="U25" s="297"/>
      <c r="V25" s="297"/>
      <c r="W25" s="297"/>
      <c r="X25" s="297"/>
      <c r="Y25" s="297"/>
      <c r="Z25" s="297"/>
      <c r="AA25" s="297"/>
      <c r="AB25" s="297"/>
      <c r="AC25" s="298"/>
    </row>
    <row r="26" spans="2:29" ht="30" customHeight="1" thickBot="1">
      <c r="B26" s="90"/>
      <c r="C26" s="1460" t="s">
        <v>369</v>
      </c>
      <c r="D26" s="1460"/>
      <c r="E26" s="1460"/>
      <c r="F26" s="1460"/>
      <c r="G26" s="1460"/>
      <c r="H26" s="1460"/>
      <c r="I26" s="1460"/>
      <c r="J26" s="1460"/>
      <c r="K26" s="1460"/>
      <c r="L26" s="1460"/>
      <c r="M26" s="1460"/>
      <c r="N26" s="93"/>
      <c r="P26" s="295"/>
      <c r="Q26" s="297"/>
      <c r="R26" s="297"/>
      <c r="S26" s="297"/>
      <c r="T26" s="297"/>
      <c r="U26" s="297"/>
      <c r="V26" s="297"/>
      <c r="W26" s="297"/>
      <c r="X26" s="297"/>
      <c r="Y26" s="297"/>
      <c r="Z26" s="297"/>
      <c r="AA26" s="297"/>
      <c r="AB26" s="297"/>
      <c r="AC26" s="298"/>
    </row>
    <row r="27" spans="2:29" ht="22.9" customHeight="1">
      <c r="B27" s="104"/>
      <c r="C27" s="1455"/>
      <c r="D27" s="1456"/>
      <c r="E27" s="614"/>
      <c r="F27" s="359"/>
      <c r="G27" s="360"/>
      <c r="H27" s="360"/>
      <c r="I27" s="360"/>
      <c r="J27" s="153">
        <f t="shared" ref="J27:J33" si="1">SUM(F27:I27)</f>
        <v>0</v>
      </c>
      <c r="K27" s="366"/>
      <c r="L27" s="367"/>
      <c r="M27" s="610"/>
      <c r="N27" s="105"/>
      <c r="P27" s="295"/>
      <c r="Q27" s="297"/>
      <c r="R27" s="297"/>
      <c r="S27" s="297"/>
      <c r="T27" s="297"/>
      <c r="U27" s="297"/>
      <c r="V27" s="297"/>
      <c r="W27" s="297"/>
      <c r="X27" s="297"/>
      <c r="Y27" s="297"/>
      <c r="Z27" s="297"/>
      <c r="AA27" s="297"/>
      <c r="AB27" s="297"/>
      <c r="AC27" s="298"/>
    </row>
    <row r="28" spans="2:29" ht="22.9" customHeight="1">
      <c r="B28" s="104"/>
      <c r="C28" s="1457" t="s">
        <v>822</v>
      </c>
      <c r="D28" s="1452"/>
      <c r="E28" s="615">
        <v>242</v>
      </c>
      <c r="F28" s="352">
        <v>560000</v>
      </c>
      <c r="G28" s="353">
        <v>150000</v>
      </c>
      <c r="H28" s="353"/>
      <c r="I28" s="353"/>
      <c r="J28" s="145">
        <f t="shared" si="1"/>
        <v>710000</v>
      </c>
      <c r="K28" s="368"/>
      <c r="L28" s="369"/>
      <c r="M28" s="611"/>
      <c r="N28" s="93"/>
      <c r="P28" s="295"/>
      <c r="Q28" s="297"/>
      <c r="R28" s="297"/>
      <c r="S28" s="297"/>
      <c r="T28" s="297"/>
      <c r="U28" s="297"/>
      <c r="V28" s="297"/>
      <c r="W28" s="297"/>
      <c r="X28" s="297"/>
      <c r="Y28" s="297"/>
      <c r="Z28" s="297"/>
      <c r="AA28" s="297"/>
      <c r="AB28" s="297"/>
      <c r="AC28" s="298"/>
    </row>
    <row r="29" spans="2:29" ht="22.9" customHeight="1">
      <c r="B29" s="104"/>
      <c r="C29" s="1451"/>
      <c r="D29" s="1452"/>
      <c r="E29" s="615"/>
      <c r="F29" s="352"/>
      <c r="G29" s="353"/>
      <c r="H29" s="353"/>
      <c r="I29" s="353"/>
      <c r="J29" s="145">
        <f t="shared" si="1"/>
        <v>0</v>
      </c>
      <c r="K29" s="368"/>
      <c r="L29" s="369"/>
      <c r="M29" s="611"/>
      <c r="N29" s="93"/>
      <c r="P29" s="295"/>
      <c r="Q29" s="297"/>
      <c r="R29" s="297"/>
      <c r="S29" s="297"/>
      <c r="T29" s="297"/>
      <c r="U29" s="297"/>
      <c r="V29" s="297"/>
      <c r="W29" s="297"/>
      <c r="X29" s="297"/>
      <c r="Y29" s="297"/>
      <c r="Z29" s="297"/>
      <c r="AA29" s="297"/>
      <c r="AB29" s="297"/>
      <c r="AC29" s="298"/>
    </row>
    <row r="30" spans="2:29" ht="22.9" customHeight="1">
      <c r="B30" s="104"/>
      <c r="C30" s="1451"/>
      <c r="D30" s="1452"/>
      <c r="E30" s="615"/>
      <c r="F30" s="352"/>
      <c r="G30" s="353"/>
      <c r="H30" s="353"/>
      <c r="I30" s="353"/>
      <c r="J30" s="145">
        <f t="shared" si="1"/>
        <v>0</v>
      </c>
      <c r="K30" s="368"/>
      <c r="L30" s="369"/>
      <c r="M30" s="611"/>
      <c r="N30" s="93"/>
      <c r="P30" s="305"/>
      <c r="Q30" s="306"/>
      <c r="R30" s="306"/>
      <c r="S30" s="306"/>
      <c r="T30" s="306"/>
      <c r="U30" s="306"/>
      <c r="V30" s="306"/>
      <c r="W30" s="306"/>
      <c r="X30" s="306"/>
      <c r="Y30" s="306"/>
      <c r="Z30" s="306"/>
      <c r="AA30" s="306"/>
      <c r="AB30" s="306"/>
      <c r="AC30" s="307"/>
    </row>
    <row r="31" spans="2:29" ht="22.9" customHeight="1">
      <c r="B31" s="104"/>
      <c r="C31" s="1451"/>
      <c r="D31" s="1452"/>
      <c r="E31" s="616"/>
      <c r="F31" s="361"/>
      <c r="G31" s="362"/>
      <c r="H31" s="362"/>
      <c r="I31" s="362"/>
      <c r="J31" s="145">
        <f t="shared" si="1"/>
        <v>0</v>
      </c>
      <c r="K31" s="370"/>
      <c r="L31" s="371"/>
      <c r="M31" s="612"/>
      <c r="N31" s="93"/>
      <c r="P31" s="305"/>
      <c r="Q31" s="306"/>
      <c r="R31" s="306"/>
      <c r="S31" s="306"/>
      <c r="T31" s="306"/>
      <c r="U31" s="306"/>
      <c r="V31" s="306"/>
      <c r="W31" s="306"/>
      <c r="X31" s="306"/>
      <c r="Y31" s="306"/>
      <c r="Z31" s="306"/>
      <c r="AA31" s="306"/>
      <c r="AB31" s="306"/>
      <c r="AC31" s="307"/>
    </row>
    <row r="32" spans="2:29" ht="22.9" customHeight="1">
      <c r="B32" s="104"/>
      <c r="C32" s="1451"/>
      <c r="D32" s="1452"/>
      <c r="E32" s="616"/>
      <c r="F32" s="361"/>
      <c r="G32" s="362"/>
      <c r="H32" s="362"/>
      <c r="I32" s="362"/>
      <c r="J32" s="145">
        <f t="shared" si="1"/>
        <v>0</v>
      </c>
      <c r="K32" s="370"/>
      <c r="L32" s="371"/>
      <c r="M32" s="612"/>
      <c r="N32" s="93"/>
      <c r="P32" s="295"/>
      <c r="Q32" s="297"/>
      <c r="R32" s="297"/>
      <c r="S32" s="297"/>
      <c r="T32" s="297"/>
      <c r="U32" s="297"/>
      <c r="V32" s="297"/>
      <c r="W32" s="297"/>
      <c r="X32" s="297"/>
      <c r="Y32" s="297"/>
      <c r="Z32" s="297"/>
      <c r="AA32" s="297"/>
      <c r="AB32" s="297"/>
      <c r="AC32" s="298"/>
    </row>
    <row r="33" spans="2:29" ht="22.9" customHeight="1">
      <c r="B33" s="104"/>
      <c r="C33" s="1453"/>
      <c r="D33" s="1454"/>
      <c r="E33" s="617"/>
      <c r="F33" s="356"/>
      <c r="G33" s="357"/>
      <c r="H33" s="357"/>
      <c r="I33" s="357"/>
      <c r="J33" s="146">
        <f t="shared" si="1"/>
        <v>0</v>
      </c>
      <c r="K33" s="372"/>
      <c r="L33" s="373"/>
      <c r="M33" s="613"/>
      <c r="N33" s="93"/>
      <c r="P33" s="295"/>
      <c r="Q33" s="297"/>
      <c r="R33" s="297"/>
      <c r="S33" s="297"/>
      <c r="T33" s="297"/>
      <c r="U33" s="297"/>
      <c r="V33" s="297"/>
      <c r="W33" s="297"/>
      <c r="X33" s="297"/>
      <c r="Y33" s="297"/>
      <c r="Z33" s="297"/>
      <c r="AA33" s="297"/>
      <c r="AB33" s="297"/>
      <c r="AC33" s="298"/>
    </row>
    <row r="34" spans="2:29" ht="22.9" customHeight="1" thickBot="1">
      <c r="B34" s="104"/>
      <c r="C34" s="132" t="s">
        <v>343</v>
      </c>
      <c r="D34" s="133"/>
      <c r="E34" s="144"/>
      <c r="F34" s="144">
        <f>SUM(F27:F33)</f>
        <v>560000</v>
      </c>
      <c r="G34" s="144">
        <f>SUM(G27:G33)</f>
        <v>150000</v>
      </c>
      <c r="H34" s="144">
        <f>SUM(H27:H33)</f>
        <v>0</v>
      </c>
      <c r="I34" s="144">
        <f>SUM(I27:I33)</f>
        <v>0</v>
      </c>
      <c r="J34" s="144">
        <f>SUM(J27:J33)</f>
        <v>710000</v>
      </c>
      <c r="K34" s="149"/>
      <c r="L34" s="144">
        <f>SUM(L27:L33)</f>
        <v>0</v>
      </c>
      <c r="M34" s="134"/>
      <c r="N34" s="93"/>
      <c r="P34" s="295"/>
      <c r="Q34" s="297"/>
      <c r="R34" s="297"/>
      <c r="S34" s="297"/>
      <c r="T34" s="297"/>
      <c r="U34" s="297"/>
      <c r="V34" s="297"/>
      <c r="W34" s="297"/>
      <c r="X34" s="297"/>
      <c r="Y34" s="297"/>
      <c r="Z34" s="297"/>
      <c r="AA34" s="297"/>
      <c r="AB34" s="297"/>
      <c r="AC34" s="298"/>
    </row>
    <row r="35" spans="2:29" ht="22.9" customHeight="1">
      <c r="B35" s="104"/>
      <c r="C35" s="123"/>
      <c r="D35" s="123"/>
      <c r="E35" s="124"/>
      <c r="F35" s="124"/>
      <c r="G35" s="124"/>
      <c r="H35" s="124"/>
      <c r="I35" s="124"/>
      <c r="J35" s="124"/>
      <c r="K35" s="124"/>
      <c r="L35" s="124"/>
      <c r="M35" s="124"/>
      <c r="N35" s="93"/>
      <c r="P35" s="295"/>
      <c r="Q35" s="297"/>
      <c r="R35" s="297"/>
      <c r="S35" s="297"/>
      <c r="T35" s="297"/>
      <c r="U35" s="297"/>
      <c r="V35" s="297"/>
      <c r="W35" s="297"/>
      <c r="X35" s="297"/>
      <c r="Y35" s="297"/>
      <c r="Z35" s="297"/>
      <c r="AA35" s="297"/>
      <c r="AB35" s="297"/>
      <c r="AC35" s="298"/>
    </row>
    <row r="36" spans="2:29" ht="22.9" customHeight="1">
      <c r="B36" s="104"/>
      <c r="C36" s="123"/>
      <c r="D36" s="123"/>
      <c r="E36" s="124"/>
      <c r="F36" s="124"/>
      <c r="G36" s="124"/>
      <c r="H36" s="124"/>
      <c r="I36" s="124"/>
      <c r="J36" s="124"/>
      <c r="K36" s="124"/>
      <c r="L36" s="124"/>
      <c r="M36" s="124"/>
      <c r="N36" s="93"/>
      <c r="P36" s="308"/>
      <c r="Q36" s="309"/>
      <c r="R36" s="309"/>
      <c r="S36" s="309"/>
      <c r="T36" s="309"/>
      <c r="U36" s="309"/>
      <c r="V36" s="309"/>
      <c r="W36" s="309"/>
      <c r="X36" s="309"/>
      <c r="Y36" s="309"/>
      <c r="Z36" s="309"/>
      <c r="AA36" s="309"/>
      <c r="AB36" s="309"/>
      <c r="AC36" s="310"/>
    </row>
    <row r="37" spans="2:29" ht="22.9" customHeight="1">
      <c r="B37" s="104"/>
      <c r="C37" s="67" t="s">
        <v>371</v>
      </c>
      <c r="D37" s="22"/>
      <c r="E37" s="83"/>
      <c r="F37" s="83"/>
      <c r="G37" s="83"/>
      <c r="H37" s="83"/>
      <c r="I37" s="83"/>
      <c r="J37" s="83"/>
      <c r="K37" s="83"/>
      <c r="L37" s="83"/>
      <c r="M37" s="83"/>
      <c r="N37" s="93"/>
      <c r="P37" s="308"/>
      <c r="Q37" s="309"/>
      <c r="R37" s="309"/>
      <c r="S37" s="309"/>
      <c r="T37" s="309"/>
      <c r="U37" s="309"/>
      <c r="V37" s="309"/>
      <c r="W37" s="309"/>
      <c r="X37" s="309"/>
      <c r="Y37" s="309"/>
      <c r="Z37" s="309"/>
      <c r="AA37" s="309"/>
      <c r="AB37" s="309"/>
      <c r="AC37" s="310"/>
    </row>
    <row r="38" spans="2:29" ht="22.9" customHeight="1">
      <c r="B38" s="104"/>
      <c r="C38" s="22"/>
      <c r="D38" s="22"/>
      <c r="E38" s="83"/>
      <c r="F38" s="83"/>
      <c r="G38" s="83"/>
      <c r="H38" s="83"/>
      <c r="I38" s="83"/>
      <c r="J38" s="83"/>
      <c r="K38" s="83"/>
      <c r="L38" s="83"/>
      <c r="M38" s="83"/>
      <c r="N38" s="93"/>
      <c r="P38" s="308"/>
      <c r="Q38" s="309"/>
      <c r="R38" s="309"/>
      <c r="S38" s="309"/>
      <c r="T38" s="309"/>
      <c r="U38" s="309"/>
      <c r="V38" s="309"/>
      <c r="W38" s="309"/>
      <c r="X38" s="309"/>
      <c r="Y38" s="309"/>
      <c r="Z38" s="309"/>
      <c r="AA38" s="309"/>
      <c r="AB38" s="309"/>
      <c r="AC38" s="310"/>
    </row>
    <row r="39" spans="2:29" ht="22.9" customHeight="1">
      <c r="B39" s="104"/>
      <c r="C39" s="162"/>
      <c r="D39" s="163"/>
      <c r="E39" s="164" t="s">
        <v>361</v>
      </c>
      <c r="F39" s="164" t="s">
        <v>337</v>
      </c>
      <c r="G39" s="1448" t="s">
        <v>345</v>
      </c>
      <c r="H39" s="1449"/>
      <c r="I39" s="1449"/>
      <c r="J39" s="164" t="s">
        <v>356</v>
      </c>
      <c r="K39" s="164" t="s">
        <v>366</v>
      </c>
      <c r="L39" s="164" t="s">
        <v>367</v>
      </c>
      <c r="M39" s="1446" t="s">
        <v>755</v>
      </c>
      <c r="N39" s="93"/>
      <c r="P39" s="308"/>
      <c r="Q39" s="309"/>
      <c r="R39" s="309"/>
      <c r="S39" s="309"/>
      <c r="T39" s="309"/>
      <c r="U39" s="309"/>
      <c r="V39" s="309"/>
      <c r="W39" s="309"/>
      <c r="X39" s="309"/>
      <c r="Y39" s="309"/>
      <c r="Z39" s="309"/>
      <c r="AA39" s="309"/>
      <c r="AB39" s="309"/>
      <c r="AC39" s="310"/>
    </row>
    <row r="40" spans="2:29" ht="49.15" customHeight="1">
      <c r="B40" s="104"/>
      <c r="C40" s="165" t="s">
        <v>360</v>
      </c>
      <c r="D40" s="166"/>
      <c r="E40" s="167" t="s">
        <v>362</v>
      </c>
      <c r="F40" s="167">
        <f>ejercicio</f>
        <v>2018</v>
      </c>
      <c r="G40" s="168" t="s">
        <v>363</v>
      </c>
      <c r="H40" s="169" t="s">
        <v>364</v>
      </c>
      <c r="I40" s="170" t="s">
        <v>365</v>
      </c>
      <c r="J40" s="167">
        <f>ejercicio</f>
        <v>2018</v>
      </c>
      <c r="K40" s="167" t="s">
        <v>754</v>
      </c>
      <c r="L40" s="167">
        <f>ejercicio</f>
        <v>2018</v>
      </c>
      <c r="M40" s="1447"/>
      <c r="N40" s="93"/>
      <c r="P40" s="308"/>
      <c r="Q40" s="309"/>
      <c r="R40" s="309"/>
      <c r="S40" s="309"/>
      <c r="T40" s="309"/>
      <c r="U40" s="309"/>
      <c r="V40" s="309"/>
      <c r="W40" s="309"/>
      <c r="X40" s="309"/>
      <c r="Y40" s="309"/>
      <c r="Z40" s="309"/>
      <c r="AA40" s="309"/>
      <c r="AB40" s="309"/>
      <c r="AC40" s="310"/>
    </row>
    <row r="41" spans="2:29" ht="30" customHeight="1" thickBot="1">
      <c r="B41" s="104"/>
      <c r="C41" s="1459" t="s">
        <v>372</v>
      </c>
      <c r="D41" s="1459"/>
      <c r="E41" s="1459"/>
      <c r="F41" s="1459"/>
      <c r="G41" s="1459"/>
      <c r="H41" s="1459"/>
      <c r="I41" s="1459"/>
      <c r="J41" s="1459"/>
      <c r="K41" s="1459"/>
      <c r="L41" s="1459"/>
      <c r="M41" s="1459"/>
      <c r="N41" s="93"/>
      <c r="P41" s="308"/>
      <c r="Q41" s="309"/>
      <c r="R41" s="309"/>
      <c r="S41" s="309"/>
      <c r="T41" s="309"/>
      <c r="U41" s="309"/>
      <c r="V41" s="309"/>
      <c r="W41" s="309"/>
      <c r="X41" s="309"/>
      <c r="Y41" s="309"/>
      <c r="Z41" s="309"/>
      <c r="AA41" s="309"/>
      <c r="AB41" s="309"/>
      <c r="AC41" s="310"/>
    </row>
    <row r="42" spans="2:29" ht="22.9" customHeight="1">
      <c r="B42" s="104"/>
      <c r="C42" s="1455"/>
      <c r="D42" s="1456"/>
      <c r="E42" s="614"/>
      <c r="F42" s="359"/>
      <c r="G42" s="360"/>
      <c r="H42" s="360"/>
      <c r="I42" s="360"/>
      <c r="J42" s="153">
        <f t="shared" ref="J42:J48" si="2">SUM(F42:I42)</f>
        <v>0</v>
      </c>
      <c r="K42" s="366"/>
      <c r="L42" s="606"/>
      <c r="M42" s="610"/>
      <c r="N42" s="93"/>
      <c r="P42" s="308"/>
      <c r="Q42" s="309"/>
      <c r="R42" s="309"/>
      <c r="S42" s="309"/>
      <c r="T42" s="309"/>
      <c r="U42" s="309"/>
      <c r="V42" s="309"/>
      <c r="W42" s="309"/>
      <c r="X42" s="309"/>
      <c r="Y42" s="309"/>
      <c r="Z42" s="309"/>
      <c r="AA42" s="309"/>
      <c r="AB42" s="309"/>
      <c r="AC42" s="310"/>
    </row>
    <row r="43" spans="2:29" ht="22.9" customHeight="1">
      <c r="B43" s="104"/>
      <c r="C43" s="1451"/>
      <c r="D43" s="1452"/>
      <c r="E43" s="615"/>
      <c r="F43" s="352"/>
      <c r="G43" s="353"/>
      <c r="H43" s="353"/>
      <c r="I43" s="353"/>
      <c r="J43" s="145">
        <f t="shared" si="2"/>
        <v>0</v>
      </c>
      <c r="K43" s="368"/>
      <c r="L43" s="607"/>
      <c r="M43" s="611"/>
      <c r="N43" s="93"/>
      <c r="P43" s="308"/>
      <c r="Q43" s="309"/>
      <c r="R43" s="309"/>
      <c r="S43" s="309"/>
      <c r="T43" s="309"/>
      <c r="U43" s="309"/>
      <c r="V43" s="309"/>
      <c r="W43" s="309"/>
      <c r="X43" s="309"/>
      <c r="Y43" s="309"/>
      <c r="Z43" s="309"/>
      <c r="AA43" s="309"/>
      <c r="AB43" s="309"/>
      <c r="AC43" s="310"/>
    </row>
    <row r="44" spans="2:29" ht="22.9" customHeight="1">
      <c r="B44" s="104"/>
      <c r="C44" s="1451"/>
      <c r="D44" s="1452"/>
      <c r="E44" s="615"/>
      <c r="F44" s="352"/>
      <c r="G44" s="353"/>
      <c r="H44" s="353"/>
      <c r="I44" s="353"/>
      <c r="J44" s="145">
        <f t="shared" si="2"/>
        <v>0</v>
      </c>
      <c r="K44" s="368"/>
      <c r="L44" s="607"/>
      <c r="M44" s="611"/>
      <c r="N44" s="93"/>
      <c r="P44" s="308"/>
      <c r="Q44" s="309"/>
      <c r="R44" s="309"/>
      <c r="S44" s="309"/>
      <c r="T44" s="309"/>
      <c r="U44" s="309"/>
      <c r="V44" s="309"/>
      <c r="W44" s="309"/>
      <c r="X44" s="309"/>
      <c r="Y44" s="309"/>
      <c r="Z44" s="309"/>
      <c r="AA44" s="309"/>
      <c r="AB44" s="309"/>
      <c r="AC44" s="310"/>
    </row>
    <row r="45" spans="2:29" ht="22.9" customHeight="1">
      <c r="B45" s="104"/>
      <c r="C45" s="1451"/>
      <c r="D45" s="1452"/>
      <c r="E45" s="615"/>
      <c r="F45" s="352"/>
      <c r="G45" s="353"/>
      <c r="H45" s="353"/>
      <c r="I45" s="353"/>
      <c r="J45" s="145">
        <f t="shared" si="2"/>
        <v>0</v>
      </c>
      <c r="K45" s="368"/>
      <c r="L45" s="607"/>
      <c r="M45" s="611"/>
      <c r="N45" s="93"/>
      <c r="P45" s="308"/>
      <c r="Q45" s="309"/>
      <c r="R45" s="309"/>
      <c r="S45" s="309"/>
      <c r="T45" s="309"/>
      <c r="U45" s="309"/>
      <c r="V45" s="309"/>
      <c r="W45" s="309"/>
      <c r="X45" s="309"/>
      <c r="Y45" s="309"/>
      <c r="Z45" s="309"/>
      <c r="AA45" s="309"/>
      <c r="AB45" s="309"/>
      <c r="AC45" s="310"/>
    </row>
    <row r="46" spans="2:29" ht="22.9" customHeight="1">
      <c r="B46" s="104"/>
      <c r="C46" s="1451"/>
      <c r="D46" s="1452"/>
      <c r="E46" s="616"/>
      <c r="F46" s="361"/>
      <c r="G46" s="362"/>
      <c r="H46" s="362"/>
      <c r="I46" s="362"/>
      <c r="J46" s="145">
        <f t="shared" si="2"/>
        <v>0</v>
      </c>
      <c r="K46" s="370"/>
      <c r="L46" s="608"/>
      <c r="M46" s="612"/>
      <c r="N46" s="93"/>
      <c r="P46" s="308"/>
      <c r="Q46" s="309"/>
      <c r="R46" s="309"/>
      <c r="S46" s="309"/>
      <c r="T46" s="309"/>
      <c r="U46" s="309"/>
      <c r="V46" s="309"/>
      <c r="W46" s="309"/>
      <c r="X46" s="309"/>
      <c r="Y46" s="309"/>
      <c r="Z46" s="309"/>
      <c r="AA46" s="309"/>
      <c r="AB46" s="309"/>
      <c r="AC46" s="310"/>
    </row>
    <row r="47" spans="2:29" ht="22.9" customHeight="1">
      <c r="B47" s="104"/>
      <c r="C47" s="1451"/>
      <c r="D47" s="1452"/>
      <c r="E47" s="616"/>
      <c r="F47" s="361"/>
      <c r="G47" s="362"/>
      <c r="H47" s="362"/>
      <c r="I47" s="362"/>
      <c r="J47" s="145">
        <f t="shared" si="2"/>
        <v>0</v>
      </c>
      <c r="K47" s="370"/>
      <c r="L47" s="608"/>
      <c r="M47" s="612"/>
      <c r="N47" s="93"/>
      <c r="P47" s="308"/>
      <c r="Q47" s="309"/>
      <c r="R47" s="309"/>
      <c r="S47" s="309"/>
      <c r="T47" s="309"/>
      <c r="U47" s="309"/>
      <c r="V47" s="309"/>
      <c r="W47" s="309"/>
      <c r="X47" s="309"/>
      <c r="Y47" s="309"/>
      <c r="Z47" s="309"/>
      <c r="AA47" s="309"/>
      <c r="AB47" s="309"/>
      <c r="AC47" s="310"/>
    </row>
    <row r="48" spans="2:29" ht="22.9" customHeight="1">
      <c r="B48" s="104"/>
      <c r="C48" s="1453"/>
      <c r="D48" s="1454"/>
      <c r="E48" s="617"/>
      <c r="F48" s="356"/>
      <c r="G48" s="357"/>
      <c r="H48" s="357"/>
      <c r="I48" s="357"/>
      <c r="J48" s="146">
        <f t="shared" si="2"/>
        <v>0</v>
      </c>
      <c r="K48" s="372"/>
      <c r="L48" s="609"/>
      <c r="M48" s="613"/>
      <c r="N48" s="93"/>
      <c r="P48" s="308"/>
      <c r="Q48" s="309"/>
      <c r="R48" s="309"/>
      <c r="S48" s="309"/>
      <c r="T48" s="309"/>
      <c r="U48" s="309"/>
      <c r="V48" s="309"/>
      <c r="W48" s="309"/>
      <c r="X48" s="309"/>
      <c r="Y48" s="309"/>
      <c r="Z48" s="309"/>
      <c r="AA48" s="309"/>
      <c r="AB48" s="309"/>
      <c r="AC48" s="310"/>
    </row>
    <row r="49" spans="2:29" ht="22.9" customHeight="1" thickBot="1">
      <c r="B49" s="104"/>
      <c r="C49" s="132" t="s">
        <v>343</v>
      </c>
      <c r="D49" s="133"/>
      <c r="E49" s="144"/>
      <c r="F49" s="144">
        <f>SUM(F42:F48)</f>
        <v>0</v>
      </c>
      <c r="G49" s="144">
        <f>SUM(G42:G48)</f>
        <v>0</v>
      </c>
      <c r="H49" s="144">
        <f>SUM(H42:H48)</f>
        <v>0</v>
      </c>
      <c r="I49" s="144">
        <f>SUM(I42:I48)</f>
        <v>0</v>
      </c>
      <c r="J49" s="144">
        <f>SUM(J42:J48)</f>
        <v>0</v>
      </c>
      <c r="K49" s="374"/>
      <c r="L49" s="144">
        <f>SUM(L42:L48)</f>
        <v>0</v>
      </c>
      <c r="M49" s="134"/>
      <c r="N49" s="93"/>
      <c r="P49" s="308"/>
      <c r="Q49" s="309"/>
      <c r="R49" s="309"/>
      <c r="S49" s="309"/>
      <c r="T49" s="309"/>
      <c r="U49" s="309"/>
      <c r="V49" s="309"/>
      <c r="W49" s="309"/>
      <c r="X49" s="309"/>
      <c r="Y49" s="309"/>
      <c r="Z49" s="309"/>
      <c r="AA49" s="309"/>
      <c r="AB49" s="309"/>
      <c r="AC49" s="310"/>
    </row>
    <row r="50" spans="2:29" ht="28.9" customHeight="1" thickBot="1">
      <c r="B50" s="104"/>
      <c r="C50" s="1460" t="s">
        <v>373</v>
      </c>
      <c r="D50" s="1460"/>
      <c r="E50" s="1460"/>
      <c r="F50" s="1460"/>
      <c r="G50" s="1460"/>
      <c r="H50" s="1460"/>
      <c r="I50" s="1460"/>
      <c r="J50" s="1460"/>
      <c r="K50" s="1460"/>
      <c r="L50" s="1460"/>
      <c r="M50" s="1460"/>
      <c r="N50" s="93"/>
      <c r="P50" s="308"/>
      <c r="Q50" s="309"/>
      <c r="R50" s="309"/>
      <c r="S50" s="309"/>
      <c r="T50" s="309"/>
      <c r="U50" s="309"/>
      <c r="V50" s="309"/>
      <c r="W50" s="309"/>
      <c r="X50" s="309"/>
      <c r="Y50" s="309"/>
      <c r="Z50" s="309"/>
      <c r="AA50" s="309"/>
      <c r="AB50" s="309"/>
      <c r="AC50" s="310"/>
    </row>
    <row r="51" spans="2:29" ht="22.9" customHeight="1">
      <c r="B51" s="104"/>
      <c r="C51" s="1455"/>
      <c r="D51" s="1456"/>
      <c r="E51" s="614"/>
      <c r="F51" s="359"/>
      <c r="G51" s="360"/>
      <c r="H51" s="360"/>
      <c r="I51" s="360"/>
      <c r="J51" s="153">
        <f t="shared" ref="J51:J57" si="3">SUM(F51:I51)</f>
        <v>0</v>
      </c>
      <c r="K51" s="366"/>
      <c r="L51" s="367"/>
      <c r="M51" s="610"/>
      <c r="N51" s="93"/>
      <c r="P51" s="308"/>
      <c r="Q51" s="309"/>
      <c r="R51" s="309"/>
      <c r="S51" s="309"/>
      <c r="T51" s="309"/>
      <c r="U51" s="309"/>
      <c r="V51" s="309"/>
      <c r="W51" s="309"/>
      <c r="X51" s="309"/>
      <c r="Y51" s="309"/>
      <c r="Z51" s="309"/>
      <c r="AA51" s="309"/>
      <c r="AB51" s="309"/>
      <c r="AC51" s="310"/>
    </row>
    <row r="52" spans="2:29" ht="22.9" customHeight="1">
      <c r="B52" s="104"/>
      <c r="C52" s="1457" t="s">
        <v>842</v>
      </c>
      <c r="D52" s="1452"/>
      <c r="E52" s="615">
        <v>260</v>
      </c>
      <c r="F52" s="352">
        <v>6701</v>
      </c>
      <c r="G52" s="353">
        <v>0</v>
      </c>
      <c r="H52" s="353"/>
      <c r="I52" s="353"/>
      <c r="J52" s="145">
        <f t="shared" si="3"/>
        <v>6701</v>
      </c>
      <c r="K52" s="368"/>
      <c r="L52" s="369"/>
      <c r="M52" s="611"/>
      <c r="N52" s="93"/>
      <c r="P52" s="308"/>
      <c r="Q52" s="309"/>
      <c r="R52" s="309"/>
      <c r="S52" s="309"/>
      <c r="T52" s="309"/>
      <c r="U52" s="309"/>
      <c r="V52" s="309"/>
      <c r="W52" s="309"/>
      <c r="X52" s="309"/>
      <c r="Y52" s="309"/>
      <c r="Z52" s="309"/>
      <c r="AA52" s="309"/>
      <c r="AB52" s="309"/>
      <c r="AC52" s="310"/>
    </row>
    <row r="53" spans="2:29" ht="22.9" customHeight="1">
      <c r="B53" s="104"/>
      <c r="C53" s="1451"/>
      <c r="D53" s="1452"/>
      <c r="E53" s="615"/>
      <c r="F53" s="352"/>
      <c r="G53" s="353"/>
      <c r="H53" s="353"/>
      <c r="I53" s="353"/>
      <c r="J53" s="145">
        <f t="shared" si="3"/>
        <v>0</v>
      </c>
      <c r="K53" s="368"/>
      <c r="L53" s="369"/>
      <c r="M53" s="611"/>
      <c r="N53" s="93"/>
      <c r="P53" s="308"/>
      <c r="Q53" s="309"/>
      <c r="R53" s="309"/>
      <c r="S53" s="309"/>
      <c r="T53" s="309"/>
      <c r="U53" s="309"/>
      <c r="V53" s="309"/>
      <c r="W53" s="309"/>
      <c r="X53" s="309"/>
      <c r="Y53" s="309"/>
      <c r="Z53" s="309"/>
      <c r="AA53" s="309"/>
      <c r="AB53" s="309"/>
      <c r="AC53" s="310"/>
    </row>
    <row r="54" spans="2:29" ht="22.9" customHeight="1">
      <c r="B54" s="104"/>
      <c r="C54" s="1451"/>
      <c r="D54" s="1452"/>
      <c r="E54" s="615"/>
      <c r="F54" s="352"/>
      <c r="G54" s="353"/>
      <c r="H54" s="353"/>
      <c r="I54" s="353"/>
      <c r="J54" s="145">
        <f t="shared" si="3"/>
        <v>0</v>
      </c>
      <c r="K54" s="368"/>
      <c r="L54" s="369"/>
      <c r="M54" s="611"/>
      <c r="N54" s="93"/>
      <c r="P54" s="308"/>
      <c r="Q54" s="309"/>
      <c r="R54" s="309"/>
      <c r="S54" s="309"/>
      <c r="T54" s="309"/>
      <c r="U54" s="309"/>
      <c r="V54" s="309"/>
      <c r="W54" s="309"/>
      <c r="X54" s="309"/>
      <c r="Y54" s="309"/>
      <c r="Z54" s="309"/>
      <c r="AA54" s="309"/>
      <c r="AB54" s="309"/>
      <c r="AC54" s="310"/>
    </row>
    <row r="55" spans="2:29" ht="22.9" customHeight="1">
      <c r="B55" s="104"/>
      <c r="C55" s="1451"/>
      <c r="D55" s="1452"/>
      <c r="E55" s="616"/>
      <c r="F55" s="361"/>
      <c r="G55" s="362"/>
      <c r="H55" s="362"/>
      <c r="I55" s="362"/>
      <c r="J55" s="145">
        <f t="shared" si="3"/>
        <v>0</v>
      </c>
      <c r="K55" s="370"/>
      <c r="L55" s="371"/>
      <c r="M55" s="612"/>
      <c r="N55" s="93"/>
      <c r="P55" s="308"/>
      <c r="Q55" s="309"/>
      <c r="R55" s="309"/>
      <c r="S55" s="309"/>
      <c r="T55" s="309"/>
      <c r="U55" s="309"/>
      <c r="V55" s="309"/>
      <c r="W55" s="309"/>
      <c r="X55" s="309"/>
      <c r="Y55" s="309"/>
      <c r="Z55" s="309"/>
      <c r="AA55" s="309"/>
      <c r="AB55" s="309"/>
      <c r="AC55" s="310"/>
    </row>
    <row r="56" spans="2:29" ht="22.9" customHeight="1">
      <c r="B56" s="104"/>
      <c r="C56" s="1451"/>
      <c r="D56" s="1452"/>
      <c r="E56" s="616"/>
      <c r="F56" s="361"/>
      <c r="G56" s="362"/>
      <c r="H56" s="362"/>
      <c r="I56" s="362"/>
      <c r="J56" s="145">
        <f t="shared" si="3"/>
        <v>0</v>
      </c>
      <c r="K56" s="370"/>
      <c r="L56" s="371"/>
      <c r="M56" s="612"/>
      <c r="N56" s="93"/>
      <c r="P56" s="308"/>
      <c r="Q56" s="309"/>
      <c r="R56" s="309"/>
      <c r="S56" s="309"/>
      <c r="T56" s="309"/>
      <c r="U56" s="309"/>
      <c r="V56" s="309"/>
      <c r="W56" s="309"/>
      <c r="X56" s="309"/>
      <c r="Y56" s="309"/>
      <c r="Z56" s="309"/>
      <c r="AA56" s="309"/>
      <c r="AB56" s="309"/>
      <c r="AC56" s="310"/>
    </row>
    <row r="57" spans="2:29" ht="22.9" customHeight="1">
      <c r="B57" s="104"/>
      <c r="C57" s="1453"/>
      <c r="D57" s="1454"/>
      <c r="E57" s="617"/>
      <c r="F57" s="356"/>
      <c r="G57" s="357"/>
      <c r="H57" s="357"/>
      <c r="I57" s="357"/>
      <c r="J57" s="146">
        <f t="shared" si="3"/>
        <v>0</v>
      </c>
      <c r="K57" s="372"/>
      <c r="L57" s="373"/>
      <c r="M57" s="613"/>
      <c r="N57" s="93"/>
      <c r="P57" s="308"/>
      <c r="Q57" s="309"/>
      <c r="R57" s="309"/>
      <c r="S57" s="309"/>
      <c r="T57" s="309"/>
      <c r="U57" s="309"/>
      <c r="V57" s="309"/>
      <c r="W57" s="309"/>
      <c r="X57" s="309"/>
      <c r="Y57" s="309"/>
      <c r="Z57" s="309"/>
      <c r="AA57" s="309"/>
      <c r="AB57" s="309"/>
      <c r="AC57" s="310"/>
    </row>
    <row r="58" spans="2:29" ht="22.9" customHeight="1" thickBot="1">
      <c r="B58" s="104"/>
      <c r="C58" s="132" t="s">
        <v>343</v>
      </c>
      <c r="D58" s="133"/>
      <c r="E58" s="144"/>
      <c r="F58" s="144">
        <f>SUM(F51:F57)</f>
        <v>6701</v>
      </c>
      <c r="G58" s="144">
        <f>SUM(G51:G57)</f>
        <v>0</v>
      </c>
      <c r="H58" s="144">
        <f>SUM(H51:H57)</f>
        <v>0</v>
      </c>
      <c r="I58" s="144">
        <f>SUM(I51:I57)</f>
        <v>0</v>
      </c>
      <c r="J58" s="144">
        <f>SUM(J51:J57)</f>
        <v>6701</v>
      </c>
      <c r="K58" s="149"/>
      <c r="L58" s="144">
        <f>SUM(L51:L57)</f>
        <v>0</v>
      </c>
      <c r="M58" s="134"/>
      <c r="N58" s="93"/>
      <c r="P58" s="308"/>
      <c r="Q58" s="309"/>
      <c r="R58" s="309"/>
      <c r="S58" s="309"/>
      <c r="T58" s="309"/>
      <c r="U58" s="309"/>
      <c r="V58" s="309"/>
      <c r="W58" s="309"/>
      <c r="X58" s="309"/>
      <c r="Y58" s="309"/>
      <c r="Z58" s="309"/>
      <c r="AA58" s="309"/>
      <c r="AB58" s="309"/>
      <c r="AC58" s="310"/>
    </row>
    <row r="59" spans="2:29" ht="22.9" customHeight="1">
      <c r="B59" s="104"/>
      <c r="C59" s="123"/>
      <c r="D59" s="123"/>
      <c r="E59" s="124"/>
      <c r="F59" s="124"/>
      <c r="G59" s="124"/>
      <c r="H59" s="124"/>
      <c r="I59" s="124"/>
      <c r="J59" s="124"/>
      <c r="K59" s="124"/>
      <c r="L59" s="124"/>
      <c r="M59" s="124"/>
      <c r="N59" s="93"/>
      <c r="P59" s="308"/>
      <c r="Q59" s="309"/>
      <c r="R59" s="309"/>
      <c r="S59" s="309"/>
      <c r="T59" s="309"/>
      <c r="U59" s="309"/>
      <c r="V59" s="309"/>
      <c r="W59" s="309"/>
      <c r="X59" s="309"/>
      <c r="Y59" s="309"/>
      <c r="Z59" s="309"/>
      <c r="AA59" s="309"/>
      <c r="AB59" s="309"/>
      <c r="AC59" s="310"/>
    </row>
    <row r="60" spans="2:29" ht="22.9" customHeight="1">
      <c r="B60" s="104"/>
      <c r="C60" s="140" t="s">
        <v>354</v>
      </c>
      <c r="D60" s="138"/>
      <c r="E60" s="139"/>
      <c r="F60" s="139"/>
      <c r="G60" s="139"/>
      <c r="H60" s="139"/>
      <c r="I60" s="139"/>
      <c r="J60" s="139"/>
      <c r="K60" s="139"/>
      <c r="L60" s="139"/>
      <c r="M60" s="83"/>
      <c r="N60" s="93"/>
      <c r="P60" s="308"/>
      <c r="Q60" s="309"/>
      <c r="R60" s="309"/>
      <c r="S60" s="309"/>
      <c r="T60" s="309"/>
      <c r="U60" s="309"/>
      <c r="V60" s="309"/>
      <c r="W60" s="309"/>
      <c r="X60" s="309"/>
      <c r="Y60" s="309"/>
      <c r="Z60" s="309"/>
      <c r="AA60" s="309"/>
      <c r="AB60" s="309"/>
      <c r="AC60" s="310"/>
    </row>
    <row r="61" spans="2:29" ht="18">
      <c r="B61" s="104"/>
      <c r="C61" s="138" t="s">
        <v>374</v>
      </c>
      <c r="D61" s="138"/>
      <c r="E61" s="139"/>
      <c r="F61" s="139"/>
      <c r="G61" s="139"/>
      <c r="H61" s="139"/>
      <c r="I61" s="139"/>
      <c r="J61" s="139"/>
      <c r="K61" s="139"/>
      <c r="L61" s="139"/>
      <c r="M61" s="83"/>
      <c r="N61" s="93"/>
      <c r="P61" s="308"/>
      <c r="Q61" s="309"/>
      <c r="R61" s="309"/>
      <c r="S61" s="309"/>
      <c r="T61" s="309"/>
      <c r="U61" s="309"/>
      <c r="V61" s="309"/>
      <c r="W61" s="309"/>
      <c r="X61" s="309"/>
      <c r="Y61" s="309"/>
      <c r="Z61" s="309"/>
      <c r="AA61" s="309"/>
      <c r="AB61" s="309"/>
      <c r="AC61" s="310"/>
    </row>
    <row r="62" spans="2:29" ht="18">
      <c r="B62" s="104"/>
      <c r="C62" s="138" t="s">
        <v>375</v>
      </c>
      <c r="D62" s="138"/>
      <c r="E62" s="139"/>
      <c r="F62" s="139"/>
      <c r="G62" s="139"/>
      <c r="H62" s="139"/>
      <c r="I62" s="139"/>
      <c r="J62" s="139"/>
      <c r="K62" s="139"/>
      <c r="L62" s="139"/>
      <c r="M62" s="83"/>
      <c r="N62" s="93"/>
      <c r="P62" s="308"/>
      <c r="Q62" s="309"/>
      <c r="R62" s="309"/>
      <c r="S62" s="309"/>
      <c r="T62" s="309"/>
      <c r="U62" s="309"/>
      <c r="V62" s="309"/>
      <c r="W62" s="309"/>
      <c r="X62" s="309"/>
      <c r="Y62" s="309"/>
      <c r="Z62" s="309"/>
      <c r="AA62" s="309"/>
      <c r="AB62" s="309"/>
      <c r="AC62" s="310"/>
    </row>
    <row r="63" spans="2:29" ht="18">
      <c r="B63" s="104"/>
      <c r="C63" s="138" t="s">
        <v>376</v>
      </c>
      <c r="D63" s="138"/>
      <c r="E63" s="139"/>
      <c r="F63" s="139"/>
      <c r="G63" s="139"/>
      <c r="H63" s="139"/>
      <c r="I63" s="139"/>
      <c r="J63" s="139"/>
      <c r="K63" s="139"/>
      <c r="L63" s="139"/>
      <c r="M63" s="83"/>
      <c r="N63" s="93"/>
      <c r="P63" s="308"/>
      <c r="Q63" s="309"/>
      <c r="R63" s="309"/>
      <c r="S63" s="309"/>
      <c r="T63" s="309"/>
      <c r="U63" s="309"/>
      <c r="V63" s="309"/>
      <c r="W63" s="309"/>
      <c r="X63" s="309"/>
      <c r="Y63" s="309"/>
      <c r="Z63" s="309"/>
      <c r="AA63" s="309"/>
      <c r="AB63" s="309"/>
      <c r="AC63" s="310"/>
    </row>
    <row r="64" spans="2:29" ht="18">
      <c r="B64" s="104"/>
      <c r="C64" s="138" t="s">
        <v>377</v>
      </c>
      <c r="D64" s="138"/>
      <c r="E64" s="139"/>
      <c r="F64" s="139"/>
      <c r="G64" s="139"/>
      <c r="H64" s="139"/>
      <c r="I64" s="139"/>
      <c r="J64" s="139"/>
      <c r="K64" s="139"/>
      <c r="L64" s="139"/>
      <c r="M64" s="83"/>
      <c r="N64" s="93"/>
      <c r="P64" s="308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10"/>
    </row>
    <row r="65" spans="2:29" ht="18">
      <c r="B65" s="104"/>
      <c r="C65" s="138" t="s">
        <v>378</v>
      </c>
      <c r="D65" s="138"/>
      <c r="E65" s="139"/>
      <c r="F65" s="139"/>
      <c r="G65" s="139"/>
      <c r="H65" s="139"/>
      <c r="I65" s="139"/>
      <c r="J65" s="139"/>
      <c r="K65" s="139"/>
      <c r="L65" s="139"/>
      <c r="M65" s="83"/>
      <c r="N65" s="93"/>
      <c r="P65" s="308"/>
      <c r="Q65" s="309"/>
      <c r="R65" s="309"/>
      <c r="S65" s="309"/>
      <c r="T65" s="309"/>
      <c r="U65" s="309"/>
      <c r="V65" s="309"/>
      <c r="W65" s="309"/>
      <c r="X65" s="309"/>
      <c r="Y65" s="309"/>
      <c r="Z65" s="309"/>
      <c r="AA65" s="309"/>
      <c r="AB65" s="309"/>
      <c r="AC65" s="310"/>
    </row>
    <row r="66" spans="2:29" ht="18">
      <c r="B66" s="104"/>
      <c r="C66" s="138" t="s">
        <v>753</v>
      </c>
      <c r="D66" s="138"/>
      <c r="E66" s="139"/>
      <c r="F66" s="139"/>
      <c r="G66" s="139"/>
      <c r="H66" s="139"/>
      <c r="I66" s="139"/>
      <c r="J66" s="139"/>
      <c r="K66" s="139"/>
      <c r="L66" s="139"/>
      <c r="M66" s="83"/>
      <c r="N66" s="93"/>
      <c r="P66" s="308"/>
      <c r="Q66" s="309"/>
      <c r="R66" s="309"/>
      <c r="S66" s="309"/>
      <c r="T66" s="309"/>
      <c r="U66" s="309"/>
      <c r="V66" s="309"/>
      <c r="W66" s="309"/>
      <c r="X66" s="309"/>
      <c r="Y66" s="309"/>
      <c r="Z66" s="309"/>
      <c r="AA66" s="309"/>
      <c r="AB66" s="309"/>
      <c r="AC66" s="310"/>
    </row>
    <row r="67" spans="2:29" ht="18">
      <c r="B67" s="104"/>
      <c r="C67" s="138" t="s">
        <v>659</v>
      </c>
      <c r="D67" s="138"/>
      <c r="E67" s="139"/>
      <c r="F67" s="139"/>
      <c r="G67" s="139"/>
      <c r="H67" s="139"/>
      <c r="I67" s="139"/>
      <c r="J67" s="139"/>
      <c r="K67" s="139"/>
      <c r="L67" s="139"/>
      <c r="M67" s="83"/>
      <c r="N67" s="93"/>
      <c r="P67" s="308"/>
      <c r="Q67" s="309"/>
      <c r="R67" s="309"/>
      <c r="S67" s="309"/>
      <c r="T67" s="309"/>
      <c r="U67" s="309"/>
      <c r="V67" s="309"/>
      <c r="W67" s="309"/>
      <c r="X67" s="309"/>
      <c r="Y67" s="309"/>
      <c r="Z67" s="309"/>
      <c r="AA67" s="309"/>
      <c r="AB67" s="309"/>
      <c r="AC67" s="310"/>
    </row>
    <row r="68" spans="2:29" ht="18">
      <c r="B68" s="104"/>
      <c r="C68" s="138" t="s">
        <v>379</v>
      </c>
      <c r="D68" s="138"/>
      <c r="E68" s="139"/>
      <c r="F68" s="139"/>
      <c r="G68" s="139"/>
      <c r="H68" s="139"/>
      <c r="I68" s="139"/>
      <c r="J68" s="139"/>
      <c r="K68" s="139"/>
      <c r="L68" s="139"/>
      <c r="M68" s="83"/>
      <c r="N68" s="93"/>
      <c r="P68" s="308"/>
      <c r="Q68" s="309"/>
      <c r="R68" s="309"/>
      <c r="S68" s="309"/>
      <c r="T68" s="309"/>
      <c r="U68" s="309"/>
      <c r="V68" s="309"/>
      <c r="W68" s="309"/>
      <c r="X68" s="309"/>
      <c r="Y68" s="309"/>
      <c r="Z68" s="309"/>
      <c r="AA68" s="309"/>
      <c r="AB68" s="309"/>
      <c r="AC68" s="310"/>
    </row>
    <row r="69" spans="2:29" ht="18">
      <c r="B69" s="104"/>
      <c r="C69" s="138" t="s">
        <v>380</v>
      </c>
      <c r="D69" s="138"/>
      <c r="E69" s="139"/>
      <c r="F69" s="139"/>
      <c r="G69" s="139"/>
      <c r="H69" s="139"/>
      <c r="I69" s="139"/>
      <c r="J69" s="139"/>
      <c r="K69" s="139"/>
      <c r="L69" s="139"/>
      <c r="M69" s="83"/>
      <c r="N69" s="93"/>
      <c r="P69" s="308"/>
      <c r="Q69" s="309"/>
      <c r="R69" s="309"/>
      <c r="S69" s="309"/>
      <c r="T69" s="309"/>
      <c r="U69" s="309"/>
      <c r="V69" s="309"/>
      <c r="W69" s="309"/>
      <c r="X69" s="309"/>
      <c r="Y69" s="309"/>
      <c r="Z69" s="309"/>
      <c r="AA69" s="309"/>
      <c r="AB69" s="309"/>
      <c r="AC69" s="310"/>
    </row>
    <row r="70" spans="2:29" ht="18">
      <c r="B70" s="104"/>
      <c r="C70" s="138" t="s">
        <v>381</v>
      </c>
      <c r="D70" s="138"/>
      <c r="E70" s="139"/>
      <c r="F70" s="139"/>
      <c r="G70" s="139"/>
      <c r="H70" s="139"/>
      <c r="I70" s="139"/>
      <c r="J70" s="139"/>
      <c r="K70" s="139"/>
      <c r="L70" s="139"/>
      <c r="M70" s="83"/>
      <c r="N70" s="93"/>
      <c r="P70" s="308"/>
      <c r="Q70" s="309"/>
      <c r="R70" s="309"/>
      <c r="S70" s="309"/>
      <c r="T70" s="309"/>
      <c r="U70" s="309"/>
      <c r="V70" s="309"/>
      <c r="W70" s="309"/>
      <c r="X70" s="309"/>
      <c r="Y70" s="309"/>
      <c r="Z70" s="309"/>
      <c r="AA70" s="309"/>
      <c r="AB70" s="309"/>
      <c r="AC70" s="310"/>
    </row>
    <row r="71" spans="2:29" ht="22.9" customHeight="1" thickBot="1">
      <c r="B71" s="108"/>
      <c r="C71" s="1407"/>
      <c r="D71" s="1407"/>
      <c r="E71" s="1407"/>
      <c r="F71" s="1407"/>
      <c r="G71" s="57"/>
      <c r="H71" s="57"/>
      <c r="I71" s="57"/>
      <c r="J71" s="57"/>
      <c r="K71" s="57"/>
      <c r="L71" s="57"/>
      <c r="M71" s="109"/>
      <c r="N71" s="110"/>
      <c r="P71" s="311"/>
      <c r="Q71" s="312"/>
      <c r="R71" s="312"/>
      <c r="S71" s="312"/>
      <c r="T71" s="312"/>
      <c r="U71" s="312"/>
      <c r="V71" s="312"/>
      <c r="W71" s="312"/>
      <c r="X71" s="312"/>
      <c r="Y71" s="312"/>
      <c r="Z71" s="312"/>
      <c r="AA71" s="312"/>
      <c r="AB71" s="312"/>
      <c r="AC71" s="313"/>
    </row>
    <row r="72" spans="2:29" ht="22.9" customHeight="1">
      <c r="C72" s="91"/>
      <c r="D72" s="91"/>
      <c r="E72" s="92"/>
      <c r="F72" s="92"/>
      <c r="G72" s="92"/>
      <c r="H72" s="92"/>
      <c r="I72" s="92"/>
      <c r="J72" s="92"/>
      <c r="K72" s="92"/>
      <c r="L72" s="92"/>
      <c r="M72" s="92"/>
    </row>
    <row r="73" spans="2:29" ht="12.75">
      <c r="C73" s="111" t="s">
        <v>77</v>
      </c>
      <c r="D73" s="91"/>
      <c r="E73" s="92"/>
      <c r="F73" s="92"/>
      <c r="G73" s="92"/>
      <c r="H73" s="92"/>
      <c r="I73" s="92"/>
      <c r="J73" s="92"/>
      <c r="K73" s="92"/>
      <c r="L73" s="92"/>
      <c r="M73" s="82" t="s">
        <v>52</v>
      </c>
    </row>
    <row r="74" spans="2:29" ht="12.75">
      <c r="C74" s="112" t="s">
        <v>78</v>
      </c>
      <c r="D74" s="91"/>
      <c r="E74" s="92"/>
      <c r="F74" s="92"/>
      <c r="G74" s="92"/>
      <c r="H74" s="92"/>
      <c r="I74" s="92"/>
      <c r="J74" s="92"/>
      <c r="K74" s="92"/>
      <c r="L74" s="92"/>
      <c r="M74" s="92"/>
    </row>
    <row r="75" spans="2:29" ht="12.75">
      <c r="C75" s="112" t="s">
        <v>79</v>
      </c>
      <c r="D75" s="91"/>
      <c r="E75" s="92"/>
      <c r="F75" s="92"/>
      <c r="G75" s="92"/>
      <c r="H75" s="92"/>
      <c r="I75" s="92"/>
      <c r="J75" s="92"/>
      <c r="K75" s="92"/>
      <c r="L75" s="92"/>
      <c r="M75" s="92"/>
    </row>
    <row r="76" spans="2:29" ht="12.75">
      <c r="C76" s="112" t="s">
        <v>80</v>
      </c>
      <c r="D76" s="91"/>
      <c r="E76" s="92"/>
      <c r="F76" s="92"/>
      <c r="G76" s="92"/>
      <c r="H76" s="92"/>
      <c r="I76" s="92"/>
      <c r="J76" s="92"/>
      <c r="K76" s="92"/>
      <c r="L76" s="92"/>
      <c r="M76" s="92"/>
    </row>
    <row r="77" spans="2:29" ht="12.75">
      <c r="C77" s="112" t="s">
        <v>81</v>
      </c>
      <c r="D77" s="91"/>
      <c r="E77" s="92"/>
      <c r="F77" s="92"/>
      <c r="G77" s="92"/>
      <c r="H77" s="92"/>
      <c r="I77" s="92"/>
      <c r="J77" s="92"/>
      <c r="K77" s="92"/>
      <c r="L77" s="92"/>
      <c r="M77" s="92"/>
    </row>
    <row r="78" spans="2:29" ht="22.9" customHeight="1">
      <c r="C78" s="91"/>
      <c r="D78" s="91"/>
      <c r="E78" s="92"/>
      <c r="F78" s="92"/>
      <c r="G78" s="92"/>
      <c r="H78" s="92"/>
      <c r="I78" s="92"/>
      <c r="J78" s="92"/>
      <c r="K78" s="92"/>
      <c r="L78" s="92"/>
      <c r="M78" s="92"/>
    </row>
    <row r="79" spans="2:29" ht="22.9" customHeight="1">
      <c r="C79" s="91"/>
      <c r="D79" s="91"/>
      <c r="E79" s="92"/>
      <c r="F79" s="92"/>
      <c r="G79" s="92"/>
      <c r="H79" s="92"/>
      <c r="I79" s="92"/>
      <c r="J79" s="92"/>
      <c r="K79" s="92"/>
      <c r="L79" s="92"/>
      <c r="M79" s="92"/>
    </row>
    <row r="80" spans="2:29" ht="22.9" customHeight="1">
      <c r="C80" s="91"/>
      <c r="D80" s="91"/>
      <c r="E80" s="92"/>
      <c r="F80" s="92"/>
      <c r="G80" s="92"/>
      <c r="H80" s="92"/>
      <c r="I80" s="92"/>
      <c r="J80" s="92"/>
      <c r="K80" s="92"/>
      <c r="L80" s="92"/>
      <c r="M80" s="92"/>
    </row>
    <row r="81" spans="3:13" ht="22.9" customHeight="1">
      <c r="C81" s="91"/>
      <c r="D81" s="91"/>
      <c r="E81" s="92"/>
      <c r="F81" s="92"/>
      <c r="G81" s="92"/>
      <c r="H81" s="92"/>
      <c r="I81" s="92"/>
      <c r="J81" s="92"/>
      <c r="K81" s="92"/>
      <c r="L81" s="92"/>
      <c r="M81" s="92"/>
    </row>
    <row r="82" spans="3:13" ht="22.9" customHeight="1">
      <c r="F82" s="92"/>
      <c r="G82" s="92"/>
      <c r="H82" s="92"/>
      <c r="I82" s="92"/>
      <c r="J82" s="92"/>
      <c r="K82" s="92"/>
      <c r="L82" s="92"/>
      <c r="M82" s="92"/>
    </row>
  </sheetData>
  <sheetProtection password="E059" sheet="1" objects="1" scenarios="1" insertRows="0"/>
  <mergeCells count="39">
    <mergeCell ref="C71:F71"/>
    <mergeCell ref="G15:I15"/>
    <mergeCell ref="C17:M17"/>
    <mergeCell ref="C26:M26"/>
    <mergeCell ref="G39:I39"/>
    <mergeCell ref="M39:M40"/>
    <mergeCell ref="C41:M41"/>
    <mergeCell ref="C50:M50"/>
    <mergeCell ref="C18:D18"/>
    <mergeCell ref="C19:D19"/>
    <mergeCell ref="C20:D20"/>
    <mergeCell ref="C21:D21"/>
    <mergeCell ref="C22:D22"/>
    <mergeCell ref="C23:D23"/>
    <mergeCell ref="C27:D27"/>
    <mergeCell ref="C28:D28"/>
    <mergeCell ref="M6:M7"/>
    <mergeCell ref="D9:M9"/>
    <mergeCell ref="C12:D12"/>
    <mergeCell ref="M15:M16"/>
    <mergeCell ref="C29:D29"/>
    <mergeCell ref="C30:D30"/>
    <mergeCell ref="C31:D31"/>
    <mergeCell ref="C32:D32"/>
    <mergeCell ref="C33:D33"/>
    <mergeCell ref="C42:D42"/>
    <mergeCell ref="C43:D43"/>
    <mergeCell ref="C44:D44"/>
    <mergeCell ref="C45:D45"/>
    <mergeCell ref="C46:D46"/>
    <mergeCell ref="C54:D54"/>
    <mergeCell ref="C55:D55"/>
    <mergeCell ref="C56:D56"/>
    <mergeCell ref="C57:D57"/>
    <mergeCell ref="C47:D47"/>
    <mergeCell ref="C48:D48"/>
    <mergeCell ref="C51:D51"/>
    <mergeCell ref="C52:D52"/>
    <mergeCell ref="C53:D53"/>
  </mergeCells>
  <phoneticPr fontId="20" type="noConversion"/>
  <printOptions horizontalCentered="1" verticalCentered="1"/>
  <pageMargins left="0.35629921259842523" right="0.35629921259842523" top="0.60629921259842523" bottom="0.60629921259842523" header="0.5" footer="0.5"/>
  <pageSetup paperSize="9" scale="43" orientation="portrait" horizontalDpi="4294967292" verticalDpi="4294967292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B120"/>
  <sheetViews>
    <sheetView topLeftCell="A92" zoomScale="73" zoomScaleNormal="73" zoomScalePageLayoutView="125" workbookViewId="0">
      <selection activeCell="P131" sqref="P131"/>
    </sheetView>
  </sheetViews>
  <sheetFormatPr baseColWidth="10" defaultColWidth="10.77734375" defaultRowHeight="22.9" customHeight="1"/>
  <cols>
    <col min="1" max="2" width="3.21875" style="84" customWidth="1"/>
    <col min="3" max="3" width="13.5546875" style="84" customWidth="1"/>
    <col min="4" max="4" width="15.77734375" style="84" customWidth="1"/>
    <col min="5" max="5" width="27.77734375" style="85" customWidth="1"/>
    <col min="6" max="9" width="15.21875" style="85" customWidth="1"/>
    <col min="10" max="12" width="9.77734375" style="85" customWidth="1"/>
    <col min="13" max="13" width="3.21875" style="84" customWidth="1"/>
    <col min="14" max="16384" width="10.77734375" style="84"/>
  </cols>
  <sheetData>
    <row r="2" spans="2:28" ht="22.9" customHeight="1">
      <c r="D2" s="175" t="s">
        <v>321</v>
      </c>
    </row>
    <row r="3" spans="2:28" ht="22.9" customHeight="1">
      <c r="D3" s="175" t="s">
        <v>322</v>
      </c>
    </row>
    <row r="4" spans="2:28" ht="22.9" customHeight="1" thickBot="1"/>
    <row r="5" spans="2:28" ht="9" customHeight="1">
      <c r="B5" s="86"/>
      <c r="C5" s="87"/>
      <c r="D5" s="87"/>
      <c r="E5" s="88"/>
      <c r="F5" s="88"/>
      <c r="G5" s="88"/>
      <c r="H5" s="88"/>
      <c r="I5" s="88"/>
      <c r="J5" s="88"/>
      <c r="K5" s="88"/>
      <c r="L5" s="88"/>
      <c r="M5" s="89"/>
      <c r="O5" s="292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4"/>
    </row>
    <row r="6" spans="2:28" ht="30" customHeight="1">
      <c r="B6" s="90"/>
      <c r="C6" s="68" t="s">
        <v>0</v>
      </c>
      <c r="D6" s="91"/>
      <c r="E6" s="92"/>
      <c r="F6" s="92"/>
      <c r="G6" s="92"/>
      <c r="H6" s="92"/>
      <c r="I6" s="92"/>
      <c r="J6" s="92"/>
      <c r="K6" s="92"/>
      <c r="L6" s="1384">
        <f>ejercicio</f>
        <v>2018</v>
      </c>
      <c r="M6" s="93"/>
      <c r="O6" s="295"/>
      <c r="P6" s="296" t="s">
        <v>644</v>
      </c>
      <c r="Q6" s="297"/>
      <c r="R6" s="297"/>
      <c r="S6" s="297"/>
      <c r="T6" s="297"/>
      <c r="U6" s="297"/>
      <c r="V6" s="297"/>
      <c r="W6" s="297"/>
      <c r="X6" s="297"/>
      <c r="Y6" s="297"/>
      <c r="Z6" s="297"/>
      <c r="AA6" s="297"/>
      <c r="AB6" s="298"/>
    </row>
    <row r="7" spans="2:28" ht="30" customHeight="1">
      <c r="B7" s="90"/>
      <c r="C7" s="68" t="s">
        <v>1</v>
      </c>
      <c r="D7" s="91"/>
      <c r="E7" s="92"/>
      <c r="F7" s="92"/>
      <c r="G7" s="92"/>
      <c r="H7" s="92"/>
      <c r="I7" s="92"/>
      <c r="J7" s="92"/>
      <c r="K7" s="92"/>
      <c r="L7" s="1384"/>
      <c r="M7" s="93"/>
      <c r="O7" s="295"/>
      <c r="P7" s="297"/>
      <c r="Q7" s="297"/>
      <c r="R7" s="297"/>
      <c r="S7" s="297"/>
      <c r="T7" s="297"/>
      <c r="U7" s="297"/>
      <c r="V7" s="297"/>
      <c r="W7" s="297"/>
      <c r="X7" s="297"/>
      <c r="Y7" s="297"/>
      <c r="Z7" s="297"/>
      <c r="AA7" s="297"/>
      <c r="AB7" s="298"/>
    </row>
    <row r="8" spans="2:28" ht="30" customHeight="1">
      <c r="B8" s="90"/>
      <c r="C8" s="94"/>
      <c r="D8" s="91"/>
      <c r="E8" s="92"/>
      <c r="F8" s="92"/>
      <c r="G8" s="92"/>
      <c r="H8" s="92"/>
      <c r="I8" s="92"/>
      <c r="J8" s="92"/>
      <c r="K8" s="92"/>
      <c r="L8" s="95"/>
      <c r="M8" s="93"/>
      <c r="O8" s="295"/>
      <c r="P8" s="297"/>
      <c r="Q8" s="297"/>
      <c r="R8" s="297"/>
      <c r="S8" s="297"/>
      <c r="T8" s="297"/>
      <c r="U8" s="297"/>
      <c r="V8" s="297"/>
      <c r="W8" s="297"/>
      <c r="X8" s="297"/>
      <c r="Y8" s="297"/>
      <c r="Z8" s="297"/>
      <c r="AA8" s="297"/>
      <c r="AB8" s="298"/>
    </row>
    <row r="9" spans="2:28" s="158" customFormat="1" ht="30" customHeight="1">
      <c r="B9" s="156"/>
      <c r="C9" s="56" t="s">
        <v>2</v>
      </c>
      <c r="D9" s="1408" t="str">
        <f>Entidad</f>
        <v>CASINO TAORO S.A.</v>
      </c>
      <c r="E9" s="1408"/>
      <c r="F9" s="1408"/>
      <c r="G9" s="1408"/>
      <c r="H9" s="1408"/>
      <c r="I9" s="1408"/>
      <c r="J9" s="1408"/>
      <c r="K9" s="1408"/>
      <c r="L9" s="1408"/>
      <c r="M9" s="157"/>
      <c r="O9" s="295"/>
      <c r="P9" s="297"/>
      <c r="Q9" s="297"/>
      <c r="R9" s="297"/>
      <c r="S9" s="297"/>
      <c r="T9" s="297"/>
      <c r="U9" s="297"/>
      <c r="V9" s="297"/>
      <c r="W9" s="297"/>
      <c r="X9" s="297"/>
      <c r="Y9" s="297"/>
      <c r="Z9" s="297"/>
      <c r="AA9" s="297"/>
      <c r="AB9" s="298"/>
    </row>
    <row r="10" spans="2:28" ht="7.15" customHeight="1">
      <c r="B10" s="90"/>
      <c r="C10" s="91"/>
      <c r="D10" s="91"/>
      <c r="E10" s="92"/>
      <c r="F10" s="92"/>
      <c r="G10" s="92"/>
      <c r="H10" s="92"/>
      <c r="I10" s="92"/>
      <c r="J10" s="92"/>
      <c r="K10" s="92"/>
      <c r="L10" s="92"/>
      <c r="M10" s="93"/>
      <c r="O10" s="295"/>
      <c r="P10" s="297"/>
      <c r="Q10" s="297"/>
      <c r="R10" s="297"/>
      <c r="S10" s="297"/>
      <c r="T10" s="297"/>
      <c r="U10" s="297"/>
      <c r="V10" s="297"/>
      <c r="W10" s="297"/>
      <c r="X10" s="297"/>
      <c r="Y10" s="297"/>
      <c r="Z10" s="297"/>
      <c r="AA10" s="297"/>
      <c r="AB10" s="298"/>
    </row>
    <row r="11" spans="2:28" s="102" customFormat="1" ht="30" customHeight="1">
      <c r="B11" s="98"/>
      <c r="C11" s="99" t="s">
        <v>779</v>
      </c>
      <c r="D11" s="99"/>
      <c r="E11" s="100"/>
      <c r="F11" s="100"/>
      <c r="G11" s="100"/>
      <c r="H11" s="100"/>
      <c r="I11" s="100"/>
      <c r="J11" s="100"/>
      <c r="K11" s="100"/>
      <c r="L11" s="100"/>
      <c r="M11" s="101"/>
      <c r="O11" s="295"/>
      <c r="P11" s="297"/>
      <c r="Q11" s="297"/>
      <c r="R11" s="297"/>
      <c r="S11" s="297"/>
      <c r="T11" s="297"/>
      <c r="U11" s="297"/>
      <c r="V11" s="297"/>
      <c r="W11" s="297"/>
      <c r="X11" s="297"/>
      <c r="Y11" s="297"/>
      <c r="Z11" s="297"/>
      <c r="AA11" s="297"/>
      <c r="AB11" s="298"/>
    </row>
    <row r="12" spans="2:28" s="102" customFormat="1" ht="30" customHeight="1">
      <c r="B12" s="98"/>
      <c r="C12" s="1458"/>
      <c r="D12" s="1458"/>
      <c r="E12" s="83"/>
      <c r="F12" s="83"/>
      <c r="G12" s="83"/>
      <c r="H12" s="83"/>
      <c r="I12" s="83"/>
      <c r="J12" s="83"/>
      <c r="K12" s="83"/>
      <c r="L12" s="83"/>
      <c r="M12" s="101"/>
      <c r="O12" s="295"/>
      <c r="P12" s="297"/>
      <c r="Q12" s="297"/>
      <c r="R12" s="297"/>
      <c r="S12" s="297"/>
      <c r="T12" s="297"/>
      <c r="U12" s="297"/>
      <c r="V12" s="297"/>
      <c r="W12" s="297"/>
      <c r="X12" s="297"/>
      <c r="Y12" s="297"/>
      <c r="Z12" s="297"/>
      <c r="AA12" s="297"/>
      <c r="AB12" s="298"/>
    </row>
    <row r="13" spans="2:28" s="102" customFormat="1" ht="30" customHeight="1">
      <c r="B13" s="98"/>
      <c r="C13" s="67" t="s">
        <v>382</v>
      </c>
      <c r="D13" s="22"/>
      <c r="E13" s="83"/>
      <c r="F13" s="83"/>
      <c r="G13" s="83"/>
      <c r="H13" s="83"/>
      <c r="I13" s="83"/>
      <c r="J13" s="83"/>
      <c r="K13" s="83"/>
      <c r="L13" s="83"/>
      <c r="M13" s="101"/>
      <c r="O13" s="295"/>
      <c r="P13" s="297"/>
      <c r="Q13" s="297"/>
      <c r="R13" s="297"/>
      <c r="S13" s="297"/>
      <c r="T13" s="297"/>
      <c r="U13" s="297"/>
      <c r="V13" s="297"/>
      <c r="W13" s="297"/>
      <c r="X13" s="297"/>
      <c r="Y13" s="297"/>
      <c r="Z13" s="297"/>
      <c r="AA13" s="297"/>
      <c r="AB13" s="298"/>
    </row>
    <row r="14" spans="2:28" s="102" customFormat="1" ht="30" customHeight="1">
      <c r="B14" s="98"/>
      <c r="C14" s="22" t="s">
        <v>383</v>
      </c>
      <c r="D14" s="22"/>
      <c r="E14" s="83"/>
      <c r="F14" s="83"/>
      <c r="G14" s="83"/>
      <c r="H14" s="83"/>
      <c r="I14" s="83"/>
      <c r="J14" s="83"/>
      <c r="K14" s="83"/>
      <c r="L14" s="83"/>
      <c r="M14" s="101"/>
      <c r="O14" s="295"/>
      <c r="P14" s="297"/>
      <c r="Q14" s="297"/>
      <c r="R14" s="297"/>
      <c r="S14" s="297"/>
      <c r="T14" s="297"/>
      <c r="U14" s="297"/>
      <c r="V14" s="297"/>
      <c r="W14" s="297"/>
      <c r="X14" s="297"/>
      <c r="Y14" s="297"/>
      <c r="Z14" s="297"/>
      <c r="AA14" s="297"/>
      <c r="AB14" s="298"/>
    </row>
    <row r="15" spans="2:28" s="651" customFormat="1" ht="36" customHeight="1">
      <c r="B15" s="652"/>
      <c r="C15" s="1465" t="s">
        <v>777</v>
      </c>
      <c r="D15" s="1466"/>
      <c r="E15" s="653"/>
      <c r="F15" s="1463" t="s">
        <v>783</v>
      </c>
      <c r="G15" s="1464"/>
      <c r="H15" s="1463" t="s">
        <v>782</v>
      </c>
      <c r="I15" s="1464"/>
      <c r="J15" s="654"/>
      <c r="K15" s="654"/>
      <c r="L15" s="654"/>
      <c r="M15" s="655"/>
      <c r="O15" s="656"/>
      <c r="P15" s="657"/>
      <c r="Q15" s="657"/>
      <c r="R15" s="657"/>
      <c r="S15" s="657"/>
      <c r="T15" s="657"/>
      <c r="U15" s="657"/>
      <c r="V15" s="657"/>
      <c r="W15" s="657"/>
      <c r="X15" s="657"/>
      <c r="Y15" s="657"/>
      <c r="Z15" s="657"/>
      <c r="AA15" s="657"/>
      <c r="AB15" s="658"/>
    </row>
    <row r="16" spans="2:28" s="659" customFormat="1" ht="22.9" customHeight="1">
      <c r="B16" s="660"/>
      <c r="C16" s="1461" t="s">
        <v>778</v>
      </c>
      <c r="D16" s="1462"/>
      <c r="E16" s="661" t="s">
        <v>384</v>
      </c>
      <c r="F16" s="654">
        <f>ejercicio-1</f>
        <v>2017</v>
      </c>
      <c r="G16" s="654">
        <f>ejercicio</f>
        <v>2018</v>
      </c>
      <c r="H16" s="654">
        <f>ejercicio-1</f>
        <v>2017</v>
      </c>
      <c r="I16" s="654">
        <f>ejercicio</f>
        <v>2018</v>
      </c>
      <c r="J16" s="654" t="s">
        <v>386</v>
      </c>
      <c r="K16" s="654" t="s">
        <v>388</v>
      </c>
      <c r="L16" s="654" t="s">
        <v>387</v>
      </c>
      <c r="M16" s="662"/>
      <c r="O16" s="656"/>
      <c r="P16" s="657"/>
      <c r="Q16" s="657"/>
      <c r="R16" s="657"/>
      <c r="S16" s="657"/>
      <c r="T16" s="657"/>
      <c r="U16" s="657"/>
      <c r="V16" s="657"/>
      <c r="W16" s="657"/>
      <c r="X16" s="657"/>
      <c r="Y16" s="657"/>
      <c r="Z16" s="657"/>
      <c r="AA16" s="657"/>
      <c r="AB16" s="658"/>
    </row>
    <row r="17" spans="1:28" s="158" customFormat="1" ht="7.9" customHeight="1">
      <c r="B17" s="156"/>
      <c r="C17" s="68"/>
      <c r="D17" s="68"/>
      <c r="E17" s="155"/>
      <c r="F17" s="155"/>
      <c r="G17" s="155"/>
      <c r="H17" s="155"/>
      <c r="I17" s="155"/>
      <c r="J17" s="155"/>
      <c r="K17" s="155"/>
      <c r="L17" s="155"/>
      <c r="M17" s="157"/>
      <c r="O17" s="295"/>
      <c r="P17" s="297"/>
      <c r="Q17" s="297"/>
      <c r="R17" s="297"/>
      <c r="S17" s="297"/>
      <c r="T17" s="297"/>
      <c r="U17" s="297"/>
      <c r="V17" s="297"/>
      <c r="W17" s="297"/>
      <c r="X17" s="297"/>
      <c r="Y17" s="297"/>
      <c r="Z17" s="297"/>
      <c r="AA17" s="297"/>
      <c r="AB17" s="298"/>
    </row>
    <row r="18" spans="1:28" s="107" customFormat="1" ht="22.9" customHeight="1">
      <c r="A18" s="158"/>
      <c r="B18" s="156"/>
      <c r="C18" s="1477" t="s">
        <v>660</v>
      </c>
      <c r="D18" s="1478"/>
      <c r="E18" s="1479"/>
      <c r="F18" s="376"/>
      <c r="G18" s="375"/>
      <c r="H18" s="578"/>
      <c r="I18" s="578"/>
      <c r="J18" s="578"/>
      <c r="K18" s="578"/>
      <c r="L18" s="578"/>
      <c r="M18" s="105"/>
      <c r="O18" s="295"/>
      <c r="P18" s="297"/>
      <c r="Q18" s="297"/>
      <c r="R18" s="297"/>
      <c r="S18" s="297"/>
      <c r="T18" s="297"/>
      <c r="U18" s="297"/>
      <c r="V18" s="297"/>
      <c r="W18" s="297"/>
      <c r="X18" s="297"/>
      <c r="Y18" s="297"/>
      <c r="Z18" s="297"/>
      <c r="AA18" s="297"/>
      <c r="AB18" s="298"/>
    </row>
    <row r="19" spans="1:28" s="107" customFormat="1" ht="9" customHeight="1">
      <c r="A19" s="158"/>
      <c r="B19" s="156"/>
      <c r="C19" s="32"/>
      <c r="D19" s="32"/>
      <c r="E19" s="377"/>
      <c r="F19" s="377"/>
      <c r="G19" s="377"/>
      <c r="H19" s="377"/>
      <c r="I19" s="377"/>
      <c r="J19" s="618"/>
      <c r="K19" s="618"/>
      <c r="L19" s="618"/>
      <c r="M19" s="105"/>
      <c r="O19" s="295"/>
      <c r="P19" s="297"/>
      <c r="Q19" s="297"/>
      <c r="R19" s="297"/>
      <c r="S19" s="297"/>
      <c r="T19" s="297"/>
      <c r="U19" s="297"/>
      <c r="V19" s="297"/>
      <c r="W19" s="297"/>
      <c r="X19" s="297"/>
      <c r="Y19" s="297"/>
      <c r="Z19" s="297"/>
      <c r="AA19" s="297"/>
      <c r="AB19" s="298"/>
    </row>
    <row r="20" spans="1:28" s="107" customFormat="1" ht="22.9" customHeight="1">
      <c r="A20" s="158"/>
      <c r="B20" s="156"/>
      <c r="C20" s="460"/>
      <c r="D20" s="420"/>
      <c r="E20" s="425"/>
      <c r="F20" s="348"/>
      <c r="G20" s="378"/>
      <c r="H20" s="646"/>
      <c r="I20" s="646"/>
      <c r="J20" s="619"/>
      <c r="K20" s="619"/>
      <c r="L20" s="620"/>
      <c r="M20" s="105"/>
      <c r="O20" s="295"/>
      <c r="P20" s="297"/>
      <c r="Q20" s="297"/>
      <c r="R20" s="297"/>
      <c r="S20" s="297"/>
      <c r="T20" s="297"/>
      <c r="U20" s="297"/>
      <c r="V20" s="297"/>
      <c r="W20" s="297"/>
      <c r="X20" s="297"/>
      <c r="Y20" s="297"/>
      <c r="Z20" s="297"/>
      <c r="AA20" s="297"/>
      <c r="AB20" s="298"/>
    </row>
    <row r="21" spans="1:28" s="107" customFormat="1" ht="22.9" customHeight="1">
      <c r="B21" s="104"/>
      <c r="C21" s="421"/>
      <c r="D21" s="422"/>
      <c r="E21" s="415"/>
      <c r="F21" s="359"/>
      <c r="G21" s="380"/>
      <c r="H21" s="647"/>
      <c r="I21" s="647"/>
      <c r="J21" s="621"/>
      <c r="K21" s="621"/>
      <c r="L21" s="622"/>
      <c r="M21" s="105"/>
      <c r="O21" s="295"/>
      <c r="P21" s="297"/>
      <c r="Q21" s="297"/>
      <c r="R21" s="297"/>
      <c r="S21" s="297"/>
      <c r="T21" s="297"/>
      <c r="U21" s="297"/>
      <c r="V21" s="297"/>
      <c r="W21" s="297"/>
      <c r="X21" s="297"/>
      <c r="Y21" s="297"/>
      <c r="Z21" s="297"/>
      <c r="AA21" s="297"/>
      <c r="AB21" s="298"/>
    </row>
    <row r="22" spans="1:28" s="107" customFormat="1" ht="22.9" customHeight="1">
      <c r="B22" s="104"/>
      <c r="C22" s="421"/>
      <c r="D22" s="422"/>
      <c r="E22" s="415"/>
      <c r="F22" s="359"/>
      <c r="G22" s="380"/>
      <c r="H22" s="647"/>
      <c r="I22" s="647"/>
      <c r="J22" s="621"/>
      <c r="K22" s="621"/>
      <c r="L22" s="622"/>
      <c r="M22" s="105"/>
      <c r="O22" s="295"/>
      <c r="P22" s="297"/>
      <c r="Q22" s="297"/>
      <c r="R22" s="297"/>
      <c r="S22" s="297"/>
      <c r="T22" s="297"/>
      <c r="U22" s="297"/>
      <c r="V22" s="297"/>
      <c r="W22" s="297"/>
      <c r="X22" s="297"/>
      <c r="Y22" s="297"/>
      <c r="Z22" s="297"/>
      <c r="AA22" s="297"/>
      <c r="AB22" s="298"/>
    </row>
    <row r="23" spans="1:28" s="107" customFormat="1" ht="22.9" customHeight="1">
      <c r="B23" s="104"/>
      <c r="C23" s="421"/>
      <c r="D23" s="422"/>
      <c r="E23" s="415"/>
      <c r="F23" s="359"/>
      <c r="G23" s="380"/>
      <c r="H23" s="647"/>
      <c r="I23" s="647"/>
      <c r="J23" s="621"/>
      <c r="K23" s="621"/>
      <c r="L23" s="622"/>
      <c r="M23" s="105"/>
      <c r="O23" s="295"/>
      <c r="P23" s="297"/>
      <c r="Q23" s="297"/>
      <c r="R23" s="297"/>
      <c r="S23" s="297"/>
      <c r="T23" s="297"/>
      <c r="U23" s="297"/>
      <c r="V23" s="297"/>
      <c r="W23" s="297"/>
      <c r="X23" s="297"/>
      <c r="Y23" s="297"/>
      <c r="Z23" s="297"/>
      <c r="AA23" s="297"/>
      <c r="AB23" s="298"/>
    </row>
    <row r="24" spans="1:28" ht="22.9" customHeight="1">
      <c r="B24" s="104"/>
      <c r="C24" s="421"/>
      <c r="D24" s="422"/>
      <c r="E24" s="416"/>
      <c r="F24" s="352"/>
      <c r="G24" s="381"/>
      <c r="H24" s="648"/>
      <c r="I24" s="648"/>
      <c r="J24" s="623"/>
      <c r="K24" s="623"/>
      <c r="L24" s="624"/>
      <c r="M24" s="93"/>
      <c r="O24" s="295"/>
      <c r="P24" s="297"/>
      <c r="Q24" s="297"/>
      <c r="R24" s="297"/>
      <c r="S24" s="297"/>
      <c r="T24" s="297"/>
      <c r="U24" s="297"/>
      <c r="V24" s="297"/>
      <c r="W24" s="297"/>
      <c r="X24" s="297"/>
      <c r="Y24" s="297"/>
      <c r="Z24" s="297"/>
      <c r="AA24" s="297"/>
      <c r="AB24" s="298"/>
    </row>
    <row r="25" spans="1:28" ht="22.9" customHeight="1">
      <c r="B25" s="104"/>
      <c r="C25" s="421"/>
      <c r="D25" s="422"/>
      <c r="E25" s="416"/>
      <c r="F25" s="352"/>
      <c r="G25" s="381"/>
      <c r="H25" s="648"/>
      <c r="I25" s="648"/>
      <c r="J25" s="623"/>
      <c r="K25" s="623"/>
      <c r="L25" s="624"/>
      <c r="M25" s="93"/>
      <c r="O25" s="295"/>
      <c r="P25" s="297"/>
      <c r="Q25" s="297"/>
      <c r="R25" s="297"/>
      <c r="S25" s="297"/>
      <c r="T25" s="297"/>
      <c r="U25" s="297"/>
      <c r="V25" s="297"/>
      <c r="W25" s="297"/>
      <c r="X25" s="297"/>
      <c r="Y25" s="297"/>
      <c r="Z25" s="297"/>
      <c r="AA25" s="297"/>
      <c r="AB25" s="298"/>
    </row>
    <row r="26" spans="1:28" ht="22.9" customHeight="1">
      <c r="B26" s="104"/>
      <c r="C26" s="421"/>
      <c r="D26" s="422"/>
      <c r="E26" s="416"/>
      <c r="F26" s="352"/>
      <c r="G26" s="381"/>
      <c r="H26" s="648"/>
      <c r="I26" s="648"/>
      <c r="J26" s="623"/>
      <c r="K26" s="623"/>
      <c r="L26" s="624"/>
      <c r="M26" s="93"/>
      <c r="O26" s="295"/>
      <c r="P26" s="297"/>
      <c r="Q26" s="297"/>
      <c r="R26" s="297"/>
      <c r="S26" s="297"/>
      <c r="T26" s="297"/>
      <c r="U26" s="297"/>
      <c r="V26" s="297"/>
      <c r="W26" s="297"/>
      <c r="X26" s="297"/>
      <c r="Y26" s="297"/>
      <c r="Z26" s="297"/>
      <c r="AA26" s="297"/>
      <c r="AB26" s="298"/>
    </row>
    <row r="27" spans="1:28" ht="22.9" customHeight="1">
      <c r="B27" s="104"/>
      <c r="C27" s="421"/>
      <c r="D27" s="422"/>
      <c r="E27" s="417"/>
      <c r="F27" s="361"/>
      <c r="G27" s="382"/>
      <c r="H27" s="649"/>
      <c r="I27" s="649"/>
      <c r="J27" s="625"/>
      <c r="K27" s="625"/>
      <c r="L27" s="626"/>
      <c r="M27" s="93"/>
      <c r="O27" s="295"/>
      <c r="P27" s="297"/>
      <c r="Q27" s="297"/>
      <c r="R27" s="297"/>
      <c r="S27" s="297"/>
      <c r="T27" s="297"/>
      <c r="U27" s="297"/>
      <c r="V27" s="297"/>
      <c r="W27" s="297"/>
      <c r="X27" s="297"/>
      <c r="Y27" s="297"/>
      <c r="Z27" s="297"/>
      <c r="AA27" s="297"/>
      <c r="AB27" s="298"/>
    </row>
    <row r="28" spans="1:28" ht="22.9" customHeight="1">
      <c r="B28" s="104"/>
      <c r="C28" s="421"/>
      <c r="D28" s="422"/>
      <c r="E28" s="417"/>
      <c r="F28" s="361"/>
      <c r="G28" s="382"/>
      <c r="H28" s="649"/>
      <c r="I28" s="649"/>
      <c r="J28" s="625"/>
      <c r="K28" s="625"/>
      <c r="L28" s="626"/>
      <c r="M28" s="93"/>
      <c r="O28" s="295"/>
      <c r="P28" s="297"/>
      <c r="Q28" s="297"/>
      <c r="R28" s="297"/>
      <c r="S28" s="297"/>
      <c r="T28" s="297"/>
      <c r="U28" s="297"/>
      <c r="V28" s="297"/>
      <c r="W28" s="297"/>
      <c r="X28" s="297"/>
      <c r="Y28" s="297"/>
      <c r="Z28" s="297"/>
      <c r="AA28" s="297"/>
      <c r="AB28" s="298"/>
    </row>
    <row r="29" spans="1:28" ht="22.9" customHeight="1">
      <c r="B29" s="104"/>
      <c r="C29" s="423"/>
      <c r="D29" s="424"/>
      <c r="E29" s="418"/>
      <c r="F29" s="356"/>
      <c r="G29" s="383"/>
      <c r="H29" s="650"/>
      <c r="I29" s="650"/>
      <c r="J29" s="627"/>
      <c r="K29" s="627"/>
      <c r="L29" s="628"/>
      <c r="M29" s="93"/>
      <c r="O29" s="295"/>
      <c r="P29" s="297"/>
      <c r="Q29" s="297"/>
      <c r="R29" s="297"/>
      <c r="S29" s="297"/>
      <c r="T29" s="297"/>
      <c r="U29" s="297"/>
      <c r="V29" s="297"/>
      <c r="W29" s="297"/>
      <c r="X29" s="297"/>
      <c r="Y29" s="297"/>
      <c r="Z29" s="297"/>
      <c r="AA29" s="297"/>
      <c r="AB29" s="298"/>
    </row>
    <row r="30" spans="1:28" ht="22.9" customHeight="1" thickBot="1">
      <c r="B30" s="104"/>
      <c r="C30" s="132" t="s">
        <v>389</v>
      </c>
      <c r="D30" s="133"/>
      <c r="E30" s="144"/>
      <c r="F30" s="144">
        <f>SUM(F20:F29)</f>
        <v>0</v>
      </c>
      <c r="G30" s="144">
        <f>SUM(G20:G29)</f>
        <v>0</v>
      </c>
      <c r="H30" s="144">
        <f>SUM(H20:H29)</f>
        <v>0</v>
      </c>
      <c r="I30" s="144">
        <f>SUM(I20:I29)</f>
        <v>0</v>
      </c>
      <c r="J30" s="629"/>
      <c r="K30" s="630"/>
      <c r="L30" s="629"/>
      <c r="M30" s="93"/>
      <c r="O30" s="295"/>
      <c r="P30" s="297"/>
      <c r="Q30" s="297"/>
      <c r="R30" s="297"/>
      <c r="S30" s="297"/>
      <c r="T30" s="297"/>
      <c r="U30" s="297"/>
      <c r="V30" s="297"/>
      <c r="W30" s="297"/>
      <c r="X30" s="297"/>
      <c r="Y30" s="297"/>
      <c r="Z30" s="297"/>
      <c r="AA30" s="297"/>
      <c r="AB30" s="298"/>
    </row>
    <row r="31" spans="1:28" ht="7.9" customHeight="1">
      <c r="B31" s="90"/>
      <c r="C31" s="1467"/>
      <c r="D31" s="1467"/>
      <c r="E31" s="1467"/>
      <c r="F31" s="1467"/>
      <c r="G31" s="1467"/>
      <c r="H31" s="1467"/>
      <c r="I31" s="1467"/>
      <c r="J31" s="1467"/>
      <c r="K31" s="1467"/>
      <c r="L31" s="1467"/>
      <c r="M31" s="93"/>
      <c r="O31" s="295"/>
      <c r="P31" s="297"/>
      <c r="Q31" s="297"/>
      <c r="R31" s="297"/>
      <c r="S31" s="297"/>
      <c r="T31" s="297"/>
      <c r="U31" s="297"/>
      <c r="V31" s="297"/>
      <c r="W31" s="297"/>
      <c r="X31" s="297"/>
      <c r="Y31" s="297"/>
      <c r="Z31" s="297"/>
      <c r="AA31" s="297"/>
      <c r="AB31" s="298"/>
    </row>
    <row r="32" spans="1:28" ht="22.9" customHeight="1">
      <c r="B32" s="104"/>
      <c r="C32" s="1468" t="s">
        <v>390</v>
      </c>
      <c r="D32" s="1469"/>
      <c r="E32" s="1470"/>
      <c r="F32" s="388"/>
      <c r="G32" s="378"/>
      <c r="H32" s="578"/>
      <c r="I32" s="578"/>
      <c r="J32" s="174"/>
      <c r="K32" s="124"/>
      <c r="L32" s="124"/>
      <c r="M32" s="105"/>
      <c r="O32" s="295"/>
      <c r="P32" s="297"/>
      <c r="Q32" s="297"/>
      <c r="R32" s="297"/>
      <c r="S32" s="297"/>
      <c r="T32" s="297"/>
      <c r="U32" s="297"/>
      <c r="V32" s="297"/>
      <c r="W32" s="297"/>
      <c r="X32" s="297"/>
      <c r="Y32" s="297"/>
      <c r="Z32" s="297"/>
      <c r="AA32" s="297"/>
      <c r="AB32" s="298"/>
    </row>
    <row r="33" spans="2:28" ht="22.9" customHeight="1">
      <c r="B33" s="104"/>
      <c r="C33" s="1471" t="s">
        <v>391</v>
      </c>
      <c r="D33" s="1472"/>
      <c r="E33" s="1473"/>
      <c r="F33" s="389"/>
      <c r="G33" s="381"/>
      <c r="H33" s="578"/>
      <c r="I33" s="578"/>
      <c r="J33" s="124"/>
      <c r="K33" s="124"/>
      <c r="L33" s="124"/>
      <c r="M33" s="93"/>
      <c r="O33" s="295"/>
      <c r="P33" s="297"/>
      <c r="Q33" s="297"/>
      <c r="R33" s="297"/>
      <c r="S33" s="297"/>
      <c r="T33" s="297"/>
      <c r="U33" s="297"/>
      <c r="V33" s="297"/>
      <c r="W33" s="297"/>
      <c r="X33" s="297"/>
      <c r="Y33" s="297"/>
      <c r="Z33" s="297"/>
      <c r="AA33" s="297"/>
      <c r="AB33" s="298"/>
    </row>
    <row r="34" spans="2:28" ht="22.9" customHeight="1">
      <c r="B34" s="104"/>
      <c r="C34" s="128" t="s">
        <v>392</v>
      </c>
      <c r="D34" s="129"/>
      <c r="E34" s="145"/>
      <c r="F34" s="389"/>
      <c r="G34" s="383"/>
      <c r="H34" s="578"/>
      <c r="I34" s="578"/>
      <c r="J34" s="124"/>
      <c r="K34" s="124"/>
      <c r="L34" s="124"/>
      <c r="M34" s="93"/>
      <c r="O34" s="295"/>
      <c r="P34" s="297"/>
      <c r="Q34" s="297"/>
      <c r="R34" s="297"/>
      <c r="S34" s="297"/>
      <c r="T34" s="297"/>
      <c r="U34" s="297"/>
      <c r="V34" s="297"/>
      <c r="W34" s="297"/>
      <c r="X34" s="297"/>
      <c r="Y34" s="297"/>
      <c r="Z34" s="297"/>
      <c r="AA34" s="297"/>
      <c r="AB34" s="298"/>
    </row>
    <row r="35" spans="2:28" ht="22.9" customHeight="1" thickBot="1">
      <c r="B35" s="104"/>
      <c r="C35" s="132" t="s">
        <v>393</v>
      </c>
      <c r="D35" s="133"/>
      <c r="E35" s="144"/>
      <c r="F35" s="144">
        <f>F18+F30+SUM(F32:F34)</f>
        <v>0</v>
      </c>
      <c r="G35" s="144">
        <f>G18+G30+SUM(G32:G34)</f>
        <v>0</v>
      </c>
      <c r="H35" s="176"/>
      <c r="I35" s="176"/>
      <c r="J35" s="124"/>
      <c r="K35" s="124"/>
      <c r="L35" s="124"/>
      <c r="M35" s="93"/>
      <c r="O35" s="295"/>
      <c r="P35" s="297"/>
      <c r="Q35" s="297"/>
      <c r="R35" s="297"/>
      <c r="S35" s="297"/>
      <c r="T35" s="297"/>
      <c r="U35" s="297"/>
      <c r="V35" s="297"/>
      <c r="W35" s="297"/>
      <c r="X35" s="297"/>
      <c r="Y35" s="297"/>
      <c r="Z35" s="297"/>
      <c r="AA35" s="297"/>
      <c r="AB35" s="298"/>
    </row>
    <row r="36" spans="2:28" ht="22.9" customHeight="1">
      <c r="B36" s="104"/>
      <c r="C36" s="123"/>
      <c r="D36" s="123"/>
      <c r="E36" s="124"/>
      <c r="F36" s="124"/>
      <c r="G36" s="124"/>
      <c r="H36" s="124"/>
      <c r="I36" s="124"/>
      <c r="J36" s="124"/>
      <c r="K36" s="124"/>
      <c r="L36" s="124"/>
      <c r="M36" s="93"/>
      <c r="O36" s="295"/>
      <c r="P36" s="297"/>
      <c r="Q36" s="297"/>
      <c r="R36" s="297"/>
      <c r="S36" s="297"/>
      <c r="T36" s="297"/>
      <c r="U36" s="297"/>
      <c r="V36" s="297"/>
      <c r="W36" s="297"/>
      <c r="X36" s="297"/>
      <c r="Y36" s="297"/>
      <c r="Z36" s="297"/>
      <c r="AA36" s="297"/>
      <c r="AB36" s="298"/>
    </row>
    <row r="37" spans="2:28" ht="22.9" customHeight="1">
      <c r="B37" s="104"/>
      <c r="C37" s="22" t="s">
        <v>663</v>
      </c>
      <c r="D37" s="123"/>
      <c r="E37" s="124"/>
      <c r="F37" s="124"/>
      <c r="G37" s="124"/>
      <c r="H37" s="124"/>
      <c r="I37" s="124"/>
      <c r="J37" s="124"/>
      <c r="K37" s="124"/>
      <c r="L37" s="124"/>
      <c r="M37" s="93"/>
      <c r="O37" s="295"/>
      <c r="P37" s="297"/>
      <c r="Q37" s="297"/>
      <c r="R37" s="297"/>
      <c r="S37" s="297"/>
      <c r="T37" s="297"/>
      <c r="U37" s="297"/>
      <c r="V37" s="297"/>
      <c r="W37" s="297"/>
      <c r="X37" s="297"/>
      <c r="Y37" s="297"/>
      <c r="Z37" s="297"/>
      <c r="AA37" s="297"/>
      <c r="AB37" s="298"/>
    </row>
    <row r="38" spans="2:28" ht="36" customHeight="1">
      <c r="B38" s="104"/>
      <c r="C38" s="1465" t="s">
        <v>777</v>
      </c>
      <c r="D38" s="1466"/>
      <c r="E38" s="653"/>
      <c r="F38" s="1463" t="s">
        <v>786</v>
      </c>
      <c r="G38" s="1464"/>
      <c r="H38" s="1463" t="s">
        <v>787</v>
      </c>
      <c r="I38" s="1464"/>
      <c r="J38" s="654"/>
      <c r="K38" s="654"/>
      <c r="L38" s="654"/>
      <c r="M38" s="93"/>
      <c r="O38" s="295"/>
      <c r="P38" s="297"/>
      <c r="Q38" s="297"/>
      <c r="R38" s="297"/>
      <c r="S38" s="297"/>
      <c r="T38" s="297"/>
      <c r="U38" s="297"/>
      <c r="V38" s="297"/>
      <c r="W38" s="297"/>
      <c r="X38" s="297"/>
      <c r="Y38" s="297"/>
      <c r="Z38" s="297"/>
      <c r="AA38" s="297"/>
      <c r="AB38" s="298"/>
    </row>
    <row r="39" spans="2:28" ht="22.9" customHeight="1">
      <c r="B39" s="104"/>
      <c r="C39" s="1461" t="s">
        <v>778</v>
      </c>
      <c r="D39" s="1462"/>
      <c r="E39" s="661" t="s">
        <v>384</v>
      </c>
      <c r="F39" s="654">
        <f>ejercicio-1</f>
        <v>2017</v>
      </c>
      <c r="G39" s="654">
        <f>ejercicio</f>
        <v>2018</v>
      </c>
      <c r="H39" s="654">
        <f>ejercicio-1</f>
        <v>2017</v>
      </c>
      <c r="I39" s="654">
        <f>ejercicio</f>
        <v>2018</v>
      </c>
      <c r="J39" s="654" t="s">
        <v>386</v>
      </c>
      <c r="K39" s="654" t="s">
        <v>388</v>
      </c>
      <c r="L39" s="654" t="s">
        <v>387</v>
      </c>
      <c r="M39" s="93"/>
      <c r="O39" s="295"/>
      <c r="P39" s="297"/>
      <c r="Q39" s="297"/>
      <c r="R39" s="297"/>
      <c r="S39" s="297"/>
      <c r="T39" s="297"/>
      <c r="U39" s="297"/>
      <c r="V39" s="297"/>
      <c r="W39" s="297"/>
      <c r="X39" s="297"/>
      <c r="Y39" s="297"/>
      <c r="Z39" s="297"/>
      <c r="AA39" s="297"/>
      <c r="AB39" s="298"/>
    </row>
    <row r="40" spans="2:28" ht="22.9" customHeight="1">
      <c r="B40" s="104"/>
      <c r="C40" s="419"/>
      <c r="D40" s="420"/>
      <c r="E40" s="425"/>
      <c r="F40" s="348"/>
      <c r="G40" s="378"/>
      <c r="H40" s="646"/>
      <c r="I40" s="646"/>
      <c r="J40" s="619"/>
      <c r="K40" s="619"/>
      <c r="L40" s="620"/>
      <c r="M40" s="93"/>
      <c r="O40" s="295"/>
      <c r="P40" s="297"/>
      <c r="Q40" s="297"/>
      <c r="R40" s="297"/>
      <c r="S40" s="297"/>
      <c r="T40" s="297"/>
      <c r="U40" s="297"/>
      <c r="V40" s="297"/>
      <c r="W40" s="297"/>
      <c r="X40" s="297"/>
      <c r="Y40" s="297"/>
      <c r="Z40" s="297"/>
      <c r="AA40" s="297"/>
      <c r="AB40" s="298"/>
    </row>
    <row r="41" spans="2:28" ht="22.9" customHeight="1">
      <c r="B41" s="104"/>
      <c r="C41" s="421"/>
      <c r="D41" s="422"/>
      <c r="E41" s="415"/>
      <c r="F41" s="359"/>
      <c r="G41" s="380"/>
      <c r="H41" s="647"/>
      <c r="I41" s="647"/>
      <c r="J41" s="621"/>
      <c r="K41" s="621"/>
      <c r="L41" s="622"/>
      <c r="M41" s="93"/>
      <c r="O41" s="295"/>
      <c r="P41" s="297"/>
      <c r="Q41" s="297"/>
      <c r="R41" s="297"/>
      <c r="S41" s="297"/>
      <c r="T41" s="297"/>
      <c r="U41" s="297"/>
      <c r="V41" s="297"/>
      <c r="W41" s="297"/>
      <c r="X41" s="297"/>
      <c r="Y41" s="297"/>
      <c r="Z41" s="297"/>
      <c r="AA41" s="297"/>
      <c r="AB41" s="298"/>
    </row>
    <row r="42" spans="2:28" ht="22.9" customHeight="1">
      <c r="B42" s="104"/>
      <c r="C42" s="421"/>
      <c r="D42" s="422"/>
      <c r="E42" s="415"/>
      <c r="F42" s="359"/>
      <c r="G42" s="380"/>
      <c r="H42" s="647"/>
      <c r="I42" s="647"/>
      <c r="J42" s="621"/>
      <c r="K42" s="621"/>
      <c r="L42" s="622"/>
      <c r="M42" s="93"/>
      <c r="O42" s="295"/>
      <c r="P42" s="297"/>
      <c r="Q42" s="297"/>
      <c r="R42" s="297"/>
      <c r="S42" s="297"/>
      <c r="T42" s="297"/>
      <c r="U42" s="297"/>
      <c r="V42" s="297"/>
      <c r="W42" s="297"/>
      <c r="X42" s="297"/>
      <c r="Y42" s="297"/>
      <c r="Z42" s="297"/>
      <c r="AA42" s="297"/>
      <c r="AB42" s="298"/>
    </row>
    <row r="43" spans="2:28" ht="22.9" customHeight="1">
      <c r="B43" s="104"/>
      <c r="C43" s="421"/>
      <c r="D43" s="422"/>
      <c r="E43" s="415"/>
      <c r="F43" s="359"/>
      <c r="G43" s="380"/>
      <c r="H43" s="647"/>
      <c r="I43" s="647"/>
      <c r="J43" s="621"/>
      <c r="K43" s="621"/>
      <c r="L43" s="622"/>
      <c r="M43" s="93"/>
      <c r="O43" s="295"/>
      <c r="P43" s="297"/>
      <c r="Q43" s="297"/>
      <c r="R43" s="297"/>
      <c r="S43" s="297"/>
      <c r="T43" s="297"/>
      <c r="U43" s="297"/>
      <c r="V43" s="297"/>
      <c r="W43" s="297"/>
      <c r="X43" s="297"/>
      <c r="Y43" s="297"/>
      <c r="Z43" s="297"/>
      <c r="AA43" s="297"/>
      <c r="AB43" s="298"/>
    </row>
    <row r="44" spans="2:28" ht="22.9" customHeight="1">
      <c r="B44" s="104"/>
      <c r="C44" s="421"/>
      <c r="D44" s="422"/>
      <c r="E44" s="416"/>
      <c r="F44" s="352"/>
      <c r="G44" s="381"/>
      <c r="H44" s="648"/>
      <c r="I44" s="648"/>
      <c r="J44" s="623"/>
      <c r="K44" s="623"/>
      <c r="L44" s="624"/>
      <c r="M44" s="93"/>
      <c r="O44" s="295"/>
      <c r="P44" s="297"/>
      <c r="Q44" s="297"/>
      <c r="R44" s="297"/>
      <c r="S44" s="297"/>
      <c r="T44" s="297"/>
      <c r="U44" s="297"/>
      <c r="V44" s="297"/>
      <c r="W44" s="297"/>
      <c r="X44" s="297"/>
      <c r="Y44" s="297"/>
      <c r="Z44" s="297"/>
      <c r="AA44" s="297"/>
      <c r="AB44" s="298"/>
    </row>
    <row r="45" spans="2:28" ht="22.9" customHeight="1">
      <c r="B45" s="104"/>
      <c r="C45" s="421"/>
      <c r="D45" s="422"/>
      <c r="E45" s="416"/>
      <c r="F45" s="352"/>
      <c r="G45" s="381"/>
      <c r="H45" s="648"/>
      <c r="I45" s="648"/>
      <c r="J45" s="623"/>
      <c r="K45" s="623"/>
      <c r="L45" s="624"/>
      <c r="M45" s="93"/>
      <c r="O45" s="295"/>
      <c r="P45" s="297"/>
      <c r="Q45" s="297"/>
      <c r="R45" s="297"/>
      <c r="S45" s="297"/>
      <c r="T45" s="297"/>
      <c r="U45" s="297"/>
      <c r="V45" s="297"/>
      <c r="W45" s="297"/>
      <c r="X45" s="297"/>
      <c r="Y45" s="297"/>
      <c r="Z45" s="297"/>
      <c r="AA45" s="297"/>
      <c r="AB45" s="298"/>
    </row>
    <row r="46" spans="2:28" ht="22.9" customHeight="1">
      <c r="B46" s="104"/>
      <c r="C46" s="421"/>
      <c r="D46" s="422"/>
      <c r="E46" s="416"/>
      <c r="F46" s="352"/>
      <c r="G46" s="381"/>
      <c r="H46" s="648"/>
      <c r="I46" s="648"/>
      <c r="J46" s="623"/>
      <c r="K46" s="623"/>
      <c r="L46" s="624"/>
      <c r="M46" s="93"/>
      <c r="O46" s="295"/>
      <c r="P46" s="297"/>
      <c r="Q46" s="297"/>
      <c r="R46" s="297"/>
      <c r="S46" s="297"/>
      <c r="T46" s="297"/>
      <c r="U46" s="297"/>
      <c r="V46" s="297"/>
      <c r="W46" s="297"/>
      <c r="X46" s="297"/>
      <c r="Y46" s="297"/>
      <c r="Z46" s="297"/>
      <c r="AA46" s="297"/>
      <c r="AB46" s="298"/>
    </row>
    <row r="47" spans="2:28" ht="22.9" customHeight="1">
      <c r="B47" s="104"/>
      <c r="C47" s="421"/>
      <c r="D47" s="422"/>
      <c r="E47" s="417"/>
      <c r="F47" s="361"/>
      <c r="G47" s="382"/>
      <c r="H47" s="649"/>
      <c r="I47" s="649"/>
      <c r="J47" s="625"/>
      <c r="K47" s="625"/>
      <c r="L47" s="626"/>
      <c r="M47" s="93"/>
      <c r="O47" s="295"/>
      <c r="P47" s="297"/>
      <c r="Q47" s="297"/>
      <c r="R47" s="297"/>
      <c r="S47" s="297"/>
      <c r="T47" s="297"/>
      <c r="U47" s="297"/>
      <c r="V47" s="297"/>
      <c r="W47" s="297"/>
      <c r="X47" s="297"/>
      <c r="Y47" s="297"/>
      <c r="Z47" s="297"/>
      <c r="AA47" s="297"/>
      <c r="AB47" s="298"/>
    </row>
    <row r="48" spans="2:28" ht="28.9" customHeight="1">
      <c r="B48" s="104"/>
      <c r="C48" s="421"/>
      <c r="D48" s="422"/>
      <c r="E48" s="417"/>
      <c r="F48" s="361"/>
      <c r="G48" s="382"/>
      <c r="H48" s="649"/>
      <c r="I48" s="649"/>
      <c r="J48" s="625"/>
      <c r="K48" s="625"/>
      <c r="L48" s="626"/>
      <c r="M48" s="93"/>
      <c r="O48" s="295"/>
      <c r="P48" s="297"/>
      <c r="Q48" s="297"/>
      <c r="R48" s="297"/>
      <c r="S48" s="297"/>
      <c r="T48" s="297"/>
      <c r="U48" s="297"/>
      <c r="V48" s="297"/>
      <c r="W48" s="297"/>
      <c r="X48" s="297"/>
      <c r="Y48" s="297"/>
      <c r="Z48" s="297"/>
      <c r="AA48" s="297"/>
      <c r="AB48" s="298"/>
    </row>
    <row r="49" spans="2:28" ht="22.9" customHeight="1">
      <c r="B49" s="104"/>
      <c r="C49" s="423"/>
      <c r="D49" s="424"/>
      <c r="E49" s="418"/>
      <c r="F49" s="356"/>
      <c r="G49" s="383"/>
      <c r="H49" s="650"/>
      <c r="I49" s="650"/>
      <c r="J49" s="627"/>
      <c r="K49" s="627"/>
      <c r="L49" s="628"/>
      <c r="M49" s="93"/>
      <c r="O49" s="295"/>
      <c r="P49" s="297"/>
      <c r="Q49" s="297"/>
      <c r="R49" s="297"/>
      <c r="S49" s="297"/>
      <c r="T49" s="297"/>
      <c r="U49" s="297"/>
      <c r="V49" s="297"/>
      <c r="W49" s="297"/>
      <c r="X49" s="297"/>
      <c r="Y49" s="297"/>
      <c r="Z49" s="297"/>
      <c r="AA49" s="297"/>
      <c r="AB49" s="298"/>
    </row>
    <row r="50" spans="2:28" ht="22.9" customHeight="1" thickBot="1">
      <c r="B50" s="104"/>
      <c r="C50" s="1474" t="s">
        <v>389</v>
      </c>
      <c r="D50" s="1475"/>
      <c r="E50" s="1476"/>
      <c r="F50" s="144">
        <f>SUM(F40:F49)</f>
        <v>0</v>
      </c>
      <c r="G50" s="144">
        <f>SUM(G40:G49)</f>
        <v>0</v>
      </c>
      <c r="H50" s="144">
        <f t="shared" ref="H50:I50" si="0">SUM(H40:H49)</f>
        <v>0</v>
      </c>
      <c r="I50" s="144">
        <f t="shared" si="0"/>
        <v>0</v>
      </c>
      <c r="J50" s="174"/>
      <c r="K50" s="124"/>
      <c r="L50" s="124"/>
      <c r="M50" s="93"/>
      <c r="O50" s="295"/>
      <c r="P50" s="297"/>
      <c r="Q50" s="297"/>
      <c r="R50" s="297"/>
      <c r="S50" s="297"/>
      <c r="T50" s="297"/>
      <c r="U50" s="297"/>
      <c r="V50" s="297"/>
      <c r="W50" s="297"/>
      <c r="X50" s="297"/>
      <c r="Y50" s="297"/>
      <c r="Z50" s="297"/>
      <c r="AA50" s="297"/>
      <c r="AB50" s="298"/>
    </row>
    <row r="51" spans="2:28" ht="22.9" customHeight="1">
      <c r="B51" s="104"/>
      <c r="C51" s="175"/>
      <c r="D51" s="175"/>
      <c r="E51" s="176"/>
      <c r="F51" s="177"/>
      <c r="G51" s="177"/>
      <c r="H51" s="177"/>
      <c r="I51" s="177"/>
      <c r="J51" s="176"/>
      <c r="K51" s="176"/>
      <c r="L51" s="178"/>
      <c r="M51" s="93"/>
      <c r="O51" s="295"/>
      <c r="P51" s="297"/>
      <c r="Q51" s="297"/>
      <c r="R51" s="297"/>
      <c r="S51" s="297"/>
      <c r="T51" s="297"/>
      <c r="U51" s="297"/>
      <c r="V51" s="297"/>
      <c r="W51" s="297"/>
      <c r="X51" s="297"/>
      <c r="Y51" s="297"/>
      <c r="Z51" s="297"/>
      <c r="AA51" s="297"/>
      <c r="AB51" s="298"/>
    </row>
    <row r="52" spans="2:28" s="102" customFormat="1" ht="30" customHeight="1">
      <c r="B52" s="98"/>
      <c r="C52" s="67" t="s">
        <v>664</v>
      </c>
      <c r="D52" s="22"/>
      <c r="E52" s="83"/>
      <c r="F52" s="83"/>
      <c r="G52" s="83"/>
      <c r="H52" s="83"/>
      <c r="I52" s="83"/>
      <c r="J52" s="83"/>
      <c r="K52" s="83"/>
      <c r="L52" s="83"/>
      <c r="M52" s="101"/>
      <c r="O52" s="295"/>
      <c r="P52" s="297"/>
      <c r="Q52" s="297"/>
      <c r="R52" s="297"/>
      <c r="S52" s="297"/>
      <c r="T52" s="297"/>
      <c r="U52" s="297"/>
      <c r="V52" s="297"/>
      <c r="W52" s="297"/>
      <c r="X52" s="297"/>
      <c r="Y52" s="297"/>
      <c r="Z52" s="297"/>
      <c r="AA52" s="297"/>
      <c r="AB52" s="298"/>
    </row>
    <row r="53" spans="2:28" s="102" customFormat="1" ht="30" customHeight="1">
      <c r="B53" s="98"/>
      <c r="C53" s="1465" t="s">
        <v>777</v>
      </c>
      <c r="D53" s="1466"/>
      <c r="E53" s="653"/>
      <c r="F53" s="1463" t="s">
        <v>788</v>
      </c>
      <c r="G53" s="1464"/>
      <c r="H53" s="1463" t="s">
        <v>789</v>
      </c>
      <c r="I53" s="1464"/>
      <c r="J53" s="654"/>
      <c r="K53" s="654"/>
      <c r="L53" s="654"/>
      <c r="M53" s="101"/>
      <c r="O53" s="295"/>
      <c r="P53" s="297"/>
      <c r="Q53" s="297"/>
      <c r="R53" s="297"/>
      <c r="S53" s="297"/>
      <c r="T53" s="297"/>
      <c r="U53" s="297"/>
      <c r="V53" s="297"/>
      <c r="W53" s="297"/>
      <c r="X53" s="297"/>
      <c r="Y53" s="297"/>
      <c r="Z53" s="297"/>
      <c r="AA53" s="297"/>
      <c r="AB53" s="298"/>
    </row>
    <row r="54" spans="2:28" ht="22.9" customHeight="1">
      <c r="B54" s="104"/>
      <c r="C54" s="1461" t="s">
        <v>778</v>
      </c>
      <c r="D54" s="1462"/>
      <c r="E54" s="661" t="s">
        <v>384</v>
      </c>
      <c r="F54" s="654">
        <f>ejercicio-1</f>
        <v>2017</v>
      </c>
      <c r="G54" s="654">
        <f>ejercicio</f>
        <v>2018</v>
      </c>
      <c r="H54" s="654">
        <f>ejercicio-1</f>
        <v>2017</v>
      </c>
      <c r="I54" s="654">
        <f>ejercicio</f>
        <v>2018</v>
      </c>
      <c r="J54" s="654" t="s">
        <v>386</v>
      </c>
      <c r="K54" s="654" t="s">
        <v>388</v>
      </c>
      <c r="L54" s="654" t="s">
        <v>387</v>
      </c>
      <c r="M54" s="93"/>
      <c r="O54" s="295"/>
      <c r="P54" s="297"/>
      <c r="Q54" s="297"/>
      <c r="R54" s="297"/>
      <c r="S54" s="297"/>
      <c r="T54" s="297"/>
      <c r="U54" s="297"/>
      <c r="V54" s="297"/>
      <c r="W54" s="297"/>
      <c r="X54" s="297"/>
      <c r="Y54" s="297"/>
      <c r="Z54" s="297"/>
      <c r="AA54" s="297"/>
      <c r="AB54" s="298"/>
    </row>
    <row r="55" spans="2:28" ht="22.9" customHeight="1">
      <c r="B55" s="104"/>
      <c r="C55" s="419"/>
      <c r="D55" s="420"/>
      <c r="E55" s="425"/>
      <c r="F55" s="348"/>
      <c r="G55" s="378"/>
      <c r="H55" s="646"/>
      <c r="I55" s="646"/>
      <c r="J55" s="619"/>
      <c r="K55" s="619"/>
      <c r="L55" s="620"/>
      <c r="M55" s="93"/>
      <c r="O55" s="295"/>
      <c r="P55" s="297"/>
      <c r="Q55" s="297"/>
      <c r="R55" s="297"/>
      <c r="S55" s="297"/>
      <c r="T55" s="297"/>
      <c r="U55" s="297"/>
      <c r="V55" s="297"/>
      <c r="W55" s="297"/>
      <c r="X55" s="297"/>
      <c r="Y55" s="297"/>
      <c r="Z55" s="297"/>
      <c r="AA55" s="297"/>
      <c r="AB55" s="298"/>
    </row>
    <row r="56" spans="2:28" ht="22.9" customHeight="1">
      <c r="B56" s="104"/>
      <c r="C56" s="421"/>
      <c r="D56" s="422"/>
      <c r="E56" s="415"/>
      <c r="F56" s="359"/>
      <c r="G56" s="380"/>
      <c r="H56" s="647"/>
      <c r="I56" s="647"/>
      <c r="J56" s="621"/>
      <c r="K56" s="621"/>
      <c r="L56" s="622"/>
      <c r="M56" s="93"/>
      <c r="O56" s="295"/>
      <c r="P56" s="297"/>
      <c r="Q56" s="297"/>
      <c r="R56" s="297"/>
      <c r="S56" s="297"/>
      <c r="T56" s="297"/>
      <c r="U56" s="297"/>
      <c r="V56" s="297"/>
      <c r="W56" s="297"/>
      <c r="X56" s="297"/>
      <c r="Y56" s="297"/>
      <c r="Z56" s="297"/>
      <c r="AA56" s="297"/>
      <c r="AB56" s="298"/>
    </row>
    <row r="57" spans="2:28" ht="22.9" customHeight="1">
      <c r="B57" s="104"/>
      <c r="C57" s="421"/>
      <c r="D57" s="422"/>
      <c r="E57" s="415"/>
      <c r="F57" s="359"/>
      <c r="G57" s="380"/>
      <c r="H57" s="647"/>
      <c r="I57" s="647"/>
      <c r="J57" s="621"/>
      <c r="K57" s="621"/>
      <c r="L57" s="622"/>
      <c r="M57" s="93"/>
      <c r="O57" s="295"/>
      <c r="P57" s="297"/>
      <c r="Q57" s="297"/>
      <c r="R57" s="297"/>
      <c r="S57" s="297"/>
      <c r="T57" s="297"/>
      <c r="U57" s="297"/>
      <c r="V57" s="297"/>
      <c r="W57" s="297"/>
      <c r="X57" s="297"/>
      <c r="Y57" s="297"/>
      <c r="Z57" s="297"/>
      <c r="AA57" s="297"/>
      <c r="AB57" s="298"/>
    </row>
    <row r="58" spans="2:28" ht="22.9" customHeight="1">
      <c r="B58" s="104"/>
      <c r="C58" s="421"/>
      <c r="D58" s="422"/>
      <c r="E58" s="415"/>
      <c r="F58" s="359"/>
      <c r="G58" s="380"/>
      <c r="H58" s="647"/>
      <c r="I58" s="647"/>
      <c r="J58" s="621"/>
      <c r="K58" s="621"/>
      <c r="L58" s="622"/>
      <c r="M58" s="93"/>
      <c r="O58" s="295"/>
      <c r="P58" s="297"/>
      <c r="Q58" s="297"/>
      <c r="R58" s="297"/>
      <c r="S58" s="297"/>
      <c r="T58" s="297"/>
      <c r="U58" s="297"/>
      <c r="V58" s="297"/>
      <c r="W58" s="297"/>
      <c r="X58" s="297"/>
      <c r="Y58" s="297"/>
      <c r="Z58" s="297"/>
      <c r="AA58" s="297"/>
      <c r="AB58" s="298"/>
    </row>
    <row r="59" spans="2:28" ht="22.9" customHeight="1">
      <c r="B59" s="104"/>
      <c r="C59" s="421"/>
      <c r="D59" s="422"/>
      <c r="E59" s="416"/>
      <c r="F59" s="352"/>
      <c r="G59" s="381"/>
      <c r="H59" s="648"/>
      <c r="I59" s="648"/>
      <c r="J59" s="623"/>
      <c r="K59" s="623"/>
      <c r="L59" s="624"/>
      <c r="M59" s="93"/>
      <c r="O59" s="295"/>
      <c r="P59" s="297"/>
      <c r="Q59" s="297"/>
      <c r="R59" s="297"/>
      <c r="S59" s="297"/>
      <c r="T59" s="297"/>
      <c r="U59" s="297"/>
      <c r="V59" s="297"/>
      <c r="W59" s="297"/>
      <c r="X59" s="297"/>
      <c r="Y59" s="297"/>
      <c r="Z59" s="297"/>
      <c r="AA59" s="297"/>
      <c r="AB59" s="298"/>
    </row>
    <row r="60" spans="2:28" ht="22.9" customHeight="1">
      <c r="B60" s="104"/>
      <c r="C60" s="421"/>
      <c r="D60" s="422"/>
      <c r="E60" s="416"/>
      <c r="F60" s="352"/>
      <c r="G60" s="381"/>
      <c r="H60" s="648"/>
      <c r="I60" s="648"/>
      <c r="J60" s="623"/>
      <c r="K60" s="623"/>
      <c r="L60" s="624"/>
      <c r="M60" s="93"/>
      <c r="O60" s="295"/>
      <c r="P60" s="297"/>
      <c r="Q60" s="297"/>
      <c r="R60" s="297"/>
      <c r="S60" s="297"/>
      <c r="T60" s="297"/>
      <c r="U60" s="297"/>
      <c r="V60" s="297"/>
      <c r="W60" s="297"/>
      <c r="X60" s="297"/>
      <c r="Y60" s="297"/>
      <c r="Z60" s="297"/>
      <c r="AA60" s="297"/>
      <c r="AB60" s="298"/>
    </row>
    <row r="61" spans="2:28" ht="22.9" customHeight="1">
      <c r="B61" s="104"/>
      <c r="C61" s="421"/>
      <c r="D61" s="422"/>
      <c r="E61" s="416"/>
      <c r="F61" s="352"/>
      <c r="G61" s="381"/>
      <c r="H61" s="648"/>
      <c r="I61" s="648"/>
      <c r="J61" s="623"/>
      <c r="K61" s="623"/>
      <c r="L61" s="624"/>
      <c r="M61" s="93"/>
      <c r="O61" s="295"/>
      <c r="P61" s="297"/>
      <c r="Q61" s="297"/>
      <c r="R61" s="297"/>
      <c r="S61" s="297"/>
      <c r="T61" s="297"/>
      <c r="U61" s="297"/>
      <c r="V61" s="297"/>
      <c r="W61" s="297"/>
      <c r="X61" s="297"/>
      <c r="Y61" s="297"/>
      <c r="Z61" s="297"/>
      <c r="AA61" s="297"/>
      <c r="AB61" s="298"/>
    </row>
    <row r="62" spans="2:28" ht="22.9" customHeight="1">
      <c r="B62" s="104"/>
      <c r="C62" s="421"/>
      <c r="D62" s="422"/>
      <c r="E62" s="417"/>
      <c r="F62" s="361"/>
      <c r="G62" s="382"/>
      <c r="H62" s="649"/>
      <c r="I62" s="649"/>
      <c r="J62" s="625"/>
      <c r="K62" s="625"/>
      <c r="L62" s="626"/>
      <c r="M62" s="93"/>
      <c r="O62" s="295"/>
      <c r="P62" s="297"/>
      <c r="Q62" s="297"/>
      <c r="R62" s="297"/>
      <c r="S62" s="297"/>
      <c r="T62" s="297"/>
      <c r="U62" s="297"/>
      <c r="V62" s="297"/>
      <c r="W62" s="297"/>
      <c r="X62" s="297"/>
      <c r="Y62" s="297"/>
      <c r="Z62" s="297"/>
      <c r="AA62" s="297"/>
      <c r="AB62" s="298"/>
    </row>
    <row r="63" spans="2:28" ht="22.9" customHeight="1">
      <c r="B63" s="104"/>
      <c r="C63" s="421"/>
      <c r="D63" s="422"/>
      <c r="E63" s="417"/>
      <c r="F63" s="361"/>
      <c r="G63" s="382"/>
      <c r="H63" s="649"/>
      <c r="I63" s="649"/>
      <c r="J63" s="625"/>
      <c r="K63" s="625"/>
      <c r="L63" s="626"/>
      <c r="M63" s="93"/>
      <c r="O63" s="295"/>
      <c r="P63" s="297"/>
      <c r="Q63" s="297"/>
      <c r="R63" s="297"/>
      <c r="S63" s="297"/>
      <c r="T63" s="297"/>
      <c r="U63" s="297"/>
      <c r="V63" s="297"/>
      <c r="W63" s="297"/>
      <c r="X63" s="297"/>
      <c r="Y63" s="297"/>
      <c r="Z63" s="297"/>
      <c r="AA63" s="297"/>
      <c r="AB63" s="298"/>
    </row>
    <row r="64" spans="2:28" ht="22.9" customHeight="1">
      <c r="B64" s="104"/>
      <c r="C64" s="423"/>
      <c r="D64" s="424"/>
      <c r="E64" s="418"/>
      <c r="F64" s="356"/>
      <c r="G64" s="383"/>
      <c r="H64" s="650"/>
      <c r="I64" s="650"/>
      <c r="J64" s="627"/>
      <c r="K64" s="627"/>
      <c r="L64" s="628"/>
      <c r="M64" s="93"/>
      <c r="O64" s="295"/>
      <c r="P64" s="297"/>
      <c r="Q64" s="297"/>
      <c r="R64" s="297"/>
      <c r="S64" s="297"/>
      <c r="T64" s="297"/>
      <c r="U64" s="297"/>
      <c r="V64" s="297"/>
      <c r="W64" s="297"/>
      <c r="X64" s="297"/>
      <c r="Y64" s="297"/>
      <c r="Z64" s="297"/>
      <c r="AA64" s="297"/>
      <c r="AB64" s="298"/>
    </row>
    <row r="65" spans="2:28" ht="22.9" customHeight="1" thickBot="1">
      <c r="B65" s="104"/>
      <c r="C65" s="1474" t="s">
        <v>389</v>
      </c>
      <c r="D65" s="1475"/>
      <c r="E65" s="1476"/>
      <c r="F65" s="144">
        <f>SUM(F55:F64)</f>
        <v>0</v>
      </c>
      <c r="G65" s="144">
        <f>SUM(G55:G64)</f>
        <v>0</v>
      </c>
      <c r="H65" s="144">
        <f t="shared" ref="H65:I65" si="1">SUM(H55:H64)</f>
        <v>0</v>
      </c>
      <c r="I65" s="144">
        <f t="shared" si="1"/>
        <v>0</v>
      </c>
      <c r="J65" s="174"/>
      <c r="K65" s="124"/>
      <c r="L65" s="124"/>
      <c r="M65" s="93"/>
      <c r="O65" s="295"/>
      <c r="P65" s="297"/>
      <c r="Q65" s="297"/>
      <c r="R65" s="297"/>
      <c r="S65" s="297"/>
      <c r="T65" s="297"/>
      <c r="U65" s="297"/>
      <c r="V65" s="297"/>
      <c r="W65" s="297"/>
      <c r="X65" s="297"/>
      <c r="Y65" s="297"/>
      <c r="Z65" s="297"/>
      <c r="AA65" s="297"/>
      <c r="AB65" s="298"/>
    </row>
    <row r="66" spans="2:28" ht="22.9" customHeight="1">
      <c r="B66" s="104"/>
      <c r="C66" s="175"/>
      <c r="D66" s="175"/>
      <c r="E66" s="176"/>
      <c r="F66" s="177"/>
      <c r="G66" s="177"/>
      <c r="H66" s="177"/>
      <c r="I66" s="177"/>
      <c r="J66" s="176"/>
      <c r="K66" s="176"/>
      <c r="L66" s="178"/>
      <c r="M66" s="93"/>
      <c r="O66" s="295"/>
      <c r="P66" s="297"/>
      <c r="Q66" s="297"/>
      <c r="R66" s="297"/>
      <c r="S66" s="297"/>
      <c r="T66" s="297"/>
      <c r="U66" s="297"/>
      <c r="V66" s="297"/>
      <c r="W66" s="297"/>
      <c r="X66" s="297"/>
      <c r="Y66" s="297"/>
      <c r="Z66" s="297"/>
      <c r="AA66" s="297"/>
      <c r="AB66" s="298"/>
    </row>
    <row r="67" spans="2:28" s="102" customFormat="1" ht="30" customHeight="1">
      <c r="B67" s="98"/>
      <c r="C67" s="67" t="s">
        <v>802</v>
      </c>
      <c r="D67" s="22"/>
      <c r="E67" s="83"/>
      <c r="F67" s="83"/>
      <c r="G67" s="83"/>
      <c r="H67" s="83"/>
      <c r="I67" s="83"/>
      <c r="J67" s="83"/>
      <c r="K67" s="83"/>
      <c r="L67" s="83"/>
      <c r="M67" s="101"/>
      <c r="O67" s="295"/>
      <c r="P67" s="297"/>
      <c r="Q67" s="297"/>
      <c r="R67" s="297"/>
      <c r="S67" s="297"/>
      <c r="T67" s="297"/>
      <c r="U67" s="297"/>
      <c r="V67" s="297"/>
      <c r="W67" s="297"/>
      <c r="X67" s="297"/>
      <c r="Y67" s="297"/>
      <c r="Z67" s="297"/>
      <c r="AA67" s="297"/>
      <c r="AB67" s="298"/>
    </row>
    <row r="68" spans="2:28" ht="22.9" customHeight="1">
      <c r="B68" s="104"/>
      <c r="C68" s="1448" t="s">
        <v>777</v>
      </c>
      <c r="D68" s="1450"/>
      <c r="E68" s="654" t="s">
        <v>384</v>
      </c>
      <c r="F68" s="654">
        <f>ejercicio-1</f>
        <v>2017</v>
      </c>
      <c r="G68" s="654">
        <f>ejercicio</f>
        <v>2018</v>
      </c>
      <c r="H68" s="654" t="s">
        <v>386</v>
      </c>
      <c r="I68" s="654" t="s">
        <v>388</v>
      </c>
      <c r="J68" s="654" t="s">
        <v>387</v>
      </c>
      <c r="K68" s="84"/>
      <c r="L68" s="84"/>
      <c r="M68" s="93"/>
      <c r="O68" s="295"/>
      <c r="P68" s="297"/>
      <c r="Q68" s="297"/>
      <c r="R68" s="297"/>
      <c r="S68" s="297"/>
      <c r="T68" s="297"/>
      <c r="U68" s="297"/>
      <c r="V68" s="297"/>
      <c r="W68" s="297"/>
      <c r="X68" s="297"/>
      <c r="Y68" s="297"/>
      <c r="Z68" s="297"/>
      <c r="AA68" s="297"/>
      <c r="AB68" s="298"/>
    </row>
    <row r="69" spans="2:28" ht="22.9" customHeight="1">
      <c r="B69" s="104"/>
      <c r="C69" s="419"/>
      <c r="D69" s="420"/>
      <c r="E69" s="425"/>
      <c r="F69" s="348"/>
      <c r="G69" s="378"/>
      <c r="H69" s="619"/>
      <c r="I69" s="619"/>
      <c r="J69" s="620"/>
      <c r="K69" s="84"/>
      <c r="L69" s="84"/>
      <c r="M69" s="93"/>
      <c r="O69" s="295"/>
      <c r="P69" s="297"/>
      <c r="Q69" s="297"/>
      <c r="R69" s="297"/>
      <c r="S69" s="297"/>
      <c r="T69" s="297"/>
      <c r="U69" s="297"/>
      <c r="V69" s="297"/>
      <c r="W69" s="297"/>
      <c r="X69" s="297"/>
      <c r="Y69" s="297"/>
      <c r="Z69" s="297"/>
      <c r="AA69" s="297"/>
      <c r="AB69" s="298"/>
    </row>
    <row r="70" spans="2:28" ht="22.9" customHeight="1">
      <c r="B70" s="104"/>
      <c r="C70" s="421"/>
      <c r="D70" s="422"/>
      <c r="E70" s="415"/>
      <c r="F70" s="359"/>
      <c r="G70" s="380"/>
      <c r="H70" s="621"/>
      <c r="I70" s="621"/>
      <c r="J70" s="622"/>
      <c r="K70" s="84"/>
      <c r="L70" s="84"/>
      <c r="M70" s="93"/>
      <c r="O70" s="295"/>
      <c r="P70" s="297"/>
      <c r="Q70" s="297"/>
      <c r="R70" s="297"/>
      <c r="S70" s="297"/>
      <c r="T70" s="297"/>
      <c r="U70" s="297"/>
      <c r="V70" s="297"/>
      <c r="W70" s="297"/>
      <c r="X70" s="297"/>
      <c r="Y70" s="297"/>
      <c r="Z70" s="297"/>
      <c r="AA70" s="297"/>
      <c r="AB70" s="298"/>
    </row>
    <row r="71" spans="2:28" ht="22.9" customHeight="1">
      <c r="B71" s="104"/>
      <c r="C71" s="421"/>
      <c r="D71" s="422"/>
      <c r="E71" s="415"/>
      <c r="F71" s="359"/>
      <c r="G71" s="380"/>
      <c r="H71" s="621"/>
      <c r="I71" s="621"/>
      <c r="J71" s="622"/>
      <c r="K71" s="84"/>
      <c r="L71" s="84"/>
      <c r="M71" s="93"/>
      <c r="O71" s="295"/>
      <c r="P71" s="297"/>
      <c r="Q71" s="297"/>
      <c r="R71" s="297"/>
      <c r="S71" s="297"/>
      <c r="T71" s="297"/>
      <c r="U71" s="297"/>
      <c r="V71" s="297"/>
      <c r="W71" s="297"/>
      <c r="X71" s="297"/>
      <c r="Y71" s="297"/>
      <c r="Z71" s="297"/>
      <c r="AA71" s="297"/>
      <c r="AB71" s="298"/>
    </row>
    <row r="72" spans="2:28" ht="22.9" customHeight="1">
      <c r="B72" s="104"/>
      <c r="C72" s="421"/>
      <c r="D72" s="422"/>
      <c r="E72" s="415"/>
      <c r="F72" s="359"/>
      <c r="G72" s="380"/>
      <c r="H72" s="621"/>
      <c r="I72" s="621"/>
      <c r="J72" s="622"/>
      <c r="K72" s="84"/>
      <c r="L72" s="84"/>
      <c r="M72" s="93"/>
      <c r="O72" s="295"/>
      <c r="P72" s="297"/>
      <c r="Q72" s="297"/>
      <c r="R72" s="297"/>
      <c r="S72" s="297"/>
      <c r="T72" s="297"/>
      <c r="U72" s="297"/>
      <c r="V72" s="297"/>
      <c r="W72" s="297"/>
      <c r="X72" s="297"/>
      <c r="Y72" s="297"/>
      <c r="Z72" s="297"/>
      <c r="AA72" s="297"/>
      <c r="AB72" s="298"/>
    </row>
    <row r="73" spans="2:28" ht="22.9" customHeight="1">
      <c r="B73" s="104"/>
      <c r="C73" s="421"/>
      <c r="D73" s="422"/>
      <c r="E73" s="416"/>
      <c r="F73" s="352"/>
      <c r="G73" s="381"/>
      <c r="H73" s="623"/>
      <c r="I73" s="623"/>
      <c r="J73" s="624"/>
      <c r="K73" s="84"/>
      <c r="L73" s="84"/>
      <c r="M73" s="93"/>
      <c r="O73" s="295"/>
      <c r="P73" s="297"/>
      <c r="Q73" s="297"/>
      <c r="R73" s="297"/>
      <c r="S73" s="297"/>
      <c r="T73" s="297"/>
      <c r="U73" s="297"/>
      <c r="V73" s="297"/>
      <c r="W73" s="297"/>
      <c r="X73" s="297"/>
      <c r="Y73" s="297"/>
      <c r="Z73" s="297"/>
      <c r="AA73" s="297"/>
      <c r="AB73" s="298"/>
    </row>
    <row r="74" spans="2:28" ht="22.9" customHeight="1">
      <c r="B74" s="104"/>
      <c r="C74" s="421"/>
      <c r="D74" s="422"/>
      <c r="E74" s="416"/>
      <c r="F74" s="352"/>
      <c r="G74" s="381"/>
      <c r="H74" s="623"/>
      <c r="I74" s="623"/>
      <c r="J74" s="624"/>
      <c r="K74" s="84"/>
      <c r="L74" s="84"/>
      <c r="M74" s="93"/>
      <c r="O74" s="295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8"/>
    </row>
    <row r="75" spans="2:28" ht="22.9" customHeight="1">
      <c r="B75" s="104"/>
      <c r="C75" s="421"/>
      <c r="D75" s="422"/>
      <c r="E75" s="416"/>
      <c r="F75" s="352"/>
      <c r="G75" s="381"/>
      <c r="H75" s="623"/>
      <c r="I75" s="623"/>
      <c r="J75" s="624"/>
      <c r="K75" s="84"/>
      <c r="L75" s="84"/>
      <c r="M75" s="93"/>
      <c r="O75" s="295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8"/>
    </row>
    <row r="76" spans="2:28" ht="22.9" customHeight="1">
      <c r="B76" s="104"/>
      <c r="C76" s="421"/>
      <c r="D76" s="422"/>
      <c r="E76" s="417"/>
      <c r="F76" s="361"/>
      <c r="G76" s="382"/>
      <c r="H76" s="625"/>
      <c r="I76" s="625"/>
      <c r="J76" s="626"/>
      <c r="K76" s="84"/>
      <c r="L76" s="84"/>
      <c r="M76" s="93"/>
      <c r="O76" s="295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8"/>
    </row>
    <row r="77" spans="2:28" ht="22.9" customHeight="1">
      <c r="B77" s="104"/>
      <c r="C77" s="421"/>
      <c r="D77" s="422"/>
      <c r="E77" s="417"/>
      <c r="F77" s="361"/>
      <c r="G77" s="382"/>
      <c r="H77" s="625"/>
      <c r="I77" s="625"/>
      <c r="J77" s="626"/>
      <c r="K77" s="84"/>
      <c r="L77" s="84"/>
      <c r="M77" s="93"/>
      <c r="O77" s="295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8"/>
    </row>
    <row r="78" spans="2:28" ht="22.9" customHeight="1">
      <c r="B78" s="104"/>
      <c r="C78" s="423"/>
      <c r="D78" s="424"/>
      <c r="E78" s="418"/>
      <c r="F78" s="356"/>
      <c r="G78" s="383"/>
      <c r="H78" s="627"/>
      <c r="I78" s="627"/>
      <c r="J78" s="628"/>
      <c r="K78" s="84"/>
      <c r="L78" s="84"/>
      <c r="M78" s="93"/>
      <c r="O78" s="295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8"/>
    </row>
    <row r="79" spans="2:28" ht="22.9" customHeight="1" thickBot="1">
      <c r="B79" s="104"/>
      <c r="C79" s="1474" t="s">
        <v>803</v>
      </c>
      <c r="D79" s="1475"/>
      <c r="E79" s="1476"/>
      <c r="F79" s="144">
        <f>SUM(F69:F78)</f>
        <v>0</v>
      </c>
      <c r="G79" s="144">
        <f>SUM(G69:G78)</f>
        <v>0</v>
      </c>
      <c r="H79" s="83"/>
      <c r="I79" s="83"/>
      <c r="J79" s="139"/>
      <c r="K79" s="124"/>
      <c r="L79" s="124"/>
      <c r="M79" s="93"/>
      <c r="O79" s="295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8"/>
    </row>
    <row r="80" spans="2:28" ht="22.9" customHeight="1">
      <c r="B80" s="104"/>
      <c r="C80" s="175"/>
      <c r="D80" s="175"/>
      <c r="E80" s="176"/>
      <c r="F80" s="177"/>
      <c r="G80" s="177"/>
      <c r="H80" s="83"/>
      <c r="I80" s="83"/>
      <c r="J80" s="139"/>
      <c r="K80" s="176"/>
      <c r="L80" s="178"/>
      <c r="M80" s="93"/>
      <c r="O80" s="295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8"/>
    </row>
    <row r="81" spans="2:28" ht="22.9" customHeight="1">
      <c r="B81" s="104"/>
      <c r="C81" s="140" t="s">
        <v>780</v>
      </c>
      <c r="D81" s="138"/>
      <c r="E81" s="139"/>
      <c r="F81" s="139"/>
      <c r="G81" s="139"/>
      <c r="H81" s="83"/>
      <c r="I81" s="83"/>
      <c r="J81" s="139"/>
      <c r="K81" s="139"/>
      <c r="L81" s="83"/>
      <c r="M81" s="93"/>
      <c r="O81" s="295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8"/>
    </row>
    <row r="82" spans="2:28" ht="18">
      <c r="B82" s="104"/>
      <c r="C82" s="639"/>
      <c r="D82" s="639"/>
      <c r="E82" s="640"/>
      <c r="F82" s="640"/>
      <c r="G82" s="640"/>
      <c r="H82" s="640"/>
      <c r="I82" s="640"/>
      <c r="J82" s="640"/>
      <c r="K82" s="640"/>
      <c r="L82" s="641"/>
      <c r="M82" s="93"/>
      <c r="O82" s="295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8"/>
    </row>
    <row r="83" spans="2:28" ht="18">
      <c r="B83" s="104"/>
      <c r="C83" s="642"/>
      <c r="D83" s="642"/>
      <c r="E83" s="643"/>
      <c r="F83" s="643"/>
      <c r="G83" s="643"/>
      <c r="H83" s="643"/>
      <c r="I83" s="643"/>
      <c r="J83" s="643"/>
      <c r="K83" s="643"/>
      <c r="L83" s="644"/>
      <c r="M83" s="93"/>
      <c r="O83" s="295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8"/>
    </row>
    <row r="84" spans="2:28" ht="18">
      <c r="B84" s="104"/>
      <c r="C84" s="642"/>
      <c r="D84" s="642"/>
      <c r="E84" s="643"/>
      <c r="F84" s="643"/>
      <c r="G84" s="643"/>
      <c r="H84" s="643"/>
      <c r="I84" s="643"/>
      <c r="J84" s="643"/>
      <c r="K84" s="643"/>
      <c r="L84" s="644"/>
      <c r="M84" s="93"/>
      <c r="O84" s="295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8"/>
    </row>
    <row r="85" spans="2:28" ht="18">
      <c r="B85" s="104"/>
      <c r="C85" s="642"/>
      <c r="D85" s="642"/>
      <c r="E85" s="643"/>
      <c r="F85" s="643"/>
      <c r="G85" s="643"/>
      <c r="H85" s="643"/>
      <c r="I85" s="643"/>
      <c r="J85" s="643"/>
      <c r="K85" s="643"/>
      <c r="L85" s="644"/>
      <c r="M85" s="93"/>
      <c r="O85" s="295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8"/>
    </row>
    <row r="86" spans="2:28" ht="18">
      <c r="B86" s="104"/>
      <c r="C86" s="642"/>
      <c r="D86" s="642"/>
      <c r="E86" s="643"/>
      <c r="F86" s="643"/>
      <c r="G86" s="643"/>
      <c r="H86" s="643"/>
      <c r="I86" s="643"/>
      <c r="J86" s="643"/>
      <c r="K86" s="643"/>
      <c r="L86" s="644"/>
      <c r="M86" s="93"/>
      <c r="O86" s="295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8"/>
    </row>
    <row r="87" spans="2:28" ht="18">
      <c r="B87" s="104"/>
      <c r="C87" s="642"/>
      <c r="D87" s="642"/>
      <c r="E87" s="643"/>
      <c r="F87" s="643"/>
      <c r="G87" s="643"/>
      <c r="H87" s="643"/>
      <c r="I87" s="643"/>
      <c r="J87" s="643"/>
      <c r="K87" s="643"/>
      <c r="L87" s="644"/>
      <c r="M87" s="93"/>
      <c r="O87" s="295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8"/>
    </row>
    <row r="88" spans="2:28" ht="18">
      <c r="B88" s="104"/>
      <c r="C88" s="642"/>
      <c r="D88" s="642"/>
      <c r="E88" s="643"/>
      <c r="F88" s="643"/>
      <c r="G88" s="643"/>
      <c r="H88" s="643"/>
      <c r="I88" s="643"/>
      <c r="J88" s="643"/>
      <c r="K88" s="643"/>
      <c r="L88" s="644"/>
      <c r="M88" s="93"/>
      <c r="O88" s="295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8"/>
    </row>
    <row r="89" spans="2:28" ht="18">
      <c r="B89" s="104"/>
      <c r="C89" s="642"/>
      <c r="D89" s="642"/>
      <c r="E89" s="643"/>
      <c r="F89" s="643"/>
      <c r="G89" s="643"/>
      <c r="H89" s="643"/>
      <c r="I89" s="643"/>
      <c r="J89" s="643"/>
      <c r="K89" s="643"/>
      <c r="L89" s="644"/>
      <c r="M89" s="93"/>
      <c r="O89" s="295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8"/>
    </row>
    <row r="90" spans="2:28" ht="18">
      <c r="B90" s="104"/>
      <c r="C90" s="642"/>
      <c r="D90" s="642"/>
      <c r="E90" s="643"/>
      <c r="F90" s="643"/>
      <c r="G90" s="643"/>
      <c r="H90" s="643"/>
      <c r="I90" s="643"/>
      <c r="J90" s="643"/>
      <c r="K90" s="643"/>
      <c r="L90" s="644"/>
      <c r="M90" s="93"/>
      <c r="O90" s="295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8"/>
    </row>
    <row r="91" spans="2:28" ht="18">
      <c r="B91" s="104"/>
      <c r="C91" s="642"/>
      <c r="D91" s="642"/>
      <c r="E91" s="643"/>
      <c r="F91" s="643"/>
      <c r="G91" s="643"/>
      <c r="H91" s="643"/>
      <c r="I91" s="643"/>
      <c r="J91" s="643"/>
      <c r="K91" s="643"/>
      <c r="L91" s="644"/>
      <c r="M91" s="93"/>
      <c r="O91" s="295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8"/>
    </row>
    <row r="92" spans="2:28" ht="18">
      <c r="B92" s="104"/>
      <c r="C92" s="666" t="s">
        <v>781</v>
      </c>
      <c r="D92" s="663"/>
      <c r="E92" s="664"/>
      <c r="F92" s="664"/>
      <c r="G92" s="664"/>
      <c r="H92" s="664"/>
      <c r="I92" s="664"/>
      <c r="J92" s="664"/>
      <c r="K92" s="664"/>
      <c r="L92" s="665"/>
      <c r="M92" s="93"/>
      <c r="O92" s="295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8"/>
    </row>
    <row r="93" spans="2:28" ht="18">
      <c r="B93" s="104"/>
      <c r="C93" s="667" t="s">
        <v>795</v>
      </c>
      <c r="D93" s="663"/>
      <c r="E93" s="664"/>
      <c r="F93" s="664"/>
      <c r="G93" s="664"/>
      <c r="H93" s="664"/>
      <c r="I93" s="664"/>
      <c r="J93" s="664"/>
      <c r="K93" s="664"/>
      <c r="L93" s="665"/>
      <c r="M93" s="93"/>
      <c r="O93" s="295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8"/>
    </row>
    <row r="94" spans="2:28" ht="18">
      <c r="B94" s="104"/>
      <c r="C94" s="667" t="s">
        <v>793</v>
      </c>
      <c r="D94" s="663"/>
      <c r="E94" s="664"/>
      <c r="F94" s="668">
        <f>ejercicio-1</f>
        <v>2017</v>
      </c>
      <c r="G94" s="664" t="s">
        <v>794</v>
      </c>
      <c r="H94" s="664"/>
      <c r="I94" s="664"/>
      <c r="J94" s="668">
        <f>ejercicio</f>
        <v>2018</v>
      </c>
      <c r="K94" s="664"/>
      <c r="L94" s="665"/>
      <c r="M94" s="93"/>
      <c r="O94" s="295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8"/>
    </row>
    <row r="95" spans="2:28" ht="18">
      <c r="B95" s="104"/>
      <c r="C95" s="667" t="s">
        <v>797</v>
      </c>
      <c r="D95" s="663"/>
      <c r="E95" s="664"/>
      <c r="F95" s="664"/>
      <c r="G95" s="664"/>
      <c r="H95" s="664"/>
      <c r="I95" s="664"/>
      <c r="J95" s="664"/>
      <c r="K95" s="664"/>
      <c r="L95" s="665"/>
      <c r="M95" s="93"/>
      <c r="O95" s="295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8"/>
    </row>
    <row r="96" spans="2:28" ht="18">
      <c r="B96" s="104"/>
      <c r="C96" s="663" t="s">
        <v>796</v>
      </c>
      <c r="D96" s="663"/>
      <c r="E96" s="664"/>
      <c r="F96" s="664"/>
      <c r="G96" s="664"/>
      <c r="H96" s="664"/>
      <c r="I96" s="664"/>
      <c r="J96" s="664"/>
      <c r="K96" s="664"/>
      <c r="L96" s="665"/>
      <c r="M96" s="93"/>
      <c r="O96" s="295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8"/>
    </row>
    <row r="97" spans="2:28" ht="18">
      <c r="B97" s="104"/>
      <c r="C97" s="667" t="s">
        <v>798</v>
      </c>
      <c r="D97" s="663"/>
      <c r="E97" s="664"/>
      <c r="F97" s="664"/>
      <c r="G97" s="664"/>
      <c r="H97" s="664"/>
      <c r="I97" s="664"/>
      <c r="J97" s="664"/>
      <c r="K97" s="664"/>
      <c r="L97" s="665"/>
      <c r="M97" s="93"/>
      <c r="O97" s="295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8"/>
    </row>
    <row r="98" spans="2:28" ht="18">
      <c r="B98" s="104"/>
      <c r="C98" s="663" t="s">
        <v>784</v>
      </c>
      <c r="D98" s="663"/>
      <c r="E98" s="664"/>
      <c r="F98" s="664"/>
      <c r="G98" s="664"/>
      <c r="H98" s="664"/>
      <c r="I98" s="664"/>
      <c r="J98" s="664"/>
      <c r="K98" s="664"/>
      <c r="L98" s="665"/>
      <c r="M98" s="93"/>
      <c r="O98" s="295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8"/>
    </row>
    <row r="99" spans="2:28" ht="18">
      <c r="B99" s="104"/>
      <c r="C99" s="663" t="s">
        <v>804</v>
      </c>
      <c r="D99" s="663"/>
      <c r="E99" s="664"/>
      <c r="F99" s="664"/>
      <c r="G99" s="664"/>
      <c r="H99" s="664"/>
      <c r="I99" s="664"/>
      <c r="J99" s="664"/>
      <c r="K99" s="664"/>
      <c r="L99" s="665"/>
      <c r="M99" s="93"/>
      <c r="O99" s="295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8"/>
    </row>
    <row r="100" spans="2:28" ht="18">
      <c r="B100" s="104"/>
      <c r="C100" s="663" t="s">
        <v>785</v>
      </c>
      <c r="D100" s="663"/>
      <c r="E100" s="664"/>
      <c r="F100" s="664"/>
      <c r="G100" s="664"/>
      <c r="H100" s="664"/>
      <c r="I100" s="664"/>
      <c r="J100" s="664"/>
      <c r="K100" s="664"/>
      <c r="L100" s="665"/>
      <c r="M100" s="93"/>
      <c r="O100" s="295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8"/>
    </row>
    <row r="101" spans="2:28" ht="18">
      <c r="B101" s="104"/>
      <c r="C101" s="667" t="s">
        <v>799</v>
      </c>
      <c r="D101" s="663"/>
      <c r="E101" s="664"/>
      <c r="F101" s="664"/>
      <c r="G101" s="664"/>
      <c r="H101" s="664"/>
      <c r="I101" s="664"/>
      <c r="J101" s="664"/>
      <c r="K101" s="664"/>
      <c r="L101" s="665"/>
      <c r="M101" s="93"/>
      <c r="O101" s="295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8"/>
    </row>
    <row r="102" spans="2:28" ht="18">
      <c r="B102" s="104"/>
      <c r="C102" s="667" t="s">
        <v>806</v>
      </c>
      <c r="D102" s="663"/>
      <c r="E102" s="664"/>
      <c r="F102" s="664"/>
      <c r="G102" s="664"/>
      <c r="H102" s="664"/>
      <c r="I102" s="664"/>
      <c r="J102" s="664"/>
      <c r="K102" s="664"/>
      <c r="L102" s="665"/>
      <c r="M102" s="93"/>
      <c r="O102" s="295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8"/>
    </row>
    <row r="103" spans="2:28" ht="18">
      <c r="B103" s="104"/>
      <c r="C103" s="663" t="s">
        <v>790</v>
      </c>
      <c r="D103" s="663"/>
      <c r="E103" s="664"/>
      <c r="F103" s="664"/>
      <c r="G103" s="664"/>
      <c r="H103" s="664"/>
      <c r="I103" s="664"/>
      <c r="J103" s="664"/>
      <c r="K103" s="664"/>
      <c r="L103" s="665"/>
      <c r="M103" s="93"/>
      <c r="O103" s="295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8"/>
    </row>
    <row r="104" spans="2:28" ht="18">
      <c r="B104" s="104"/>
      <c r="C104" s="667" t="s">
        <v>800</v>
      </c>
      <c r="D104" s="663"/>
      <c r="E104" s="664"/>
      <c r="F104" s="664"/>
      <c r="G104" s="664"/>
      <c r="H104" s="664"/>
      <c r="I104" s="664"/>
      <c r="J104" s="664"/>
      <c r="K104" s="664"/>
      <c r="L104" s="665"/>
      <c r="M104" s="93"/>
      <c r="O104" s="295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8"/>
    </row>
    <row r="105" spans="2:28" s="675" customFormat="1" ht="18">
      <c r="B105" s="669"/>
      <c r="C105" s="670" t="s">
        <v>805</v>
      </c>
      <c r="D105" s="671"/>
      <c r="E105" s="672"/>
      <c r="F105" s="672"/>
      <c r="G105" s="672"/>
      <c r="H105" s="672"/>
      <c r="I105" s="672"/>
      <c r="J105" s="672"/>
      <c r="K105" s="672"/>
      <c r="L105" s="673"/>
      <c r="M105" s="674"/>
      <c r="O105" s="295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8"/>
    </row>
    <row r="106" spans="2:28" ht="18">
      <c r="B106" s="104"/>
      <c r="C106" s="663" t="s">
        <v>791</v>
      </c>
      <c r="D106" s="663"/>
      <c r="E106" s="664"/>
      <c r="F106" s="664"/>
      <c r="G106" s="664"/>
      <c r="H106" s="664"/>
      <c r="I106" s="664"/>
      <c r="J106" s="664"/>
      <c r="K106" s="664"/>
      <c r="L106" s="665"/>
      <c r="M106" s="93"/>
      <c r="O106" s="295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8"/>
    </row>
    <row r="107" spans="2:28" ht="18">
      <c r="B107" s="104"/>
      <c r="C107" s="667" t="s">
        <v>801</v>
      </c>
      <c r="D107" s="663"/>
      <c r="E107" s="664"/>
      <c r="F107" s="664"/>
      <c r="G107" s="664"/>
      <c r="H107" s="664"/>
      <c r="I107" s="664"/>
      <c r="J107" s="664"/>
      <c r="K107" s="664"/>
      <c r="L107" s="665"/>
      <c r="M107" s="93"/>
      <c r="O107" s="295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8"/>
    </row>
    <row r="108" spans="2:28" ht="18">
      <c r="B108" s="104"/>
      <c r="C108" s="663" t="s">
        <v>792</v>
      </c>
      <c r="D108" s="663"/>
      <c r="E108" s="664"/>
      <c r="F108" s="664"/>
      <c r="G108" s="664"/>
      <c r="H108" s="664"/>
      <c r="I108" s="664"/>
      <c r="J108" s="664"/>
      <c r="K108" s="664"/>
      <c r="L108" s="665"/>
      <c r="M108" s="93"/>
      <c r="O108" s="295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8"/>
    </row>
    <row r="109" spans="2:28" ht="22.9" customHeight="1" thickBot="1">
      <c r="B109" s="108"/>
      <c r="C109" s="1407"/>
      <c r="D109" s="1407"/>
      <c r="E109" s="1407"/>
      <c r="F109" s="1407"/>
      <c r="G109" s="57"/>
      <c r="H109" s="645"/>
      <c r="I109" s="645"/>
      <c r="J109" s="57"/>
      <c r="K109" s="57"/>
      <c r="L109" s="109"/>
      <c r="M109" s="110"/>
      <c r="O109" s="311"/>
      <c r="P109" s="312"/>
      <c r="Q109" s="312"/>
      <c r="R109" s="312"/>
      <c r="S109" s="312"/>
      <c r="T109" s="312"/>
      <c r="U109" s="312"/>
      <c r="V109" s="312"/>
      <c r="W109" s="312"/>
      <c r="X109" s="312"/>
      <c r="Y109" s="312"/>
      <c r="Z109" s="312"/>
      <c r="AA109" s="312"/>
      <c r="AB109" s="313"/>
    </row>
    <row r="110" spans="2:28" ht="22.9" customHeight="1">
      <c r="C110" s="91"/>
      <c r="D110" s="91"/>
      <c r="E110" s="92"/>
      <c r="F110" s="92"/>
      <c r="G110" s="92"/>
      <c r="H110" s="92"/>
      <c r="I110" s="92"/>
      <c r="J110" s="92"/>
      <c r="K110" s="92"/>
      <c r="L110" s="92"/>
    </row>
    <row r="111" spans="2:28" ht="12.75">
      <c r="C111" s="111" t="s">
        <v>77</v>
      </c>
      <c r="D111" s="91"/>
      <c r="E111" s="92"/>
      <c r="F111" s="92"/>
      <c r="G111" s="92"/>
      <c r="H111" s="92"/>
      <c r="I111" s="92"/>
      <c r="J111" s="92"/>
      <c r="K111" s="92"/>
      <c r="L111" s="82" t="s">
        <v>54</v>
      </c>
    </row>
    <row r="112" spans="2:28" ht="12.75">
      <c r="C112" s="112" t="s">
        <v>78</v>
      </c>
      <c r="D112" s="91"/>
      <c r="E112" s="92"/>
      <c r="F112" s="92"/>
      <c r="G112" s="92"/>
      <c r="H112" s="92"/>
      <c r="I112" s="92"/>
      <c r="J112" s="92"/>
      <c r="K112" s="92"/>
      <c r="L112" s="92"/>
    </row>
    <row r="113" spans="3:12" ht="12.75">
      <c r="C113" s="112" t="s">
        <v>79</v>
      </c>
      <c r="D113" s="91"/>
      <c r="E113" s="92"/>
      <c r="F113" s="92"/>
      <c r="G113" s="92"/>
      <c r="H113" s="92"/>
      <c r="I113" s="92"/>
      <c r="J113" s="92"/>
      <c r="K113" s="92"/>
      <c r="L113" s="92"/>
    </row>
    <row r="114" spans="3:12" ht="12.75">
      <c r="C114" s="112" t="s">
        <v>80</v>
      </c>
      <c r="D114" s="91"/>
      <c r="E114" s="92"/>
      <c r="F114" s="92"/>
      <c r="G114" s="92"/>
      <c r="H114" s="92"/>
      <c r="I114" s="92"/>
      <c r="J114" s="92"/>
      <c r="K114" s="92"/>
      <c r="L114" s="92"/>
    </row>
    <row r="115" spans="3:12" ht="12.75">
      <c r="C115" s="112" t="s">
        <v>81</v>
      </c>
      <c r="D115" s="91"/>
      <c r="E115" s="92"/>
      <c r="F115" s="92"/>
      <c r="G115" s="92"/>
      <c r="H115" s="92"/>
      <c r="I115" s="92"/>
      <c r="J115" s="92"/>
      <c r="K115" s="92"/>
      <c r="L115" s="92"/>
    </row>
    <row r="116" spans="3:12" ht="22.9" customHeight="1">
      <c r="C116" s="91"/>
      <c r="D116" s="91"/>
      <c r="E116" s="92"/>
      <c r="F116" s="92"/>
      <c r="G116" s="92"/>
      <c r="H116" s="92"/>
      <c r="I116" s="92"/>
      <c r="J116" s="92"/>
      <c r="K116" s="92"/>
      <c r="L116" s="92"/>
    </row>
    <row r="117" spans="3:12" ht="22.9" customHeight="1">
      <c r="C117" s="91"/>
      <c r="D117" s="91"/>
      <c r="E117" s="92"/>
      <c r="F117" s="92"/>
      <c r="G117" s="92"/>
      <c r="H117" s="92"/>
      <c r="I117" s="92"/>
      <c r="J117" s="92"/>
      <c r="K117" s="92"/>
      <c r="L117" s="92"/>
    </row>
    <row r="118" spans="3:12" ht="22.9" customHeight="1">
      <c r="C118" s="91"/>
      <c r="D118" s="91"/>
      <c r="E118" s="92"/>
      <c r="F118" s="92"/>
      <c r="G118" s="92"/>
      <c r="H118" s="92"/>
      <c r="I118" s="92"/>
      <c r="J118" s="92"/>
      <c r="K118" s="92"/>
      <c r="L118" s="92"/>
    </row>
    <row r="119" spans="3:12" ht="22.9" customHeight="1">
      <c r="C119" s="91"/>
      <c r="D119" s="91"/>
      <c r="E119" s="92"/>
      <c r="F119" s="92"/>
      <c r="G119" s="92"/>
      <c r="H119" s="92"/>
      <c r="I119" s="92"/>
      <c r="J119" s="92"/>
      <c r="K119" s="92"/>
      <c r="L119" s="92"/>
    </row>
    <row r="120" spans="3:12" ht="22.9" customHeight="1">
      <c r="F120" s="92"/>
      <c r="G120" s="92"/>
      <c r="H120" s="92"/>
      <c r="I120" s="92"/>
      <c r="J120" s="92"/>
      <c r="K120" s="92"/>
      <c r="L120" s="92"/>
    </row>
  </sheetData>
  <sheetProtection password="E059" sheet="1" objects="1" scenarios="1" insertRows="0"/>
  <mergeCells count="24">
    <mergeCell ref="L6:L7"/>
    <mergeCell ref="D9:L9"/>
    <mergeCell ref="C12:D12"/>
    <mergeCell ref="C31:L31"/>
    <mergeCell ref="C109:F109"/>
    <mergeCell ref="C32:E32"/>
    <mergeCell ref="C33:E33"/>
    <mergeCell ref="C50:E50"/>
    <mergeCell ref="C65:E65"/>
    <mergeCell ref="C79:E79"/>
    <mergeCell ref="C18:E18"/>
    <mergeCell ref="C15:D15"/>
    <mergeCell ref="C16:D16"/>
    <mergeCell ref="F15:G15"/>
    <mergeCell ref="H15:I15"/>
    <mergeCell ref="C38:D38"/>
    <mergeCell ref="C54:D54"/>
    <mergeCell ref="C68:D68"/>
    <mergeCell ref="F38:G38"/>
    <mergeCell ref="H38:I38"/>
    <mergeCell ref="C39:D39"/>
    <mergeCell ref="C53:D53"/>
    <mergeCell ref="F53:G53"/>
    <mergeCell ref="H53:I53"/>
  </mergeCells>
  <phoneticPr fontId="20" type="noConversion"/>
  <printOptions horizontalCentered="1" verticalCentered="1"/>
  <pageMargins left="0.35629921259842523" right="0.35629921259842523" top="0.60629921259842523" bottom="0.60629921259842523" header="0.5" footer="0.5"/>
  <pageSetup paperSize="9" scale="30" orientation="portrait" horizontalDpi="4294967292" verticalDpi="4294967292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I95"/>
  <sheetViews>
    <sheetView topLeftCell="A63" zoomScale="55" zoomScaleNormal="55" zoomScalePageLayoutView="125" workbookViewId="0">
      <selection activeCell="S110" sqref="S110"/>
    </sheetView>
  </sheetViews>
  <sheetFormatPr baseColWidth="10" defaultColWidth="10.77734375" defaultRowHeight="22.9" customHeight="1"/>
  <cols>
    <col min="1" max="2" width="3.21875" style="84" customWidth="1"/>
    <col min="3" max="3" width="13.5546875" style="84" customWidth="1"/>
    <col min="4" max="4" width="26.5546875" style="84" customWidth="1"/>
    <col min="5" max="6" width="13.44140625" style="85" customWidth="1"/>
    <col min="7" max="7" width="20" style="85" customWidth="1"/>
    <col min="8" max="8" width="13.44140625" style="85" customWidth="1"/>
    <col min="9" max="9" width="11.21875" style="85" customWidth="1"/>
    <col min="10" max="10" width="16" style="85" customWidth="1"/>
    <col min="11" max="19" width="15.77734375" style="85" customWidth="1"/>
    <col min="20" max="20" width="3.21875" style="84" customWidth="1"/>
    <col min="21" max="16384" width="10.77734375" style="84"/>
  </cols>
  <sheetData>
    <row r="2" spans="2:35" ht="22.9" customHeight="1">
      <c r="D2" s="175" t="s">
        <v>321</v>
      </c>
    </row>
    <row r="3" spans="2:35" ht="22.9" customHeight="1">
      <c r="D3" s="175" t="s">
        <v>322</v>
      </c>
    </row>
    <row r="4" spans="2:35" ht="22.9" customHeight="1" thickBot="1"/>
    <row r="5" spans="2:35" ht="9" customHeight="1">
      <c r="B5" s="86"/>
      <c r="C5" s="87"/>
      <c r="D5" s="87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9"/>
      <c r="V5" s="292"/>
      <c r="W5" s="293"/>
      <c r="X5" s="293"/>
      <c r="Y5" s="293"/>
      <c r="Z5" s="293"/>
      <c r="AA5" s="293"/>
      <c r="AB5" s="293"/>
      <c r="AC5" s="293"/>
      <c r="AD5" s="293"/>
      <c r="AE5" s="293"/>
      <c r="AF5" s="293"/>
      <c r="AG5" s="293"/>
      <c r="AH5" s="293"/>
      <c r="AI5" s="294"/>
    </row>
    <row r="6" spans="2:35" ht="30" customHeight="1">
      <c r="B6" s="90"/>
      <c r="C6" s="68" t="s">
        <v>0</v>
      </c>
      <c r="D6" s="91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1384">
        <f>ejercicio</f>
        <v>2018</v>
      </c>
      <c r="T6" s="93"/>
      <c r="V6" s="295"/>
      <c r="W6" s="296" t="s">
        <v>644</v>
      </c>
      <c r="X6" s="297"/>
      <c r="Y6" s="297"/>
      <c r="Z6" s="297"/>
      <c r="AA6" s="297"/>
      <c r="AB6" s="297"/>
      <c r="AC6" s="297"/>
      <c r="AD6" s="297"/>
      <c r="AE6" s="297"/>
      <c r="AF6" s="297"/>
      <c r="AG6" s="297"/>
      <c r="AH6" s="297"/>
      <c r="AI6" s="298"/>
    </row>
    <row r="7" spans="2:35" ht="30" customHeight="1">
      <c r="B7" s="90"/>
      <c r="C7" s="68" t="s">
        <v>1</v>
      </c>
      <c r="D7" s="91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1384"/>
      <c r="T7" s="93"/>
      <c r="V7" s="295"/>
      <c r="W7" s="297"/>
      <c r="X7" s="297"/>
      <c r="Y7" s="297"/>
      <c r="Z7" s="297"/>
      <c r="AA7" s="297"/>
      <c r="AB7" s="297"/>
      <c r="AC7" s="297"/>
      <c r="AD7" s="297"/>
      <c r="AE7" s="297"/>
      <c r="AF7" s="297"/>
      <c r="AG7" s="297"/>
      <c r="AH7" s="297"/>
      <c r="AI7" s="298"/>
    </row>
    <row r="8" spans="2:35" ht="30" customHeight="1">
      <c r="B8" s="90"/>
      <c r="C8" s="94"/>
      <c r="D8" s="91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3"/>
      <c r="V8" s="295"/>
      <c r="W8" s="297"/>
      <c r="X8" s="297"/>
      <c r="Y8" s="297"/>
      <c r="Z8" s="297"/>
      <c r="AA8" s="297"/>
      <c r="AB8" s="297"/>
      <c r="AC8" s="297"/>
      <c r="AD8" s="297"/>
      <c r="AE8" s="297"/>
      <c r="AF8" s="297"/>
      <c r="AG8" s="297"/>
      <c r="AH8" s="297"/>
      <c r="AI8" s="298"/>
    </row>
    <row r="9" spans="2:35" s="158" customFormat="1" ht="30" customHeight="1">
      <c r="B9" s="156"/>
      <c r="C9" s="56" t="s">
        <v>2</v>
      </c>
      <c r="D9" s="1408" t="str">
        <f>Entidad</f>
        <v>CASINO TAORO S.A.</v>
      </c>
      <c r="E9" s="1408"/>
      <c r="F9" s="1408"/>
      <c r="G9" s="1408"/>
      <c r="H9" s="1408"/>
      <c r="I9" s="1408"/>
      <c r="J9" s="1408"/>
      <c r="K9" s="1408"/>
      <c r="L9" s="1408"/>
      <c r="M9" s="1408"/>
      <c r="N9" s="1408"/>
      <c r="O9" s="1408"/>
      <c r="P9" s="1408"/>
      <c r="Q9" s="1408"/>
      <c r="R9" s="1408"/>
      <c r="S9" s="1408"/>
      <c r="T9" s="157"/>
      <c r="V9" s="295"/>
      <c r="W9" s="297"/>
      <c r="X9" s="297"/>
      <c r="Y9" s="297"/>
      <c r="Z9" s="297"/>
      <c r="AA9" s="297"/>
      <c r="AB9" s="297"/>
      <c r="AC9" s="297"/>
      <c r="AD9" s="297"/>
      <c r="AE9" s="297"/>
      <c r="AF9" s="297"/>
      <c r="AG9" s="297"/>
      <c r="AH9" s="297"/>
      <c r="AI9" s="298"/>
    </row>
    <row r="10" spans="2:35" ht="7.15" customHeight="1">
      <c r="B10" s="90"/>
      <c r="C10" s="91"/>
      <c r="D10" s="91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3"/>
      <c r="V10" s="295"/>
      <c r="W10" s="297"/>
      <c r="X10" s="297"/>
      <c r="Y10" s="297"/>
      <c r="Z10" s="297"/>
      <c r="AA10" s="297"/>
      <c r="AB10" s="297"/>
      <c r="AC10" s="297"/>
      <c r="AD10" s="297"/>
      <c r="AE10" s="297"/>
      <c r="AF10" s="297"/>
      <c r="AG10" s="297"/>
      <c r="AH10" s="297"/>
      <c r="AI10" s="298"/>
    </row>
    <row r="11" spans="2:35" s="102" customFormat="1" ht="30" customHeight="1">
      <c r="B11" s="98"/>
      <c r="C11" s="99" t="s">
        <v>670</v>
      </c>
      <c r="D11" s="99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1"/>
      <c r="V11" s="295"/>
      <c r="W11" s="297"/>
      <c r="X11" s="297"/>
      <c r="Y11" s="297"/>
      <c r="Z11" s="297"/>
      <c r="AA11" s="297"/>
      <c r="AB11" s="297"/>
      <c r="AC11" s="297"/>
      <c r="AD11" s="297"/>
      <c r="AE11" s="297"/>
      <c r="AF11" s="297"/>
      <c r="AG11" s="297"/>
      <c r="AH11" s="297"/>
      <c r="AI11" s="298"/>
    </row>
    <row r="12" spans="2:35" s="102" customFormat="1" ht="30" customHeight="1">
      <c r="B12" s="98"/>
      <c r="C12" s="1458"/>
      <c r="D12" s="1458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101"/>
      <c r="V12" s="295"/>
      <c r="W12" s="297"/>
      <c r="X12" s="297"/>
      <c r="Y12" s="297"/>
      <c r="Z12" s="297"/>
      <c r="AA12" s="297"/>
      <c r="AB12" s="297"/>
      <c r="AC12" s="297"/>
      <c r="AD12" s="297"/>
      <c r="AE12" s="297"/>
      <c r="AF12" s="297"/>
      <c r="AG12" s="297"/>
      <c r="AH12" s="297"/>
      <c r="AI12" s="298"/>
    </row>
    <row r="13" spans="2:35" ht="28.9" customHeight="1">
      <c r="B13" s="104"/>
      <c r="C13" s="67" t="s">
        <v>740</v>
      </c>
      <c r="D13" s="125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93"/>
      <c r="V13" s="295"/>
      <c r="W13" s="297"/>
      <c r="X13" s="297"/>
      <c r="Y13" s="297"/>
      <c r="Z13" s="297"/>
      <c r="AA13" s="297"/>
      <c r="AB13" s="297"/>
      <c r="AC13" s="297"/>
      <c r="AD13" s="297"/>
      <c r="AE13" s="297"/>
      <c r="AF13" s="297"/>
      <c r="AG13" s="297"/>
      <c r="AH13" s="297"/>
      <c r="AI13" s="298"/>
    </row>
    <row r="14" spans="2:35" ht="9" customHeight="1">
      <c r="B14" s="104"/>
      <c r="C14" s="125"/>
      <c r="D14" s="125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93"/>
      <c r="V14" s="295"/>
      <c r="W14" s="297"/>
      <c r="X14" s="297"/>
      <c r="Y14" s="297"/>
      <c r="Z14" s="297"/>
      <c r="AA14" s="297"/>
      <c r="AB14" s="297"/>
      <c r="AC14" s="297"/>
      <c r="AD14" s="297"/>
      <c r="AE14" s="297"/>
      <c r="AF14" s="297"/>
      <c r="AG14" s="297"/>
      <c r="AH14" s="297"/>
      <c r="AI14" s="298"/>
    </row>
    <row r="15" spans="2:35" s="201" customFormat="1" ht="42" customHeight="1">
      <c r="B15" s="202"/>
      <c r="C15" s="164" t="s">
        <v>416</v>
      </c>
      <c r="D15" s="203" t="s">
        <v>418</v>
      </c>
      <c r="E15" s="164" t="s">
        <v>630</v>
      </c>
      <c r="F15" s="164" t="s">
        <v>630</v>
      </c>
      <c r="G15" s="164" t="s">
        <v>420</v>
      </c>
      <c r="H15" s="164" t="s">
        <v>425</v>
      </c>
      <c r="I15" s="164" t="s">
        <v>427</v>
      </c>
      <c r="J15" s="164" t="s">
        <v>687</v>
      </c>
      <c r="K15" s="164" t="s">
        <v>422</v>
      </c>
      <c r="L15" s="164" t="s">
        <v>632</v>
      </c>
      <c r="M15" s="393" t="s">
        <v>645</v>
      </c>
      <c r="N15" s="164" t="s">
        <v>634</v>
      </c>
      <c r="O15" s="164" t="s">
        <v>633</v>
      </c>
      <c r="P15" s="591" t="s">
        <v>688</v>
      </c>
      <c r="Q15" s="164" t="s">
        <v>632</v>
      </c>
      <c r="R15" s="83"/>
      <c r="S15" s="83"/>
      <c r="T15" s="204"/>
      <c r="V15" s="295"/>
      <c r="W15" s="297"/>
      <c r="X15" s="297"/>
      <c r="Y15" s="297"/>
      <c r="Z15" s="297"/>
      <c r="AA15" s="297"/>
      <c r="AB15" s="297"/>
      <c r="AC15" s="297"/>
      <c r="AD15" s="297"/>
      <c r="AE15" s="297"/>
      <c r="AF15" s="297"/>
      <c r="AG15" s="297"/>
      <c r="AH15" s="297"/>
      <c r="AI15" s="298"/>
    </row>
    <row r="16" spans="2:35" s="201" customFormat="1" ht="24" customHeight="1">
      <c r="B16" s="202"/>
      <c r="C16" s="206" t="s">
        <v>417</v>
      </c>
      <c r="D16" s="207" t="s">
        <v>417</v>
      </c>
      <c r="E16" s="206" t="s">
        <v>419</v>
      </c>
      <c r="F16" s="206" t="s">
        <v>631</v>
      </c>
      <c r="G16" s="206" t="s">
        <v>421</v>
      </c>
      <c r="H16" s="206" t="s">
        <v>426</v>
      </c>
      <c r="I16" s="206" t="s">
        <v>666</v>
      </c>
      <c r="J16" s="206" t="s">
        <v>734</v>
      </c>
      <c r="K16" s="206" t="s">
        <v>423</v>
      </c>
      <c r="L16" s="206">
        <f>ejercicio-1</f>
        <v>2017</v>
      </c>
      <c r="M16" s="206">
        <f>ejercicio</f>
        <v>2018</v>
      </c>
      <c r="N16" s="206">
        <f>ejercicio</f>
        <v>2018</v>
      </c>
      <c r="O16" s="206">
        <f>ejercicio</f>
        <v>2018</v>
      </c>
      <c r="P16" s="206">
        <f>ejercicio</f>
        <v>2018</v>
      </c>
      <c r="Q16" s="206">
        <f>ejercicio</f>
        <v>2018</v>
      </c>
      <c r="R16" s="83"/>
      <c r="S16" s="83"/>
      <c r="T16" s="204"/>
      <c r="V16" s="295"/>
      <c r="W16" s="297"/>
      <c r="X16" s="297"/>
      <c r="Y16" s="297"/>
      <c r="Z16" s="297"/>
      <c r="AA16" s="297"/>
      <c r="AB16" s="297"/>
      <c r="AC16" s="297"/>
      <c r="AD16" s="297"/>
      <c r="AE16" s="297"/>
      <c r="AF16" s="297"/>
      <c r="AG16" s="297"/>
      <c r="AH16" s="297"/>
      <c r="AI16" s="298"/>
    </row>
    <row r="17" spans="2:35" ht="22.9" customHeight="1">
      <c r="B17" s="104"/>
      <c r="C17" s="390"/>
      <c r="D17" s="384"/>
      <c r="E17" s="438"/>
      <c r="F17" s="438"/>
      <c r="G17" s="390"/>
      <c r="H17" s="438"/>
      <c r="I17" s="438"/>
      <c r="J17" s="438"/>
      <c r="K17" s="445"/>
      <c r="L17" s="445"/>
      <c r="M17" s="600"/>
      <c r="N17" s="600"/>
      <c r="O17" s="600"/>
      <c r="P17" s="463"/>
      <c r="Q17" s="441">
        <f>L17+M17-N17</f>
        <v>0</v>
      </c>
      <c r="R17" s="83"/>
      <c r="S17" s="83"/>
      <c r="T17" s="93"/>
      <c r="V17" s="295"/>
      <c r="W17" s="297"/>
      <c r="X17" s="297"/>
      <c r="Y17" s="297"/>
      <c r="Z17" s="297"/>
      <c r="AA17" s="297"/>
      <c r="AB17" s="297"/>
      <c r="AC17" s="297"/>
      <c r="AD17" s="297"/>
      <c r="AE17" s="297"/>
      <c r="AF17" s="297"/>
      <c r="AG17" s="297"/>
      <c r="AH17" s="297"/>
      <c r="AI17" s="298"/>
    </row>
    <row r="18" spans="2:35" ht="22.9" customHeight="1">
      <c r="B18" s="104"/>
      <c r="C18" s="390"/>
      <c r="D18" s="384"/>
      <c r="E18" s="438"/>
      <c r="F18" s="438"/>
      <c r="G18" s="390"/>
      <c r="H18" s="438"/>
      <c r="I18" s="438"/>
      <c r="J18" s="438"/>
      <c r="K18" s="445"/>
      <c r="L18" s="445"/>
      <c r="M18" s="445"/>
      <c r="N18" s="445"/>
      <c r="O18" s="445"/>
      <c r="P18" s="463"/>
      <c r="Q18" s="442">
        <f t="shared" ref="Q18:Q41" si="0">L18+M18-N18</f>
        <v>0</v>
      </c>
      <c r="R18" s="83"/>
      <c r="S18" s="83"/>
      <c r="T18" s="93"/>
      <c r="V18" s="295"/>
      <c r="W18" s="297"/>
      <c r="X18" s="297"/>
      <c r="Y18" s="297"/>
      <c r="Z18" s="297"/>
      <c r="AA18" s="297"/>
      <c r="AB18" s="297"/>
      <c r="AC18" s="297"/>
      <c r="AD18" s="297"/>
      <c r="AE18" s="297"/>
      <c r="AF18" s="297"/>
      <c r="AG18" s="297"/>
      <c r="AH18" s="297"/>
      <c r="AI18" s="298"/>
    </row>
    <row r="19" spans="2:35" ht="22.9" customHeight="1">
      <c r="B19" s="104"/>
      <c r="C19" s="390"/>
      <c r="D19" s="384"/>
      <c r="E19" s="438" t="s">
        <v>619</v>
      </c>
      <c r="F19" s="438"/>
      <c r="G19" s="390"/>
      <c r="H19" s="438"/>
      <c r="I19" s="438"/>
      <c r="J19" s="438"/>
      <c r="K19" s="445"/>
      <c r="L19" s="445"/>
      <c r="M19" s="445"/>
      <c r="N19" s="445"/>
      <c r="O19" s="445"/>
      <c r="P19" s="463"/>
      <c r="Q19" s="442">
        <f t="shared" si="0"/>
        <v>0</v>
      </c>
      <c r="R19" s="83"/>
      <c r="S19" s="83"/>
      <c r="T19" s="93"/>
      <c r="V19" s="295"/>
      <c r="W19" s="297"/>
      <c r="X19" s="297"/>
      <c r="Y19" s="297"/>
      <c r="Z19" s="297"/>
      <c r="AA19" s="297"/>
      <c r="AB19" s="297"/>
      <c r="AC19" s="297"/>
      <c r="AD19" s="297"/>
      <c r="AE19" s="297"/>
      <c r="AF19" s="297"/>
      <c r="AG19" s="297"/>
      <c r="AH19" s="297"/>
      <c r="AI19" s="298"/>
    </row>
    <row r="20" spans="2:35" ht="22.9" customHeight="1">
      <c r="B20" s="104"/>
      <c r="C20" s="390"/>
      <c r="D20" s="384"/>
      <c r="E20" s="438"/>
      <c r="F20" s="438"/>
      <c r="G20" s="390"/>
      <c r="H20" s="438"/>
      <c r="I20" s="438"/>
      <c r="J20" s="438"/>
      <c r="K20" s="445"/>
      <c r="L20" s="445"/>
      <c r="M20" s="445"/>
      <c r="N20" s="445"/>
      <c r="O20" s="445"/>
      <c r="P20" s="463"/>
      <c r="Q20" s="442">
        <f t="shared" si="0"/>
        <v>0</v>
      </c>
      <c r="R20" s="83"/>
      <c r="S20" s="83"/>
      <c r="T20" s="93"/>
      <c r="V20" s="295"/>
      <c r="W20" s="297"/>
      <c r="X20" s="297"/>
      <c r="Y20" s="297"/>
      <c r="Z20" s="297"/>
      <c r="AA20" s="297"/>
      <c r="AB20" s="297"/>
      <c r="AC20" s="297"/>
      <c r="AD20" s="297"/>
      <c r="AE20" s="297"/>
      <c r="AF20" s="297"/>
      <c r="AG20" s="297"/>
      <c r="AH20" s="297"/>
      <c r="AI20" s="298"/>
    </row>
    <row r="21" spans="2:35" ht="22.9" customHeight="1">
      <c r="B21" s="104"/>
      <c r="C21" s="390"/>
      <c r="D21" s="384"/>
      <c r="E21" s="438"/>
      <c r="F21" s="438"/>
      <c r="G21" s="390"/>
      <c r="H21" s="438"/>
      <c r="I21" s="438"/>
      <c r="J21" s="438"/>
      <c r="K21" s="445"/>
      <c r="L21" s="445"/>
      <c r="M21" s="445"/>
      <c r="N21" s="445"/>
      <c r="O21" s="445"/>
      <c r="P21" s="463"/>
      <c r="Q21" s="442">
        <f t="shared" si="0"/>
        <v>0</v>
      </c>
      <c r="R21" s="83"/>
      <c r="S21" s="83"/>
      <c r="T21" s="93"/>
      <c r="V21" s="295"/>
      <c r="W21" s="297"/>
      <c r="X21" s="297"/>
      <c r="Y21" s="297"/>
      <c r="Z21" s="297"/>
      <c r="AA21" s="297"/>
      <c r="AB21" s="297"/>
      <c r="AC21" s="297"/>
      <c r="AD21" s="297"/>
      <c r="AE21" s="297"/>
      <c r="AF21" s="297"/>
      <c r="AG21" s="297"/>
      <c r="AH21" s="297"/>
      <c r="AI21" s="298"/>
    </row>
    <row r="22" spans="2:35" ht="22.9" customHeight="1">
      <c r="B22" s="104"/>
      <c r="C22" s="390"/>
      <c r="D22" s="384"/>
      <c r="E22" s="438"/>
      <c r="F22" s="438"/>
      <c r="G22" s="390"/>
      <c r="H22" s="438"/>
      <c r="I22" s="438"/>
      <c r="J22" s="438"/>
      <c r="K22" s="445"/>
      <c r="L22" s="445"/>
      <c r="M22" s="445"/>
      <c r="N22" s="445"/>
      <c r="O22" s="445"/>
      <c r="P22" s="463"/>
      <c r="Q22" s="442">
        <f t="shared" si="0"/>
        <v>0</v>
      </c>
      <c r="R22" s="83"/>
      <c r="S22" s="83"/>
      <c r="T22" s="93"/>
      <c r="V22" s="295"/>
      <c r="W22" s="297"/>
      <c r="X22" s="297"/>
      <c r="Y22" s="297"/>
      <c r="Z22" s="297"/>
      <c r="AA22" s="297"/>
      <c r="AB22" s="297"/>
      <c r="AC22" s="297"/>
      <c r="AD22" s="297"/>
      <c r="AE22" s="297"/>
      <c r="AF22" s="297"/>
      <c r="AG22" s="297"/>
      <c r="AH22" s="297"/>
      <c r="AI22" s="298"/>
    </row>
    <row r="23" spans="2:35" ht="22.9" customHeight="1">
      <c r="B23" s="104"/>
      <c r="C23" s="390"/>
      <c r="D23" s="384"/>
      <c r="E23" s="438"/>
      <c r="F23" s="438"/>
      <c r="G23" s="390"/>
      <c r="H23" s="438"/>
      <c r="I23" s="438"/>
      <c r="J23" s="438"/>
      <c r="K23" s="445"/>
      <c r="L23" s="445"/>
      <c r="M23" s="445"/>
      <c r="N23" s="445"/>
      <c r="O23" s="445"/>
      <c r="P23" s="463"/>
      <c r="Q23" s="442">
        <f t="shared" si="0"/>
        <v>0</v>
      </c>
      <c r="R23" s="83"/>
      <c r="S23" s="83"/>
      <c r="T23" s="93"/>
      <c r="V23" s="295"/>
      <c r="W23" s="297"/>
      <c r="X23" s="297"/>
      <c r="Y23" s="297"/>
      <c r="Z23" s="297"/>
      <c r="AA23" s="297"/>
      <c r="AB23" s="297"/>
      <c r="AC23" s="297"/>
      <c r="AD23" s="297"/>
      <c r="AE23" s="297"/>
      <c r="AF23" s="297"/>
      <c r="AG23" s="297"/>
      <c r="AH23" s="297"/>
      <c r="AI23" s="298"/>
    </row>
    <row r="24" spans="2:35" ht="22.9" customHeight="1">
      <c r="B24" s="104"/>
      <c r="C24" s="390"/>
      <c r="D24" s="384"/>
      <c r="E24" s="438"/>
      <c r="F24" s="438"/>
      <c r="G24" s="390"/>
      <c r="H24" s="438"/>
      <c r="I24" s="438"/>
      <c r="J24" s="438"/>
      <c r="K24" s="445"/>
      <c r="L24" s="445"/>
      <c r="M24" s="445"/>
      <c r="N24" s="445"/>
      <c r="O24" s="445"/>
      <c r="P24" s="463"/>
      <c r="Q24" s="442">
        <f t="shared" si="0"/>
        <v>0</v>
      </c>
      <c r="R24" s="83"/>
      <c r="S24" s="83"/>
      <c r="T24" s="93"/>
      <c r="V24" s="295"/>
      <c r="W24" s="297"/>
      <c r="X24" s="297"/>
      <c r="Y24" s="297"/>
      <c r="Z24" s="297"/>
      <c r="AA24" s="297"/>
      <c r="AB24" s="297"/>
      <c r="AC24" s="297"/>
      <c r="AD24" s="297"/>
      <c r="AE24" s="297"/>
      <c r="AF24" s="297"/>
      <c r="AG24" s="297"/>
      <c r="AH24" s="297"/>
      <c r="AI24" s="298"/>
    </row>
    <row r="25" spans="2:35" ht="22.9" customHeight="1">
      <c r="B25" s="104"/>
      <c r="C25" s="390"/>
      <c r="D25" s="384"/>
      <c r="E25" s="438"/>
      <c r="F25" s="438"/>
      <c r="G25" s="390"/>
      <c r="H25" s="438"/>
      <c r="I25" s="438"/>
      <c r="J25" s="438"/>
      <c r="K25" s="445"/>
      <c r="L25" s="445"/>
      <c r="M25" s="445"/>
      <c r="N25" s="445"/>
      <c r="O25" s="445"/>
      <c r="P25" s="463"/>
      <c r="Q25" s="442">
        <f t="shared" si="0"/>
        <v>0</v>
      </c>
      <c r="R25" s="83"/>
      <c r="S25" s="83"/>
      <c r="T25" s="93"/>
      <c r="V25" s="295"/>
      <c r="W25" s="297"/>
      <c r="X25" s="297"/>
      <c r="Y25" s="297"/>
      <c r="Z25" s="297"/>
      <c r="AA25" s="297"/>
      <c r="AB25" s="297"/>
      <c r="AC25" s="297"/>
      <c r="AD25" s="297"/>
      <c r="AE25" s="297"/>
      <c r="AF25" s="297"/>
      <c r="AG25" s="297"/>
      <c r="AH25" s="297"/>
      <c r="AI25" s="298"/>
    </row>
    <row r="26" spans="2:35" ht="22.9" customHeight="1">
      <c r="B26" s="104"/>
      <c r="C26" s="390"/>
      <c r="D26" s="384"/>
      <c r="E26" s="438"/>
      <c r="F26" s="438"/>
      <c r="G26" s="390"/>
      <c r="H26" s="438"/>
      <c r="I26" s="438"/>
      <c r="J26" s="438"/>
      <c r="K26" s="445"/>
      <c r="L26" s="445"/>
      <c r="M26" s="445"/>
      <c r="N26" s="445"/>
      <c r="O26" s="445"/>
      <c r="P26" s="463"/>
      <c r="Q26" s="442">
        <f t="shared" si="0"/>
        <v>0</v>
      </c>
      <c r="R26" s="83"/>
      <c r="S26" s="83"/>
      <c r="T26" s="93"/>
      <c r="V26" s="295"/>
      <c r="W26" s="297"/>
      <c r="X26" s="297"/>
      <c r="Y26" s="297"/>
      <c r="Z26" s="297"/>
      <c r="AA26" s="297"/>
      <c r="AB26" s="297"/>
      <c r="AC26" s="297"/>
      <c r="AD26" s="297"/>
      <c r="AE26" s="297"/>
      <c r="AF26" s="297"/>
      <c r="AG26" s="297"/>
      <c r="AH26" s="297"/>
      <c r="AI26" s="298"/>
    </row>
    <row r="27" spans="2:35" ht="22.9" customHeight="1">
      <c r="B27" s="104"/>
      <c r="C27" s="390"/>
      <c r="D27" s="384"/>
      <c r="E27" s="438"/>
      <c r="F27" s="438"/>
      <c r="G27" s="390"/>
      <c r="H27" s="438"/>
      <c r="I27" s="438"/>
      <c r="J27" s="438"/>
      <c r="K27" s="445"/>
      <c r="L27" s="445"/>
      <c r="M27" s="445"/>
      <c r="N27" s="445"/>
      <c r="O27" s="445"/>
      <c r="P27" s="463"/>
      <c r="Q27" s="442">
        <f t="shared" si="0"/>
        <v>0</v>
      </c>
      <c r="R27" s="83"/>
      <c r="S27" s="83"/>
      <c r="T27" s="93"/>
      <c r="V27" s="295"/>
      <c r="W27" s="297"/>
      <c r="X27" s="297"/>
      <c r="Y27" s="297"/>
      <c r="Z27" s="297"/>
      <c r="AA27" s="297"/>
      <c r="AB27" s="297"/>
      <c r="AC27" s="297"/>
      <c r="AD27" s="297"/>
      <c r="AE27" s="297"/>
      <c r="AF27" s="297"/>
      <c r="AG27" s="297"/>
      <c r="AH27" s="297"/>
      <c r="AI27" s="298"/>
    </row>
    <row r="28" spans="2:35" ht="22.9" customHeight="1">
      <c r="B28" s="104"/>
      <c r="C28" s="390"/>
      <c r="D28" s="384"/>
      <c r="E28" s="438"/>
      <c r="F28" s="438"/>
      <c r="G28" s="390"/>
      <c r="H28" s="438"/>
      <c r="I28" s="438"/>
      <c r="J28" s="438"/>
      <c r="K28" s="445"/>
      <c r="L28" s="445"/>
      <c r="M28" s="445"/>
      <c r="N28" s="445"/>
      <c r="O28" s="445"/>
      <c r="P28" s="463"/>
      <c r="Q28" s="442">
        <f t="shared" si="0"/>
        <v>0</v>
      </c>
      <c r="R28" s="83"/>
      <c r="S28" s="83"/>
      <c r="T28" s="93"/>
      <c r="V28" s="295"/>
      <c r="W28" s="297"/>
      <c r="X28" s="297"/>
      <c r="Y28" s="297"/>
      <c r="Z28" s="297"/>
      <c r="AA28" s="297"/>
      <c r="AB28" s="297"/>
      <c r="AC28" s="297"/>
      <c r="AD28" s="297"/>
      <c r="AE28" s="297"/>
      <c r="AF28" s="297"/>
      <c r="AG28" s="297"/>
      <c r="AH28" s="297"/>
      <c r="AI28" s="298"/>
    </row>
    <row r="29" spans="2:35" ht="22.9" customHeight="1">
      <c r="B29" s="104"/>
      <c r="C29" s="390"/>
      <c r="D29" s="384"/>
      <c r="E29" s="438"/>
      <c r="F29" s="438"/>
      <c r="G29" s="390"/>
      <c r="H29" s="438"/>
      <c r="I29" s="438"/>
      <c r="J29" s="438"/>
      <c r="K29" s="445"/>
      <c r="L29" s="445"/>
      <c r="M29" s="445"/>
      <c r="N29" s="445"/>
      <c r="O29" s="445"/>
      <c r="P29" s="463"/>
      <c r="Q29" s="442">
        <f t="shared" si="0"/>
        <v>0</v>
      </c>
      <c r="R29" s="83"/>
      <c r="S29" s="83"/>
      <c r="T29" s="93"/>
      <c r="V29" s="295"/>
      <c r="W29" s="297"/>
      <c r="X29" s="297"/>
      <c r="Y29" s="297"/>
      <c r="Z29" s="297"/>
      <c r="AA29" s="297"/>
      <c r="AB29" s="297"/>
      <c r="AC29" s="297"/>
      <c r="AD29" s="297"/>
      <c r="AE29" s="297"/>
      <c r="AF29" s="297"/>
      <c r="AG29" s="297"/>
      <c r="AH29" s="297"/>
      <c r="AI29" s="298"/>
    </row>
    <row r="30" spans="2:35" ht="22.9" customHeight="1">
      <c r="B30" s="104"/>
      <c r="C30" s="390"/>
      <c r="D30" s="384"/>
      <c r="E30" s="438"/>
      <c r="F30" s="438"/>
      <c r="G30" s="390"/>
      <c r="H30" s="438"/>
      <c r="I30" s="438"/>
      <c r="J30" s="438"/>
      <c r="K30" s="445"/>
      <c r="L30" s="445"/>
      <c r="M30" s="445"/>
      <c r="N30" s="445"/>
      <c r="O30" s="445"/>
      <c r="P30" s="463"/>
      <c r="Q30" s="442">
        <f t="shared" si="0"/>
        <v>0</v>
      </c>
      <c r="R30" s="83"/>
      <c r="S30" s="83"/>
      <c r="T30" s="93"/>
      <c r="V30" s="295"/>
      <c r="W30" s="297"/>
      <c r="X30" s="297"/>
      <c r="Y30" s="297"/>
      <c r="Z30" s="297"/>
      <c r="AA30" s="297"/>
      <c r="AB30" s="297"/>
      <c r="AC30" s="297"/>
      <c r="AD30" s="297"/>
      <c r="AE30" s="297"/>
      <c r="AF30" s="297"/>
      <c r="AG30" s="297"/>
      <c r="AH30" s="297"/>
      <c r="AI30" s="298"/>
    </row>
    <row r="31" spans="2:35" ht="22.9" customHeight="1">
      <c r="B31" s="104"/>
      <c r="C31" s="390"/>
      <c r="D31" s="384"/>
      <c r="E31" s="438"/>
      <c r="F31" s="438"/>
      <c r="G31" s="390"/>
      <c r="H31" s="438"/>
      <c r="I31" s="438"/>
      <c r="J31" s="438"/>
      <c r="K31" s="445"/>
      <c r="L31" s="445"/>
      <c r="M31" s="445"/>
      <c r="N31" s="445"/>
      <c r="O31" s="445"/>
      <c r="P31" s="463"/>
      <c r="Q31" s="442">
        <f t="shared" si="0"/>
        <v>0</v>
      </c>
      <c r="R31" s="83"/>
      <c r="S31" s="83"/>
      <c r="T31" s="93"/>
      <c r="V31" s="295"/>
      <c r="W31" s="297"/>
      <c r="X31" s="297"/>
      <c r="Y31" s="297"/>
      <c r="Z31" s="297"/>
      <c r="AA31" s="297"/>
      <c r="AB31" s="297"/>
      <c r="AC31" s="297"/>
      <c r="AD31" s="297"/>
      <c r="AE31" s="297"/>
      <c r="AF31" s="297"/>
      <c r="AG31" s="297"/>
      <c r="AH31" s="297"/>
      <c r="AI31" s="298"/>
    </row>
    <row r="32" spans="2:35" ht="22.9" customHeight="1">
      <c r="B32" s="104"/>
      <c r="C32" s="390"/>
      <c r="D32" s="384"/>
      <c r="E32" s="438"/>
      <c r="F32" s="438"/>
      <c r="G32" s="390"/>
      <c r="H32" s="438"/>
      <c r="I32" s="438"/>
      <c r="J32" s="438"/>
      <c r="K32" s="445"/>
      <c r="L32" s="445"/>
      <c r="M32" s="445"/>
      <c r="N32" s="445"/>
      <c r="O32" s="445"/>
      <c r="P32" s="463"/>
      <c r="Q32" s="442">
        <f t="shared" si="0"/>
        <v>0</v>
      </c>
      <c r="R32" s="83"/>
      <c r="S32" s="83"/>
      <c r="T32" s="93"/>
      <c r="V32" s="295"/>
      <c r="W32" s="297"/>
      <c r="X32" s="297"/>
      <c r="Y32" s="297"/>
      <c r="Z32" s="297"/>
      <c r="AA32" s="297"/>
      <c r="AB32" s="297"/>
      <c r="AC32" s="297"/>
      <c r="AD32" s="297"/>
      <c r="AE32" s="297"/>
      <c r="AF32" s="297"/>
      <c r="AG32" s="297"/>
      <c r="AH32" s="297"/>
      <c r="AI32" s="298"/>
    </row>
    <row r="33" spans="2:35" ht="22.9" customHeight="1">
      <c r="B33" s="104"/>
      <c r="C33" s="390"/>
      <c r="D33" s="384"/>
      <c r="E33" s="438"/>
      <c r="F33" s="438"/>
      <c r="G33" s="390"/>
      <c r="H33" s="438"/>
      <c r="I33" s="438"/>
      <c r="J33" s="438"/>
      <c r="K33" s="445"/>
      <c r="L33" s="445"/>
      <c r="M33" s="445"/>
      <c r="N33" s="445"/>
      <c r="O33" s="445"/>
      <c r="P33" s="463"/>
      <c r="Q33" s="442">
        <f t="shared" si="0"/>
        <v>0</v>
      </c>
      <c r="R33" s="83"/>
      <c r="S33" s="83"/>
      <c r="T33" s="93"/>
      <c r="V33" s="295"/>
      <c r="W33" s="297"/>
      <c r="X33" s="297"/>
      <c r="Y33" s="297"/>
      <c r="Z33" s="297"/>
      <c r="AA33" s="297"/>
      <c r="AB33" s="297"/>
      <c r="AC33" s="297"/>
      <c r="AD33" s="297"/>
      <c r="AE33" s="297"/>
      <c r="AF33" s="297"/>
      <c r="AG33" s="297"/>
      <c r="AH33" s="297"/>
      <c r="AI33" s="298"/>
    </row>
    <row r="34" spans="2:35" ht="22.9" customHeight="1">
      <c r="B34" s="104"/>
      <c r="C34" s="390"/>
      <c r="D34" s="384"/>
      <c r="E34" s="438"/>
      <c r="F34" s="438"/>
      <c r="G34" s="390"/>
      <c r="H34" s="438"/>
      <c r="I34" s="438"/>
      <c r="J34" s="438"/>
      <c r="K34" s="445"/>
      <c r="L34" s="445"/>
      <c r="M34" s="445"/>
      <c r="N34" s="445"/>
      <c r="O34" s="445"/>
      <c r="P34" s="463"/>
      <c r="Q34" s="442">
        <f t="shared" si="0"/>
        <v>0</v>
      </c>
      <c r="R34" s="83"/>
      <c r="S34" s="83"/>
      <c r="T34" s="93"/>
      <c r="V34" s="295"/>
      <c r="W34" s="297"/>
      <c r="X34" s="297"/>
      <c r="Y34" s="297"/>
      <c r="Z34" s="297"/>
      <c r="AA34" s="297"/>
      <c r="AB34" s="297"/>
      <c r="AC34" s="297"/>
      <c r="AD34" s="297"/>
      <c r="AE34" s="297"/>
      <c r="AF34" s="297"/>
      <c r="AG34" s="297"/>
      <c r="AH34" s="297"/>
      <c r="AI34" s="298"/>
    </row>
    <row r="35" spans="2:35" ht="22.9" customHeight="1">
      <c r="B35" s="104"/>
      <c r="C35" s="390"/>
      <c r="D35" s="384"/>
      <c r="E35" s="438"/>
      <c r="F35" s="438"/>
      <c r="G35" s="390"/>
      <c r="H35" s="438"/>
      <c r="I35" s="438"/>
      <c r="J35" s="438"/>
      <c r="K35" s="445"/>
      <c r="L35" s="445"/>
      <c r="M35" s="445"/>
      <c r="N35" s="445"/>
      <c r="O35" s="445"/>
      <c r="P35" s="463"/>
      <c r="Q35" s="442">
        <f t="shared" si="0"/>
        <v>0</v>
      </c>
      <c r="R35" s="83"/>
      <c r="S35" s="83"/>
      <c r="T35" s="93"/>
      <c r="V35" s="295"/>
      <c r="W35" s="297"/>
      <c r="X35" s="297"/>
      <c r="Y35" s="297"/>
      <c r="Z35" s="297"/>
      <c r="AA35" s="297"/>
      <c r="AB35" s="297"/>
      <c r="AC35" s="297"/>
      <c r="AD35" s="297"/>
      <c r="AE35" s="297"/>
      <c r="AF35" s="297"/>
      <c r="AG35" s="297"/>
      <c r="AH35" s="297"/>
      <c r="AI35" s="298"/>
    </row>
    <row r="36" spans="2:35" ht="22.9" customHeight="1">
      <c r="B36" s="104"/>
      <c r="C36" s="390"/>
      <c r="D36" s="384"/>
      <c r="E36" s="438"/>
      <c r="F36" s="438"/>
      <c r="G36" s="390"/>
      <c r="H36" s="438"/>
      <c r="I36" s="438"/>
      <c r="J36" s="438"/>
      <c r="K36" s="445"/>
      <c r="L36" s="445"/>
      <c r="M36" s="445"/>
      <c r="N36" s="445"/>
      <c r="O36" s="445"/>
      <c r="P36" s="463"/>
      <c r="Q36" s="442">
        <f t="shared" si="0"/>
        <v>0</v>
      </c>
      <c r="R36" s="83"/>
      <c r="S36" s="83"/>
      <c r="T36" s="93"/>
      <c r="V36" s="295"/>
      <c r="W36" s="297"/>
      <c r="X36" s="297"/>
      <c r="Y36" s="297"/>
      <c r="Z36" s="297"/>
      <c r="AA36" s="297"/>
      <c r="AB36" s="297"/>
      <c r="AC36" s="297"/>
      <c r="AD36" s="297"/>
      <c r="AE36" s="297"/>
      <c r="AF36" s="297"/>
      <c r="AG36" s="297"/>
      <c r="AH36" s="297"/>
      <c r="AI36" s="298"/>
    </row>
    <row r="37" spans="2:35" ht="22.9" customHeight="1">
      <c r="B37" s="104"/>
      <c r="C37" s="390"/>
      <c r="D37" s="384"/>
      <c r="E37" s="438"/>
      <c r="F37" s="438"/>
      <c r="G37" s="390"/>
      <c r="H37" s="438"/>
      <c r="I37" s="438"/>
      <c r="J37" s="438"/>
      <c r="K37" s="445"/>
      <c r="L37" s="445"/>
      <c r="M37" s="445"/>
      <c r="N37" s="445"/>
      <c r="O37" s="445"/>
      <c r="P37" s="463"/>
      <c r="Q37" s="442">
        <f t="shared" si="0"/>
        <v>0</v>
      </c>
      <c r="R37" s="83"/>
      <c r="S37" s="83"/>
      <c r="T37" s="93"/>
      <c r="V37" s="295"/>
      <c r="W37" s="297"/>
      <c r="X37" s="297"/>
      <c r="Y37" s="297"/>
      <c r="Z37" s="297"/>
      <c r="AA37" s="297"/>
      <c r="AB37" s="297"/>
      <c r="AC37" s="297"/>
      <c r="AD37" s="297"/>
      <c r="AE37" s="297"/>
      <c r="AF37" s="297"/>
      <c r="AG37" s="297"/>
      <c r="AH37" s="297"/>
      <c r="AI37" s="298"/>
    </row>
    <row r="38" spans="2:35" ht="22.9" customHeight="1">
      <c r="B38" s="104"/>
      <c r="C38" s="390"/>
      <c r="D38" s="384"/>
      <c r="E38" s="438"/>
      <c r="F38" s="438"/>
      <c r="G38" s="390"/>
      <c r="H38" s="438"/>
      <c r="I38" s="438"/>
      <c r="J38" s="438"/>
      <c r="K38" s="445"/>
      <c r="L38" s="445"/>
      <c r="M38" s="445"/>
      <c r="N38" s="445"/>
      <c r="O38" s="445"/>
      <c r="P38" s="463"/>
      <c r="Q38" s="442">
        <f t="shared" si="0"/>
        <v>0</v>
      </c>
      <c r="R38" s="83"/>
      <c r="S38" s="83"/>
      <c r="T38" s="93"/>
      <c r="V38" s="295"/>
      <c r="W38" s="297"/>
      <c r="X38" s="297"/>
      <c r="Y38" s="297"/>
      <c r="Z38" s="297"/>
      <c r="AA38" s="297"/>
      <c r="AB38" s="297"/>
      <c r="AC38" s="297"/>
      <c r="AD38" s="297"/>
      <c r="AE38" s="297"/>
      <c r="AF38" s="297"/>
      <c r="AG38" s="297"/>
      <c r="AH38" s="297"/>
      <c r="AI38" s="298"/>
    </row>
    <row r="39" spans="2:35" ht="22.9" customHeight="1">
      <c r="B39" s="104"/>
      <c r="C39" s="390"/>
      <c r="D39" s="384"/>
      <c r="E39" s="438"/>
      <c r="F39" s="438"/>
      <c r="G39" s="390"/>
      <c r="H39" s="438"/>
      <c r="I39" s="438"/>
      <c r="J39" s="438"/>
      <c r="K39" s="445"/>
      <c r="L39" s="445"/>
      <c r="M39" s="445"/>
      <c r="N39" s="445"/>
      <c r="O39" s="445"/>
      <c r="P39" s="463"/>
      <c r="Q39" s="442">
        <f t="shared" si="0"/>
        <v>0</v>
      </c>
      <c r="R39" s="83"/>
      <c r="S39" s="83"/>
      <c r="T39" s="93"/>
      <c r="V39" s="295"/>
      <c r="W39" s="297"/>
      <c r="X39" s="297"/>
      <c r="Y39" s="297"/>
      <c r="Z39" s="297"/>
      <c r="AA39" s="297"/>
      <c r="AB39" s="297"/>
      <c r="AC39" s="297"/>
      <c r="AD39" s="297"/>
      <c r="AE39" s="297"/>
      <c r="AF39" s="297"/>
      <c r="AG39" s="297"/>
      <c r="AH39" s="297"/>
      <c r="AI39" s="298"/>
    </row>
    <row r="40" spans="2:35" ht="22.9" customHeight="1">
      <c r="B40" s="104"/>
      <c r="C40" s="390"/>
      <c r="D40" s="385"/>
      <c r="E40" s="439"/>
      <c r="F40" s="439"/>
      <c r="G40" s="391"/>
      <c r="H40" s="439"/>
      <c r="I40" s="439"/>
      <c r="J40" s="439"/>
      <c r="K40" s="446"/>
      <c r="L40" s="446"/>
      <c r="M40" s="446"/>
      <c r="N40" s="446"/>
      <c r="O40" s="446"/>
      <c r="P40" s="464"/>
      <c r="Q40" s="443">
        <f t="shared" si="0"/>
        <v>0</v>
      </c>
      <c r="R40" s="83"/>
      <c r="S40" s="83"/>
      <c r="T40" s="93"/>
      <c r="V40" s="295"/>
      <c r="W40" s="297"/>
      <c r="X40" s="297"/>
      <c r="Y40" s="297"/>
      <c r="Z40" s="297"/>
      <c r="AA40" s="297"/>
      <c r="AB40" s="297"/>
      <c r="AC40" s="297"/>
      <c r="AD40" s="297"/>
      <c r="AE40" s="297"/>
      <c r="AF40" s="297"/>
      <c r="AG40" s="297"/>
      <c r="AH40" s="297"/>
      <c r="AI40" s="298"/>
    </row>
    <row r="41" spans="2:35" ht="22.9" customHeight="1">
      <c r="B41" s="104"/>
      <c r="C41" s="392"/>
      <c r="D41" s="386"/>
      <c r="E41" s="440"/>
      <c r="F41" s="440"/>
      <c r="G41" s="392"/>
      <c r="H41" s="440"/>
      <c r="I41" s="440"/>
      <c r="J41" s="440"/>
      <c r="K41" s="447"/>
      <c r="L41" s="447"/>
      <c r="M41" s="447"/>
      <c r="N41" s="447"/>
      <c r="O41" s="447"/>
      <c r="P41" s="465"/>
      <c r="Q41" s="444">
        <f t="shared" si="0"/>
        <v>0</v>
      </c>
      <c r="R41" s="83"/>
      <c r="S41" s="83"/>
      <c r="T41" s="93"/>
      <c r="V41" s="295"/>
      <c r="W41" s="297"/>
      <c r="X41" s="297"/>
      <c r="Y41" s="297"/>
      <c r="Z41" s="297"/>
      <c r="AA41" s="297"/>
      <c r="AB41" s="297"/>
      <c r="AC41" s="297"/>
      <c r="AD41" s="297"/>
      <c r="AE41" s="297"/>
      <c r="AF41" s="297"/>
      <c r="AG41" s="297"/>
      <c r="AH41" s="297"/>
      <c r="AI41" s="298"/>
    </row>
    <row r="42" spans="2:35" ht="22.9" customHeight="1" thickBot="1">
      <c r="B42" s="104"/>
      <c r="C42" s="175"/>
      <c r="D42" s="175"/>
      <c r="E42" s="176"/>
      <c r="F42" s="176"/>
      <c r="G42" s="176"/>
      <c r="H42" s="1480" t="s">
        <v>424</v>
      </c>
      <c r="I42" s="1481"/>
      <c r="J42" s="1482"/>
      <c r="K42" s="197">
        <f t="shared" ref="K42:N42" si="1">SUM(K17:K41)</f>
        <v>0</v>
      </c>
      <c r="L42" s="188">
        <f t="shared" si="1"/>
        <v>0</v>
      </c>
      <c r="M42" s="196">
        <f>SUM(M17:M41)</f>
        <v>0</v>
      </c>
      <c r="N42" s="196">
        <f t="shared" si="1"/>
        <v>0</v>
      </c>
      <c r="O42" s="197">
        <f>SUM(O17:O41)</f>
        <v>0</v>
      </c>
      <c r="P42" s="197">
        <f>SUM(P17:P41)</f>
        <v>0</v>
      </c>
      <c r="Q42" s="291">
        <f>SUM(Q17:Q41)</f>
        <v>0</v>
      </c>
      <c r="R42" s="83"/>
      <c r="S42" s="83"/>
      <c r="T42" s="93"/>
      <c r="V42" s="295"/>
      <c r="W42" s="297"/>
      <c r="X42" s="297"/>
      <c r="Y42" s="297"/>
      <c r="Z42" s="297"/>
      <c r="AA42" s="297"/>
      <c r="AB42" s="297"/>
      <c r="AC42" s="297"/>
      <c r="AD42" s="297"/>
      <c r="AE42" s="297"/>
      <c r="AF42" s="297"/>
      <c r="AG42" s="297"/>
      <c r="AH42" s="297"/>
      <c r="AI42" s="298"/>
    </row>
    <row r="43" spans="2:35" ht="22.9" customHeight="1">
      <c r="B43" s="104"/>
      <c r="C43" s="175"/>
      <c r="D43" s="175"/>
      <c r="E43" s="176"/>
      <c r="F43" s="176"/>
      <c r="G43" s="176"/>
      <c r="H43" s="583"/>
      <c r="I43" s="583"/>
      <c r="J43" s="583"/>
      <c r="K43" s="176"/>
      <c r="L43" s="176"/>
      <c r="M43" s="176"/>
      <c r="N43" s="176"/>
      <c r="O43" s="176"/>
      <c r="P43" s="176"/>
      <c r="Q43" s="176"/>
      <c r="R43" s="176"/>
      <c r="S43" s="83"/>
      <c r="T43" s="93"/>
      <c r="V43" s="295"/>
      <c r="W43" s="297"/>
      <c r="X43" s="297"/>
      <c r="Y43" s="297"/>
      <c r="Z43" s="297"/>
      <c r="AA43" s="297"/>
      <c r="AB43" s="297"/>
      <c r="AC43" s="297"/>
      <c r="AD43" s="297"/>
      <c r="AE43" s="297"/>
      <c r="AF43" s="297"/>
      <c r="AG43" s="297"/>
      <c r="AH43" s="297"/>
      <c r="AI43" s="298"/>
    </row>
    <row r="44" spans="2:35" ht="22.9" customHeight="1">
      <c r="B44" s="104"/>
      <c r="C44" s="175"/>
      <c r="D44" s="175"/>
      <c r="E44" s="176"/>
      <c r="F44" s="176"/>
      <c r="G44" s="176"/>
      <c r="H44" s="583"/>
      <c r="I44" s="583"/>
      <c r="J44" s="583"/>
      <c r="K44" s="176"/>
      <c r="L44" s="176"/>
      <c r="M44" s="176"/>
      <c r="N44" s="176"/>
      <c r="O44" s="176"/>
      <c r="P44" s="176"/>
      <c r="Q44" s="176"/>
      <c r="R44" s="176"/>
      <c r="S44" s="176"/>
      <c r="T44" s="93"/>
      <c r="V44" s="295"/>
      <c r="W44" s="297"/>
      <c r="X44" s="297"/>
      <c r="Y44" s="297"/>
      <c r="Z44" s="297"/>
      <c r="AA44" s="297"/>
      <c r="AB44" s="297"/>
      <c r="AC44" s="297"/>
      <c r="AD44" s="297"/>
      <c r="AE44" s="297"/>
      <c r="AF44" s="297"/>
      <c r="AG44" s="297"/>
      <c r="AH44" s="297"/>
      <c r="AI44" s="298"/>
    </row>
    <row r="45" spans="2:35" ht="22.9" customHeight="1">
      <c r="B45" s="104"/>
      <c r="C45" s="67" t="s">
        <v>739</v>
      </c>
      <c r="D45" s="466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93"/>
      <c r="V45" s="295"/>
      <c r="W45" s="297"/>
      <c r="X45" s="297"/>
      <c r="Y45" s="297"/>
      <c r="Z45" s="297"/>
      <c r="AA45" s="297"/>
      <c r="AB45" s="297"/>
      <c r="AC45" s="297"/>
      <c r="AD45" s="297"/>
      <c r="AE45" s="297"/>
      <c r="AF45" s="297"/>
      <c r="AG45" s="297"/>
      <c r="AH45" s="297"/>
      <c r="AI45" s="298"/>
    </row>
    <row r="46" spans="2:35" ht="22.9" customHeight="1">
      <c r="B46" s="104"/>
      <c r="C46" s="466"/>
      <c r="D46" s="466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93"/>
      <c r="V46" s="295"/>
      <c r="W46" s="297"/>
      <c r="X46" s="297"/>
      <c r="Y46" s="297"/>
      <c r="Z46" s="297"/>
      <c r="AA46" s="297"/>
      <c r="AB46" s="297"/>
      <c r="AC46" s="297"/>
      <c r="AD46" s="297"/>
      <c r="AE46" s="297"/>
      <c r="AF46" s="297"/>
      <c r="AG46" s="297"/>
      <c r="AH46" s="297"/>
      <c r="AI46" s="298"/>
    </row>
    <row r="47" spans="2:35" ht="39" customHeight="1">
      <c r="B47" s="104"/>
      <c r="C47" s="164" t="s">
        <v>416</v>
      </c>
      <c r="D47" s="203" t="s">
        <v>418</v>
      </c>
      <c r="E47" s="164" t="s">
        <v>630</v>
      </c>
      <c r="F47" s="164" t="s">
        <v>630</v>
      </c>
      <c r="G47" s="164" t="s">
        <v>420</v>
      </c>
      <c r="H47" s="164" t="s">
        <v>425</v>
      </c>
      <c r="I47" s="164" t="s">
        <v>427</v>
      </c>
      <c r="J47" s="164" t="s">
        <v>687</v>
      </c>
      <c r="K47" s="164" t="s">
        <v>422</v>
      </c>
      <c r="L47" s="164" t="s">
        <v>632</v>
      </c>
      <c r="M47" s="393" t="s">
        <v>645</v>
      </c>
      <c r="N47" s="164" t="s">
        <v>634</v>
      </c>
      <c r="O47" s="164" t="s">
        <v>633</v>
      </c>
      <c r="P47" s="591" t="s">
        <v>688</v>
      </c>
      <c r="Q47" s="164" t="s">
        <v>632</v>
      </c>
      <c r="R47" s="1465" t="s">
        <v>738</v>
      </c>
      <c r="S47" s="1466"/>
      <c r="T47" s="93"/>
      <c r="V47" s="295"/>
      <c r="W47" s="297"/>
      <c r="X47" s="297"/>
      <c r="Y47" s="297"/>
      <c r="Z47" s="297"/>
      <c r="AA47" s="297"/>
      <c r="AB47" s="297"/>
      <c r="AC47" s="297"/>
      <c r="AD47" s="297"/>
      <c r="AE47" s="297"/>
      <c r="AF47" s="297"/>
      <c r="AG47" s="297"/>
      <c r="AH47" s="297"/>
      <c r="AI47" s="298"/>
    </row>
    <row r="48" spans="2:35" ht="22.9" customHeight="1">
      <c r="B48" s="104"/>
      <c r="C48" s="206" t="s">
        <v>417</v>
      </c>
      <c r="D48" s="207" t="s">
        <v>417</v>
      </c>
      <c r="E48" s="206" t="s">
        <v>419</v>
      </c>
      <c r="F48" s="206" t="s">
        <v>631</v>
      </c>
      <c r="G48" s="206" t="s">
        <v>421</v>
      </c>
      <c r="H48" s="206" t="s">
        <v>426</v>
      </c>
      <c r="I48" s="206" t="s">
        <v>666</v>
      </c>
      <c r="J48" s="206" t="s">
        <v>734</v>
      </c>
      <c r="K48" s="206" t="s">
        <v>423</v>
      </c>
      <c r="L48" s="206">
        <f>ejercicio-1</f>
        <v>2017</v>
      </c>
      <c r="M48" s="206">
        <f>ejercicio</f>
        <v>2018</v>
      </c>
      <c r="N48" s="206">
        <f>ejercicio</f>
        <v>2018</v>
      </c>
      <c r="O48" s="206">
        <f>ejercicio</f>
        <v>2018</v>
      </c>
      <c r="P48" s="206">
        <f>ejercicio</f>
        <v>2018</v>
      </c>
      <c r="Q48" s="206">
        <f>ejercicio</f>
        <v>2018</v>
      </c>
      <c r="R48" s="288" t="s">
        <v>635</v>
      </c>
      <c r="S48" s="287" t="s">
        <v>636</v>
      </c>
      <c r="T48" s="93"/>
      <c r="V48" s="295"/>
      <c r="W48" s="297"/>
      <c r="X48" s="297"/>
      <c r="Y48" s="297"/>
      <c r="Z48" s="297"/>
      <c r="AA48" s="297"/>
      <c r="AB48" s="297"/>
      <c r="AC48" s="297"/>
      <c r="AD48" s="297"/>
      <c r="AE48" s="297"/>
      <c r="AF48" s="297"/>
      <c r="AG48" s="297"/>
      <c r="AH48" s="297"/>
      <c r="AI48" s="298"/>
    </row>
    <row r="49" spans="2:35" ht="22.9" customHeight="1">
      <c r="B49" s="104"/>
      <c r="C49" s="390"/>
      <c r="D49" s="384"/>
      <c r="E49" s="438"/>
      <c r="F49" s="438"/>
      <c r="G49" s="390"/>
      <c r="H49" s="438"/>
      <c r="I49" s="438"/>
      <c r="J49" s="592"/>
      <c r="K49" s="445"/>
      <c r="L49" s="445"/>
      <c r="M49" s="600"/>
      <c r="N49" s="600"/>
      <c r="O49" s="600"/>
      <c r="P49" s="463"/>
      <c r="Q49" s="441">
        <f>L49+M49-N49</f>
        <v>0</v>
      </c>
      <c r="R49" s="633"/>
      <c r="S49" s="634"/>
      <c r="T49" s="93"/>
      <c r="V49" s="295"/>
      <c r="W49" s="297"/>
      <c r="X49" s="297"/>
      <c r="Y49" s="297"/>
      <c r="Z49" s="297"/>
      <c r="AA49" s="297"/>
      <c r="AB49" s="297"/>
      <c r="AC49" s="297"/>
      <c r="AD49" s="297"/>
      <c r="AE49" s="297"/>
      <c r="AF49" s="297"/>
      <c r="AG49" s="297"/>
      <c r="AH49" s="297"/>
      <c r="AI49" s="298"/>
    </row>
    <row r="50" spans="2:35" ht="22.9" customHeight="1">
      <c r="B50" s="104"/>
      <c r="C50" s="390"/>
      <c r="D50" s="384"/>
      <c r="E50" s="438"/>
      <c r="F50" s="438"/>
      <c r="G50" s="390"/>
      <c r="H50" s="438"/>
      <c r="I50" s="438"/>
      <c r="J50" s="438"/>
      <c r="K50" s="445"/>
      <c r="L50" s="445"/>
      <c r="M50" s="445"/>
      <c r="N50" s="445"/>
      <c r="O50" s="445"/>
      <c r="P50" s="463"/>
      <c r="Q50" s="442">
        <f t="shared" ref="Q50:Q73" si="2">L50+M50-N50</f>
        <v>0</v>
      </c>
      <c r="R50" s="635"/>
      <c r="S50" s="636"/>
      <c r="T50" s="93"/>
      <c r="V50" s="295"/>
      <c r="W50" s="297"/>
      <c r="X50" s="297"/>
      <c r="Y50" s="297"/>
      <c r="Z50" s="297"/>
      <c r="AA50" s="297"/>
      <c r="AB50" s="297"/>
      <c r="AC50" s="297"/>
      <c r="AD50" s="297"/>
      <c r="AE50" s="297"/>
      <c r="AF50" s="297"/>
      <c r="AG50" s="297"/>
      <c r="AH50" s="297"/>
      <c r="AI50" s="298"/>
    </row>
    <row r="51" spans="2:35" ht="22.9" customHeight="1">
      <c r="B51" s="104"/>
      <c r="C51" s="390"/>
      <c r="D51" s="384"/>
      <c r="E51" s="438" t="s">
        <v>619</v>
      </c>
      <c r="F51" s="438"/>
      <c r="G51" s="390"/>
      <c r="H51" s="438"/>
      <c r="I51" s="438"/>
      <c r="J51" s="438"/>
      <c r="K51" s="445"/>
      <c r="L51" s="445"/>
      <c r="M51" s="445"/>
      <c r="N51" s="445"/>
      <c r="O51" s="445"/>
      <c r="P51" s="463"/>
      <c r="Q51" s="442">
        <f t="shared" si="2"/>
        <v>0</v>
      </c>
      <c r="R51" s="635"/>
      <c r="S51" s="636"/>
      <c r="T51" s="93"/>
      <c r="V51" s="295"/>
      <c r="W51" s="297"/>
      <c r="X51" s="297"/>
      <c r="Y51" s="297"/>
      <c r="Z51" s="297"/>
      <c r="AA51" s="297"/>
      <c r="AB51" s="297"/>
      <c r="AC51" s="297"/>
      <c r="AD51" s="297"/>
      <c r="AE51" s="297"/>
      <c r="AF51" s="297"/>
      <c r="AG51" s="297"/>
      <c r="AH51" s="297"/>
      <c r="AI51" s="298"/>
    </row>
    <row r="52" spans="2:35" ht="22.9" customHeight="1">
      <c r="B52" s="104"/>
      <c r="C52" s="390"/>
      <c r="D52" s="384"/>
      <c r="E52" s="438"/>
      <c r="F52" s="438"/>
      <c r="G52" s="390"/>
      <c r="H52" s="438"/>
      <c r="I52" s="438"/>
      <c r="J52" s="438"/>
      <c r="K52" s="445"/>
      <c r="L52" s="445"/>
      <c r="M52" s="445"/>
      <c r="N52" s="445"/>
      <c r="O52" s="445"/>
      <c r="P52" s="463"/>
      <c r="Q52" s="442">
        <f t="shared" si="2"/>
        <v>0</v>
      </c>
      <c r="R52" s="635"/>
      <c r="S52" s="636"/>
      <c r="T52" s="93"/>
      <c r="V52" s="295"/>
      <c r="W52" s="297"/>
      <c r="X52" s="297"/>
      <c r="Y52" s="297"/>
      <c r="Z52" s="297"/>
      <c r="AA52" s="297"/>
      <c r="AB52" s="297"/>
      <c r="AC52" s="297"/>
      <c r="AD52" s="297"/>
      <c r="AE52" s="297"/>
      <c r="AF52" s="297"/>
      <c r="AG52" s="297"/>
      <c r="AH52" s="297"/>
      <c r="AI52" s="298"/>
    </row>
    <row r="53" spans="2:35" ht="22.9" customHeight="1">
      <c r="B53" s="104"/>
      <c r="C53" s="390"/>
      <c r="D53" s="384"/>
      <c r="E53" s="438"/>
      <c r="F53" s="438"/>
      <c r="G53" s="390"/>
      <c r="H53" s="438"/>
      <c r="I53" s="438"/>
      <c r="J53" s="438"/>
      <c r="K53" s="445"/>
      <c r="L53" s="445"/>
      <c r="M53" s="445"/>
      <c r="N53" s="445"/>
      <c r="O53" s="445"/>
      <c r="P53" s="463"/>
      <c r="Q53" s="442">
        <f t="shared" si="2"/>
        <v>0</v>
      </c>
      <c r="R53" s="635"/>
      <c r="S53" s="636"/>
      <c r="T53" s="93"/>
      <c r="V53" s="295"/>
      <c r="W53" s="297"/>
      <c r="X53" s="297"/>
      <c r="Y53" s="297"/>
      <c r="Z53" s="297"/>
      <c r="AA53" s="297"/>
      <c r="AB53" s="297"/>
      <c r="AC53" s="297"/>
      <c r="AD53" s="297"/>
      <c r="AE53" s="297"/>
      <c r="AF53" s="297"/>
      <c r="AG53" s="297"/>
      <c r="AH53" s="297"/>
      <c r="AI53" s="298"/>
    </row>
    <row r="54" spans="2:35" ht="22.9" customHeight="1">
      <c r="B54" s="104"/>
      <c r="C54" s="390"/>
      <c r="D54" s="384"/>
      <c r="E54" s="438"/>
      <c r="F54" s="438"/>
      <c r="G54" s="390"/>
      <c r="H54" s="438"/>
      <c r="I54" s="438"/>
      <c r="J54" s="438"/>
      <c r="K54" s="445"/>
      <c r="L54" s="445"/>
      <c r="M54" s="445"/>
      <c r="N54" s="445"/>
      <c r="O54" s="445"/>
      <c r="P54" s="463"/>
      <c r="Q54" s="442">
        <f t="shared" si="2"/>
        <v>0</v>
      </c>
      <c r="R54" s="635"/>
      <c r="S54" s="636"/>
      <c r="T54" s="93"/>
      <c r="V54" s="295"/>
      <c r="W54" s="297"/>
      <c r="X54" s="297"/>
      <c r="Y54" s="297"/>
      <c r="Z54" s="297"/>
      <c r="AA54" s="297"/>
      <c r="AB54" s="297"/>
      <c r="AC54" s="297"/>
      <c r="AD54" s="297"/>
      <c r="AE54" s="297"/>
      <c r="AF54" s="297"/>
      <c r="AG54" s="297"/>
      <c r="AH54" s="297"/>
      <c r="AI54" s="298"/>
    </row>
    <row r="55" spans="2:35" ht="22.9" customHeight="1">
      <c r="B55" s="104"/>
      <c r="C55" s="390"/>
      <c r="D55" s="384"/>
      <c r="E55" s="438"/>
      <c r="F55" s="438"/>
      <c r="G55" s="390"/>
      <c r="H55" s="438"/>
      <c r="I55" s="438"/>
      <c r="J55" s="438"/>
      <c r="K55" s="445"/>
      <c r="L55" s="445"/>
      <c r="M55" s="445"/>
      <c r="N55" s="445"/>
      <c r="O55" s="445"/>
      <c r="P55" s="463"/>
      <c r="Q55" s="442">
        <f t="shared" si="2"/>
        <v>0</v>
      </c>
      <c r="R55" s="635"/>
      <c r="S55" s="636"/>
      <c r="T55" s="93"/>
      <c r="V55" s="295"/>
      <c r="W55" s="297"/>
      <c r="X55" s="297"/>
      <c r="Y55" s="297"/>
      <c r="Z55" s="297"/>
      <c r="AA55" s="297"/>
      <c r="AB55" s="297"/>
      <c r="AC55" s="297"/>
      <c r="AD55" s="297"/>
      <c r="AE55" s="297"/>
      <c r="AF55" s="297"/>
      <c r="AG55" s="297"/>
      <c r="AH55" s="297"/>
      <c r="AI55" s="298"/>
    </row>
    <row r="56" spans="2:35" ht="22.9" customHeight="1">
      <c r="B56" s="104"/>
      <c r="C56" s="390"/>
      <c r="D56" s="384"/>
      <c r="E56" s="438"/>
      <c r="F56" s="438"/>
      <c r="G56" s="390"/>
      <c r="H56" s="438"/>
      <c r="I56" s="438"/>
      <c r="J56" s="438"/>
      <c r="K56" s="445"/>
      <c r="L56" s="445"/>
      <c r="M56" s="445"/>
      <c r="N56" s="445"/>
      <c r="O56" s="445"/>
      <c r="P56" s="463"/>
      <c r="Q56" s="442">
        <f t="shared" si="2"/>
        <v>0</v>
      </c>
      <c r="R56" s="635"/>
      <c r="S56" s="636"/>
      <c r="T56" s="93"/>
      <c r="V56" s="295"/>
      <c r="W56" s="297"/>
      <c r="X56" s="297"/>
      <c r="Y56" s="297"/>
      <c r="Z56" s="297"/>
      <c r="AA56" s="297"/>
      <c r="AB56" s="297"/>
      <c r="AC56" s="297"/>
      <c r="AD56" s="297"/>
      <c r="AE56" s="297"/>
      <c r="AF56" s="297"/>
      <c r="AG56" s="297"/>
      <c r="AH56" s="297"/>
      <c r="AI56" s="298"/>
    </row>
    <row r="57" spans="2:35" ht="22.9" customHeight="1">
      <c r="B57" s="104"/>
      <c r="C57" s="390"/>
      <c r="D57" s="384"/>
      <c r="E57" s="438"/>
      <c r="F57" s="438"/>
      <c r="G57" s="390"/>
      <c r="H57" s="438"/>
      <c r="I57" s="438"/>
      <c r="J57" s="438"/>
      <c r="K57" s="445"/>
      <c r="L57" s="445"/>
      <c r="M57" s="445"/>
      <c r="N57" s="445"/>
      <c r="O57" s="445"/>
      <c r="P57" s="463"/>
      <c r="Q57" s="442">
        <f t="shared" si="2"/>
        <v>0</v>
      </c>
      <c r="R57" s="635"/>
      <c r="S57" s="636"/>
      <c r="T57" s="93"/>
      <c r="V57" s="295"/>
      <c r="W57" s="297"/>
      <c r="X57" s="297"/>
      <c r="Y57" s="297"/>
      <c r="Z57" s="297"/>
      <c r="AA57" s="297"/>
      <c r="AB57" s="297"/>
      <c r="AC57" s="297"/>
      <c r="AD57" s="297"/>
      <c r="AE57" s="297"/>
      <c r="AF57" s="297"/>
      <c r="AG57" s="297"/>
      <c r="AH57" s="297"/>
      <c r="AI57" s="298"/>
    </row>
    <row r="58" spans="2:35" ht="22.9" customHeight="1">
      <c r="B58" s="104"/>
      <c r="C58" s="390"/>
      <c r="D58" s="384"/>
      <c r="E58" s="438"/>
      <c r="F58" s="438"/>
      <c r="G58" s="390"/>
      <c r="H58" s="438"/>
      <c r="I58" s="438"/>
      <c r="J58" s="438"/>
      <c r="K58" s="445"/>
      <c r="L58" s="445"/>
      <c r="M58" s="445"/>
      <c r="N58" s="445"/>
      <c r="O58" s="445"/>
      <c r="P58" s="463"/>
      <c r="Q58" s="442">
        <f t="shared" si="2"/>
        <v>0</v>
      </c>
      <c r="R58" s="635"/>
      <c r="S58" s="636"/>
      <c r="T58" s="93"/>
      <c r="V58" s="295"/>
      <c r="W58" s="297"/>
      <c r="X58" s="297"/>
      <c r="Y58" s="297"/>
      <c r="Z58" s="297"/>
      <c r="AA58" s="297"/>
      <c r="AB58" s="297"/>
      <c r="AC58" s="297"/>
      <c r="AD58" s="297"/>
      <c r="AE58" s="297"/>
      <c r="AF58" s="297"/>
      <c r="AG58" s="297"/>
      <c r="AH58" s="297"/>
      <c r="AI58" s="298"/>
    </row>
    <row r="59" spans="2:35" ht="22.9" customHeight="1">
      <c r="B59" s="104"/>
      <c r="C59" s="390"/>
      <c r="D59" s="384"/>
      <c r="E59" s="438"/>
      <c r="F59" s="438"/>
      <c r="G59" s="390"/>
      <c r="H59" s="438"/>
      <c r="I59" s="438"/>
      <c r="J59" s="438"/>
      <c r="K59" s="445"/>
      <c r="L59" s="445"/>
      <c r="M59" s="445"/>
      <c r="N59" s="445"/>
      <c r="O59" s="445"/>
      <c r="P59" s="463"/>
      <c r="Q59" s="442">
        <f t="shared" si="2"/>
        <v>0</v>
      </c>
      <c r="R59" s="635"/>
      <c r="S59" s="636"/>
      <c r="T59" s="93"/>
      <c r="V59" s="295"/>
      <c r="W59" s="297"/>
      <c r="X59" s="297"/>
      <c r="Y59" s="297"/>
      <c r="Z59" s="297"/>
      <c r="AA59" s="297"/>
      <c r="AB59" s="297"/>
      <c r="AC59" s="297"/>
      <c r="AD59" s="297"/>
      <c r="AE59" s="297"/>
      <c r="AF59" s="297"/>
      <c r="AG59" s="297"/>
      <c r="AH59" s="297"/>
      <c r="AI59" s="298"/>
    </row>
    <row r="60" spans="2:35" ht="22.9" customHeight="1">
      <c r="B60" s="104"/>
      <c r="C60" s="390"/>
      <c r="D60" s="384"/>
      <c r="E60" s="438"/>
      <c r="F60" s="438"/>
      <c r="G60" s="390"/>
      <c r="H60" s="438"/>
      <c r="I60" s="438"/>
      <c r="J60" s="438"/>
      <c r="K60" s="445"/>
      <c r="L60" s="445"/>
      <c r="M60" s="445"/>
      <c r="N60" s="445"/>
      <c r="O60" s="445"/>
      <c r="P60" s="463"/>
      <c r="Q60" s="442">
        <f t="shared" si="2"/>
        <v>0</v>
      </c>
      <c r="R60" s="635"/>
      <c r="S60" s="636"/>
      <c r="T60" s="93"/>
      <c r="V60" s="295"/>
      <c r="W60" s="297"/>
      <c r="X60" s="297"/>
      <c r="Y60" s="297"/>
      <c r="Z60" s="297"/>
      <c r="AA60" s="297"/>
      <c r="AB60" s="297"/>
      <c r="AC60" s="297"/>
      <c r="AD60" s="297"/>
      <c r="AE60" s="297"/>
      <c r="AF60" s="297"/>
      <c r="AG60" s="297"/>
      <c r="AH60" s="297"/>
      <c r="AI60" s="298"/>
    </row>
    <row r="61" spans="2:35" ht="22.9" customHeight="1">
      <c r="B61" s="104"/>
      <c r="C61" s="390"/>
      <c r="D61" s="384"/>
      <c r="E61" s="438"/>
      <c r="F61" s="438"/>
      <c r="G61" s="390"/>
      <c r="H61" s="438"/>
      <c r="I61" s="438"/>
      <c r="J61" s="438"/>
      <c r="K61" s="445"/>
      <c r="L61" s="445"/>
      <c r="M61" s="445"/>
      <c r="N61" s="445"/>
      <c r="O61" s="445"/>
      <c r="P61" s="463"/>
      <c r="Q61" s="442">
        <f t="shared" si="2"/>
        <v>0</v>
      </c>
      <c r="R61" s="635"/>
      <c r="S61" s="636"/>
      <c r="T61" s="93"/>
      <c r="V61" s="295"/>
      <c r="W61" s="297"/>
      <c r="X61" s="297"/>
      <c r="Y61" s="297"/>
      <c r="Z61" s="297"/>
      <c r="AA61" s="297"/>
      <c r="AB61" s="297"/>
      <c r="AC61" s="297"/>
      <c r="AD61" s="297"/>
      <c r="AE61" s="297"/>
      <c r="AF61" s="297"/>
      <c r="AG61" s="297"/>
      <c r="AH61" s="297"/>
      <c r="AI61" s="298"/>
    </row>
    <row r="62" spans="2:35" ht="22.9" customHeight="1">
      <c r="B62" s="104"/>
      <c r="C62" s="390"/>
      <c r="D62" s="384"/>
      <c r="E62" s="438"/>
      <c r="F62" s="438"/>
      <c r="G62" s="390"/>
      <c r="H62" s="438"/>
      <c r="I62" s="438"/>
      <c r="J62" s="438"/>
      <c r="K62" s="445"/>
      <c r="L62" s="445"/>
      <c r="M62" s="445"/>
      <c r="N62" s="445"/>
      <c r="O62" s="445"/>
      <c r="P62" s="463"/>
      <c r="Q62" s="442">
        <f t="shared" si="2"/>
        <v>0</v>
      </c>
      <c r="R62" s="635"/>
      <c r="S62" s="636"/>
      <c r="T62" s="93"/>
      <c r="V62" s="295"/>
      <c r="W62" s="297"/>
      <c r="X62" s="297"/>
      <c r="Y62" s="297"/>
      <c r="Z62" s="297"/>
      <c r="AA62" s="297"/>
      <c r="AB62" s="297"/>
      <c r="AC62" s="297"/>
      <c r="AD62" s="297"/>
      <c r="AE62" s="297"/>
      <c r="AF62" s="297"/>
      <c r="AG62" s="297"/>
      <c r="AH62" s="297"/>
      <c r="AI62" s="298"/>
    </row>
    <row r="63" spans="2:35" ht="22.9" customHeight="1">
      <c r="B63" s="104"/>
      <c r="C63" s="390"/>
      <c r="D63" s="384"/>
      <c r="E63" s="438"/>
      <c r="F63" s="438"/>
      <c r="G63" s="390"/>
      <c r="H63" s="438"/>
      <c r="I63" s="438"/>
      <c r="J63" s="438"/>
      <c r="K63" s="445"/>
      <c r="L63" s="445"/>
      <c r="M63" s="445"/>
      <c r="N63" s="445"/>
      <c r="O63" s="445"/>
      <c r="P63" s="463"/>
      <c r="Q63" s="442">
        <f t="shared" si="2"/>
        <v>0</v>
      </c>
      <c r="R63" s="635"/>
      <c r="S63" s="636"/>
      <c r="T63" s="93"/>
      <c r="V63" s="295"/>
      <c r="W63" s="297"/>
      <c r="X63" s="297"/>
      <c r="Y63" s="297"/>
      <c r="Z63" s="297"/>
      <c r="AA63" s="297"/>
      <c r="AB63" s="297"/>
      <c r="AC63" s="297"/>
      <c r="AD63" s="297"/>
      <c r="AE63" s="297"/>
      <c r="AF63" s="297"/>
      <c r="AG63" s="297"/>
      <c r="AH63" s="297"/>
      <c r="AI63" s="298"/>
    </row>
    <row r="64" spans="2:35" ht="22.9" customHeight="1">
      <c r="B64" s="104"/>
      <c r="C64" s="390"/>
      <c r="D64" s="384"/>
      <c r="E64" s="438"/>
      <c r="F64" s="438"/>
      <c r="G64" s="390"/>
      <c r="H64" s="438"/>
      <c r="I64" s="438"/>
      <c r="J64" s="438"/>
      <c r="K64" s="445"/>
      <c r="L64" s="445"/>
      <c r="M64" s="445"/>
      <c r="N64" s="445"/>
      <c r="O64" s="445"/>
      <c r="P64" s="463"/>
      <c r="Q64" s="442">
        <f t="shared" si="2"/>
        <v>0</v>
      </c>
      <c r="R64" s="635"/>
      <c r="S64" s="636"/>
      <c r="T64" s="93"/>
      <c r="V64" s="295"/>
      <c r="W64" s="297"/>
      <c r="X64" s="297"/>
      <c r="Y64" s="297"/>
      <c r="Z64" s="297"/>
      <c r="AA64" s="297"/>
      <c r="AB64" s="297"/>
      <c r="AC64" s="297"/>
      <c r="AD64" s="297"/>
      <c r="AE64" s="297"/>
      <c r="AF64" s="297"/>
      <c r="AG64" s="297"/>
      <c r="AH64" s="297"/>
      <c r="AI64" s="298"/>
    </row>
    <row r="65" spans="2:35" ht="22.9" customHeight="1">
      <c r="B65" s="104"/>
      <c r="C65" s="390"/>
      <c r="D65" s="384"/>
      <c r="E65" s="438"/>
      <c r="F65" s="438"/>
      <c r="G65" s="390"/>
      <c r="H65" s="438"/>
      <c r="I65" s="438"/>
      <c r="J65" s="438"/>
      <c r="K65" s="445"/>
      <c r="L65" s="445"/>
      <c r="M65" s="445"/>
      <c r="N65" s="445"/>
      <c r="O65" s="445"/>
      <c r="P65" s="463"/>
      <c r="Q65" s="442">
        <f t="shared" si="2"/>
        <v>0</v>
      </c>
      <c r="R65" s="635"/>
      <c r="S65" s="636"/>
      <c r="T65" s="93"/>
      <c r="V65" s="295"/>
      <c r="W65" s="297"/>
      <c r="X65" s="297"/>
      <c r="Y65" s="297"/>
      <c r="Z65" s="297"/>
      <c r="AA65" s="297"/>
      <c r="AB65" s="297"/>
      <c r="AC65" s="297"/>
      <c r="AD65" s="297"/>
      <c r="AE65" s="297"/>
      <c r="AF65" s="297"/>
      <c r="AG65" s="297"/>
      <c r="AH65" s="297"/>
      <c r="AI65" s="298"/>
    </row>
    <row r="66" spans="2:35" ht="22.9" customHeight="1">
      <c r="B66" s="104"/>
      <c r="C66" s="390"/>
      <c r="D66" s="384"/>
      <c r="E66" s="438"/>
      <c r="F66" s="438"/>
      <c r="G66" s="390"/>
      <c r="H66" s="438"/>
      <c r="I66" s="438"/>
      <c r="J66" s="438"/>
      <c r="K66" s="445"/>
      <c r="L66" s="445"/>
      <c r="M66" s="445"/>
      <c r="N66" s="445"/>
      <c r="O66" s="445"/>
      <c r="P66" s="463"/>
      <c r="Q66" s="442">
        <f t="shared" si="2"/>
        <v>0</v>
      </c>
      <c r="R66" s="635"/>
      <c r="S66" s="636"/>
      <c r="T66" s="93"/>
      <c r="V66" s="295"/>
      <c r="W66" s="297"/>
      <c r="X66" s="297"/>
      <c r="Y66" s="297"/>
      <c r="Z66" s="297"/>
      <c r="AA66" s="297"/>
      <c r="AB66" s="297"/>
      <c r="AC66" s="297"/>
      <c r="AD66" s="297"/>
      <c r="AE66" s="297"/>
      <c r="AF66" s="297"/>
      <c r="AG66" s="297"/>
      <c r="AH66" s="297"/>
      <c r="AI66" s="298"/>
    </row>
    <row r="67" spans="2:35" ht="22.9" customHeight="1">
      <c r="B67" s="104"/>
      <c r="C67" s="390"/>
      <c r="D67" s="384"/>
      <c r="E67" s="438"/>
      <c r="F67" s="438"/>
      <c r="G67" s="390"/>
      <c r="H67" s="438"/>
      <c r="I67" s="438"/>
      <c r="J67" s="438"/>
      <c r="K67" s="445"/>
      <c r="L67" s="445"/>
      <c r="M67" s="445"/>
      <c r="N67" s="445"/>
      <c r="O67" s="445"/>
      <c r="P67" s="463"/>
      <c r="Q67" s="442">
        <f t="shared" si="2"/>
        <v>0</v>
      </c>
      <c r="R67" s="635"/>
      <c r="S67" s="636"/>
      <c r="T67" s="93"/>
      <c r="V67" s="295"/>
      <c r="W67" s="297"/>
      <c r="X67" s="297"/>
      <c r="Y67" s="297"/>
      <c r="Z67" s="297"/>
      <c r="AA67" s="297"/>
      <c r="AB67" s="297"/>
      <c r="AC67" s="297"/>
      <c r="AD67" s="297"/>
      <c r="AE67" s="297"/>
      <c r="AF67" s="297"/>
      <c r="AG67" s="297"/>
      <c r="AH67" s="297"/>
      <c r="AI67" s="298"/>
    </row>
    <row r="68" spans="2:35" ht="22.9" customHeight="1">
      <c r="B68" s="104"/>
      <c r="C68" s="390"/>
      <c r="D68" s="384"/>
      <c r="E68" s="438"/>
      <c r="F68" s="438"/>
      <c r="G68" s="390"/>
      <c r="H68" s="438"/>
      <c r="I68" s="438"/>
      <c r="J68" s="438"/>
      <c r="K68" s="445"/>
      <c r="L68" s="445"/>
      <c r="M68" s="445"/>
      <c r="N68" s="445"/>
      <c r="O68" s="445"/>
      <c r="P68" s="463"/>
      <c r="Q68" s="442">
        <f t="shared" si="2"/>
        <v>0</v>
      </c>
      <c r="R68" s="635"/>
      <c r="S68" s="636"/>
      <c r="T68" s="93"/>
      <c r="V68" s="295"/>
      <c r="W68" s="297"/>
      <c r="X68" s="297"/>
      <c r="Y68" s="297"/>
      <c r="Z68" s="297"/>
      <c r="AA68" s="297"/>
      <c r="AB68" s="297"/>
      <c r="AC68" s="297"/>
      <c r="AD68" s="297"/>
      <c r="AE68" s="297"/>
      <c r="AF68" s="297"/>
      <c r="AG68" s="297"/>
      <c r="AH68" s="297"/>
      <c r="AI68" s="298"/>
    </row>
    <row r="69" spans="2:35" ht="22.9" customHeight="1">
      <c r="B69" s="104"/>
      <c r="C69" s="390"/>
      <c r="D69" s="384"/>
      <c r="E69" s="438"/>
      <c r="F69" s="438"/>
      <c r="G69" s="390"/>
      <c r="H69" s="438"/>
      <c r="I69" s="438"/>
      <c r="J69" s="438"/>
      <c r="K69" s="445"/>
      <c r="L69" s="445"/>
      <c r="M69" s="445"/>
      <c r="N69" s="445"/>
      <c r="O69" s="445"/>
      <c r="P69" s="463"/>
      <c r="Q69" s="442">
        <f t="shared" si="2"/>
        <v>0</v>
      </c>
      <c r="R69" s="635"/>
      <c r="S69" s="636"/>
      <c r="T69" s="93"/>
      <c r="V69" s="295"/>
      <c r="W69" s="297"/>
      <c r="X69" s="297"/>
      <c r="Y69" s="297"/>
      <c r="Z69" s="297"/>
      <c r="AA69" s="297"/>
      <c r="AB69" s="297"/>
      <c r="AC69" s="297"/>
      <c r="AD69" s="297"/>
      <c r="AE69" s="297"/>
      <c r="AF69" s="297"/>
      <c r="AG69" s="297"/>
      <c r="AH69" s="297"/>
      <c r="AI69" s="298"/>
    </row>
    <row r="70" spans="2:35" ht="22.9" customHeight="1">
      <c r="B70" s="104"/>
      <c r="C70" s="390"/>
      <c r="D70" s="384"/>
      <c r="E70" s="438"/>
      <c r="F70" s="438"/>
      <c r="G70" s="390"/>
      <c r="H70" s="438"/>
      <c r="I70" s="438"/>
      <c r="J70" s="438"/>
      <c r="K70" s="445"/>
      <c r="L70" s="445"/>
      <c r="M70" s="445"/>
      <c r="N70" s="445"/>
      <c r="O70" s="445"/>
      <c r="P70" s="463"/>
      <c r="Q70" s="442">
        <f t="shared" si="2"/>
        <v>0</v>
      </c>
      <c r="R70" s="635"/>
      <c r="S70" s="636"/>
      <c r="T70" s="93"/>
      <c r="V70" s="295"/>
      <c r="W70" s="297"/>
      <c r="X70" s="297"/>
      <c r="Y70" s="297"/>
      <c r="Z70" s="297"/>
      <c r="AA70" s="297"/>
      <c r="AB70" s="297"/>
      <c r="AC70" s="297"/>
      <c r="AD70" s="297"/>
      <c r="AE70" s="297"/>
      <c r="AF70" s="297"/>
      <c r="AG70" s="297"/>
      <c r="AH70" s="297"/>
      <c r="AI70" s="298"/>
    </row>
    <row r="71" spans="2:35" ht="22.9" customHeight="1">
      <c r="B71" s="104"/>
      <c r="C71" s="390"/>
      <c r="D71" s="384"/>
      <c r="E71" s="438"/>
      <c r="F71" s="438"/>
      <c r="G71" s="390"/>
      <c r="H71" s="438"/>
      <c r="I71" s="438"/>
      <c r="J71" s="438"/>
      <c r="K71" s="445"/>
      <c r="L71" s="445"/>
      <c r="M71" s="445"/>
      <c r="N71" s="445"/>
      <c r="O71" s="445"/>
      <c r="P71" s="463"/>
      <c r="Q71" s="442">
        <f t="shared" si="2"/>
        <v>0</v>
      </c>
      <c r="R71" s="635"/>
      <c r="S71" s="636"/>
      <c r="T71" s="93"/>
      <c r="V71" s="295"/>
      <c r="W71" s="297"/>
      <c r="X71" s="297"/>
      <c r="Y71" s="297"/>
      <c r="Z71" s="297"/>
      <c r="AA71" s="297"/>
      <c r="AB71" s="297"/>
      <c r="AC71" s="297"/>
      <c r="AD71" s="297"/>
      <c r="AE71" s="297"/>
      <c r="AF71" s="297"/>
      <c r="AG71" s="297"/>
      <c r="AH71" s="297"/>
      <c r="AI71" s="298"/>
    </row>
    <row r="72" spans="2:35" ht="22.9" customHeight="1">
      <c r="B72" s="104"/>
      <c r="C72" s="390"/>
      <c r="D72" s="385"/>
      <c r="E72" s="439"/>
      <c r="F72" s="439"/>
      <c r="G72" s="391"/>
      <c r="H72" s="439"/>
      <c r="I72" s="439"/>
      <c r="J72" s="439"/>
      <c r="K72" s="446"/>
      <c r="L72" s="446"/>
      <c r="M72" s="446"/>
      <c r="N72" s="446"/>
      <c r="O72" s="446"/>
      <c r="P72" s="464"/>
      <c r="Q72" s="443">
        <f t="shared" si="2"/>
        <v>0</v>
      </c>
      <c r="R72" s="635"/>
      <c r="S72" s="636"/>
      <c r="T72" s="93"/>
      <c r="V72" s="295"/>
      <c r="W72" s="297"/>
      <c r="X72" s="297"/>
      <c r="Y72" s="297"/>
      <c r="Z72" s="297"/>
      <c r="AA72" s="297"/>
      <c r="AB72" s="297"/>
      <c r="AC72" s="297"/>
      <c r="AD72" s="297"/>
      <c r="AE72" s="297"/>
      <c r="AF72" s="297"/>
      <c r="AG72" s="297"/>
      <c r="AH72" s="297"/>
      <c r="AI72" s="298"/>
    </row>
    <row r="73" spans="2:35" ht="22.9" customHeight="1">
      <c r="B73" s="104"/>
      <c r="C73" s="392"/>
      <c r="D73" s="386"/>
      <c r="E73" s="440"/>
      <c r="F73" s="440"/>
      <c r="G73" s="392"/>
      <c r="H73" s="440"/>
      <c r="I73" s="440"/>
      <c r="J73" s="440"/>
      <c r="K73" s="447"/>
      <c r="L73" s="447"/>
      <c r="M73" s="447"/>
      <c r="N73" s="447"/>
      <c r="O73" s="447"/>
      <c r="P73" s="465"/>
      <c r="Q73" s="444">
        <f t="shared" si="2"/>
        <v>0</v>
      </c>
      <c r="R73" s="637"/>
      <c r="S73" s="638"/>
      <c r="T73" s="93"/>
      <c r="V73" s="295"/>
      <c r="W73" s="297"/>
      <c r="X73" s="297"/>
      <c r="Y73" s="297"/>
      <c r="Z73" s="297"/>
      <c r="AA73" s="297"/>
      <c r="AB73" s="297"/>
      <c r="AC73" s="297"/>
      <c r="AD73" s="297"/>
      <c r="AE73" s="297"/>
      <c r="AF73" s="297"/>
      <c r="AG73" s="297"/>
      <c r="AH73" s="297"/>
      <c r="AI73" s="298"/>
    </row>
    <row r="74" spans="2:35" ht="22.9" customHeight="1" thickBot="1">
      <c r="B74" s="104"/>
      <c r="C74" s="175"/>
      <c r="D74" s="175"/>
      <c r="E74" s="176"/>
      <c r="F74" s="176"/>
      <c r="G74" s="176"/>
      <c r="H74" s="1480" t="s">
        <v>424</v>
      </c>
      <c r="I74" s="1481"/>
      <c r="J74" s="1482"/>
      <c r="K74" s="197">
        <f t="shared" ref="K74:L74" si="3">SUM(K49:K73)</f>
        <v>0</v>
      </c>
      <c r="L74" s="188">
        <f t="shared" si="3"/>
        <v>0</v>
      </c>
      <c r="M74" s="196">
        <f>SUM(M49:M73)</f>
        <v>0</v>
      </c>
      <c r="N74" s="196">
        <f t="shared" ref="N74" si="4">SUM(N49:N73)</f>
        <v>0</v>
      </c>
      <c r="O74" s="197">
        <f>SUM(O49:O73)</f>
        <v>0</v>
      </c>
      <c r="P74" s="197">
        <f>SUM(P49:P73)</f>
        <v>0</v>
      </c>
      <c r="Q74" s="291">
        <f>SUM(Q49:Q73)</f>
        <v>0</v>
      </c>
      <c r="R74" s="196">
        <f>SUM(R49:R73)</f>
        <v>0</v>
      </c>
      <c r="S74" s="144">
        <f>SUM(S49:S73)</f>
        <v>0</v>
      </c>
      <c r="T74" s="93"/>
      <c r="V74" s="295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8"/>
    </row>
    <row r="75" spans="2:35" ht="22.9" customHeight="1">
      <c r="B75" s="104"/>
      <c r="C75" s="175"/>
      <c r="D75" s="175"/>
      <c r="E75" s="176"/>
      <c r="F75" s="176"/>
      <c r="G75" s="176"/>
      <c r="H75" s="583"/>
      <c r="I75" s="583"/>
      <c r="J75" s="583"/>
      <c r="K75" s="176"/>
      <c r="L75" s="176"/>
      <c r="M75" s="176"/>
      <c r="N75" s="176"/>
      <c r="O75" s="176"/>
      <c r="P75" s="176"/>
      <c r="Q75" s="176"/>
      <c r="R75" s="176"/>
      <c r="S75" s="176"/>
      <c r="T75" s="93"/>
      <c r="V75" s="295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8"/>
    </row>
    <row r="76" spans="2:35" s="201" customFormat="1" ht="18" customHeight="1">
      <c r="B76" s="593"/>
      <c r="C76" s="594" t="s">
        <v>354</v>
      </c>
      <c r="D76" s="595"/>
      <c r="E76" s="596"/>
      <c r="F76" s="596"/>
      <c r="G76" s="596"/>
      <c r="H76" s="596"/>
      <c r="I76" s="596"/>
      <c r="J76" s="596"/>
      <c r="K76" s="596"/>
      <c r="L76" s="596"/>
      <c r="M76" s="596"/>
      <c r="N76" s="95"/>
      <c r="O76" s="95"/>
      <c r="P76" s="95"/>
      <c r="Q76" s="95"/>
      <c r="R76" s="95"/>
      <c r="S76" s="95"/>
      <c r="T76" s="204"/>
      <c r="V76" s="308"/>
      <c r="W76" s="309"/>
      <c r="X76" s="309"/>
      <c r="Y76" s="309"/>
      <c r="Z76" s="309"/>
      <c r="AA76" s="309"/>
      <c r="AB76" s="309"/>
      <c r="AC76" s="309"/>
      <c r="AD76" s="309"/>
      <c r="AE76" s="309"/>
      <c r="AF76" s="309"/>
      <c r="AG76" s="309"/>
      <c r="AH76" s="309"/>
      <c r="AI76" s="310"/>
    </row>
    <row r="77" spans="2:35" s="201" customFormat="1" ht="18" customHeight="1">
      <c r="B77" s="593"/>
      <c r="C77" s="595" t="s">
        <v>756</v>
      </c>
      <c r="D77" s="595"/>
      <c r="E77" s="596"/>
      <c r="F77" s="596"/>
      <c r="G77" s="596"/>
      <c r="H77" s="596"/>
      <c r="I77" s="596"/>
      <c r="J77" s="596"/>
      <c r="K77" s="596"/>
      <c r="L77" s="596"/>
      <c r="M77" s="596"/>
      <c r="N77" s="95"/>
      <c r="O77" s="95"/>
      <c r="P77" s="95"/>
      <c r="Q77" s="95"/>
      <c r="R77" s="95"/>
      <c r="S77" s="95"/>
      <c r="T77" s="204"/>
      <c r="V77" s="308"/>
      <c r="W77" s="309"/>
      <c r="X77" s="309"/>
      <c r="Y77" s="309"/>
      <c r="Z77" s="309"/>
      <c r="AA77" s="309"/>
      <c r="AB77" s="309"/>
      <c r="AC77" s="309"/>
      <c r="AD77" s="309"/>
      <c r="AE77" s="309"/>
      <c r="AF77" s="309"/>
      <c r="AG77" s="309"/>
      <c r="AH77" s="309"/>
      <c r="AI77" s="310"/>
    </row>
    <row r="78" spans="2:35" s="201" customFormat="1" ht="18" customHeight="1">
      <c r="B78" s="593"/>
      <c r="C78" s="595" t="s">
        <v>757</v>
      </c>
      <c r="D78" s="595"/>
      <c r="E78" s="596"/>
      <c r="F78" s="596"/>
      <c r="G78" s="596"/>
      <c r="H78" s="596"/>
      <c r="I78" s="596"/>
      <c r="J78" s="596"/>
      <c r="K78" s="596"/>
      <c r="L78" s="596"/>
      <c r="M78" s="596"/>
      <c r="N78" s="95"/>
      <c r="O78" s="95"/>
      <c r="P78" s="95"/>
      <c r="Q78" s="95"/>
      <c r="R78" s="95"/>
      <c r="S78" s="95"/>
      <c r="T78" s="204"/>
      <c r="V78" s="308"/>
      <c r="W78" s="309"/>
      <c r="X78" s="309"/>
      <c r="Y78" s="309"/>
      <c r="Z78" s="309"/>
      <c r="AA78" s="309"/>
      <c r="AB78" s="309"/>
      <c r="AC78" s="309"/>
      <c r="AD78" s="309"/>
      <c r="AE78" s="309"/>
      <c r="AF78" s="309"/>
      <c r="AG78" s="309"/>
      <c r="AH78" s="309"/>
      <c r="AI78" s="310"/>
    </row>
    <row r="79" spans="2:35" s="201" customFormat="1" ht="18" customHeight="1">
      <c r="B79" s="593"/>
      <c r="C79" s="597" t="s">
        <v>735</v>
      </c>
      <c r="D79" s="595"/>
      <c r="E79" s="596"/>
      <c r="F79" s="596"/>
      <c r="G79" s="596"/>
      <c r="H79" s="596"/>
      <c r="I79" s="596"/>
      <c r="J79" s="596"/>
      <c r="K79" s="596"/>
      <c r="L79" s="596"/>
      <c r="M79" s="596"/>
      <c r="N79" s="95"/>
      <c r="O79" s="95"/>
      <c r="P79" s="95"/>
      <c r="Q79" s="95"/>
      <c r="R79" s="95"/>
      <c r="S79" s="95"/>
      <c r="T79" s="204"/>
      <c r="V79" s="308"/>
      <c r="W79" s="309"/>
      <c r="X79" s="309"/>
      <c r="Y79" s="309"/>
      <c r="Z79" s="309"/>
      <c r="AA79" s="309"/>
      <c r="AB79" s="309"/>
      <c r="AC79" s="309"/>
      <c r="AD79" s="309"/>
      <c r="AE79" s="309"/>
      <c r="AF79" s="309"/>
      <c r="AG79" s="309"/>
      <c r="AH79" s="309"/>
      <c r="AI79" s="310"/>
    </row>
    <row r="80" spans="2:35" s="201" customFormat="1" ht="18" customHeight="1">
      <c r="B80" s="593"/>
      <c r="C80" s="201" t="s">
        <v>758</v>
      </c>
      <c r="D80" s="595"/>
      <c r="E80" s="596"/>
      <c r="F80" s="596"/>
      <c r="G80" s="596"/>
      <c r="H80" s="596"/>
      <c r="I80" s="596"/>
      <c r="J80" s="596"/>
      <c r="K80" s="596"/>
      <c r="L80" s="596"/>
      <c r="M80" s="596"/>
      <c r="N80" s="95"/>
      <c r="O80" s="95"/>
      <c r="P80" s="95"/>
      <c r="Q80" s="95"/>
      <c r="R80" s="95"/>
      <c r="S80" s="95"/>
      <c r="T80" s="204"/>
      <c r="V80" s="308"/>
      <c r="W80" s="309"/>
      <c r="X80" s="309"/>
      <c r="Y80" s="309"/>
      <c r="Z80" s="309"/>
      <c r="AA80" s="309"/>
      <c r="AB80" s="309"/>
      <c r="AC80" s="309"/>
      <c r="AD80" s="309"/>
      <c r="AE80" s="309"/>
      <c r="AF80" s="309"/>
      <c r="AG80" s="309"/>
      <c r="AH80" s="309"/>
      <c r="AI80" s="310"/>
    </row>
    <row r="81" spans="2:35" s="201" customFormat="1" ht="18" customHeight="1">
      <c r="B81" s="593"/>
      <c r="C81" s="598" t="s">
        <v>736</v>
      </c>
      <c r="D81" s="595"/>
      <c r="E81" s="599"/>
      <c r="F81" s="599"/>
      <c r="G81" s="599"/>
      <c r="H81" s="599"/>
      <c r="I81" s="599"/>
      <c r="J81" s="599"/>
      <c r="K81" s="599"/>
      <c r="L81" s="599"/>
      <c r="M81" s="599"/>
      <c r="N81" s="95"/>
      <c r="O81" s="95"/>
      <c r="P81" s="95"/>
      <c r="Q81" s="95"/>
      <c r="R81" s="95"/>
      <c r="S81" s="95"/>
      <c r="T81" s="204"/>
      <c r="V81" s="308"/>
      <c r="W81" s="309"/>
      <c r="X81" s="309"/>
      <c r="Y81" s="309"/>
      <c r="Z81" s="309"/>
      <c r="AA81" s="309"/>
      <c r="AB81" s="309"/>
      <c r="AC81" s="309"/>
      <c r="AD81" s="309"/>
      <c r="AE81" s="309"/>
      <c r="AF81" s="309"/>
      <c r="AG81" s="309"/>
      <c r="AH81" s="309"/>
      <c r="AI81" s="310"/>
    </row>
    <row r="82" spans="2:35" s="201" customFormat="1" ht="18" customHeight="1">
      <c r="B82" s="593"/>
      <c r="C82" s="598" t="s">
        <v>737</v>
      </c>
      <c r="D82" s="595"/>
      <c r="E82" s="599"/>
      <c r="F82" s="599"/>
      <c r="G82" s="599"/>
      <c r="H82" s="599"/>
      <c r="I82" s="599"/>
      <c r="J82" s="599"/>
      <c r="K82" s="599"/>
      <c r="L82" s="599"/>
      <c r="M82" s="599"/>
      <c r="N82" s="95"/>
      <c r="O82" s="95"/>
      <c r="P82" s="95"/>
      <c r="Q82" s="95"/>
      <c r="R82" s="95"/>
      <c r="S82" s="95"/>
      <c r="T82" s="204"/>
      <c r="V82" s="308"/>
      <c r="W82" s="309"/>
      <c r="X82" s="309"/>
      <c r="Y82" s="309"/>
      <c r="Z82" s="309"/>
      <c r="AA82" s="309"/>
      <c r="AB82" s="309"/>
      <c r="AC82" s="309"/>
      <c r="AD82" s="309"/>
      <c r="AE82" s="309"/>
      <c r="AF82" s="309"/>
      <c r="AG82" s="309"/>
      <c r="AH82" s="309"/>
      <c r="AI82" s="310"/>
    </row>
    <row r="83" spans="2:35" s="201" customFormat="1" ht="18" customHeight="1">
      <c r="B83" s="593"/>
      <c r="C83" s="598" t="s">
        <v>759</v>
      </c>
      <c r="D83" s="595"/>
      <c r="E83" s="599"/>
      <c r="F83" s="599"/>
      <c r="G83" s="599"/>
      <c r="H83" s="599"/>
      <c r="I83" s="599"/>
      <c r="J83" s="599"/>
      <c r="K83" s="599"/>
      <c r="L83" s="599"/>
      <c r="M83" s="599"/>
      <c r="N83" s="95"/>
      <c r="O83" s="95"/>
      <c r="P83" s="95"/>
      <c r="Q83" s="95"/>
      <c r="R83" s="95"/>
      <c r="S83" s="95"/>
      <c r="T83" s="204"/>
      <c r="V83" s="308"/>
      <c r="W83" s="309"/>
      <c r="X83" s="309"/>
      <c r="Y83" s="309"/>
      <c r="Z83" s="309"/>
      <c r="AA83" s="309"/>
      <c r="AB83" s="309"/>
      <c r="AC83" s="309"/>
      <c r="AD83" s="309"/>
      <c r="AE83" s="309"/>
      <c r="AF83" s="309"/>
      <c r="AG83" s="309"/>
      <c r="AH83" s="309"/>
      <c r="AI83" s="310"/>
    </row>
    <row r="84" spans="2:35" ht="22.9" customHeight="1" thickBot="1">
      <c r="B84" s="108"/>
      <c r="C84" s="1407"/>
      <c r="D84" s="1407"/>
      <c r="E84" s="57"/>
      <c r="F84" s="286"/>
      <c r="G84" s="57"/>
      <c r="H84" s="57"/>
      <c r="I84" s="57"/>
      <c r="J84" s="461"/>
      <c r="K84" s="57"/>
      <c r="L84" s="57"/>
      <c r="M84" s="289"/>
      <c r="N84" s="57"/>
      <c r="O84" s="57"/>
      <c r="P84" s="461"/>
      <c r="Q84" s="57"/>
      <c r="R84" s="57"/>
      <c r="S84" s="57"/>
      <c r="T84" s="110"/>
      <c r="V84" s="311"/>
      <c r="W84" s="312"/>
      <c r="X84" s="312"/>
      <c r="Y84" s="312"/>
      <c r="Z84" s="312"/>
      <c r="AA84" s="312"/>
      <c r="AB84" s="312"/>
      <c r="AC84" s="312"/>
      <c r="AD84" s="312"/>
      <c r="AE84" s="312"/>
      <c r="AF84" s="312"/>
      <c r="AG84" s="312"/>
      <c r="AH84" s="312"/>
      <c r="AI84" s="313"/>
    </row>
    <row r="85" spans="2:35" ht="22.9" customHeight="1">
      <c r="C85" s="91"/>
      <c r="D85" s="91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</row>
    <row r="86" spans="2:35" ht="12.75">
      <c r="C86" s="111" t="s">
        <v>77</v>
      </c>
      <c r="D86" s="91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82" t="s">
        <v>56</v>
      </c>
    </row>
    <row r="87" spans="2:35" ht="12.75">
      <c r="C87" s="112" t="s">
        <v>78</v>
      </c>
      <c r="D87" s="91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</row>
    <row r="88" spans="2:35" ht="12.75">
      <c r="C88" s="112" t="s">
        <v>79</v>
      </c>
      <c r="D88" s="91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</row>
    <row r="89" spans="2:35" ht="12.75">
      <c r="C89" s="112" t="s">
        <v>80</v>
      </c>
      <c r="D89" s="91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</row>
    <row r="90" spans="2:35" ht="12.75">
      <c r="C90" s="112" t="s">
        <v>81</v>
      </c>
      <c r="D90" s="91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</row>
    <row r="91" spans="2:35" ht="22.9" customHeight="1">
      <c r="C91" s="91"/>
      <c r="D91" s="91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</row>
    <row r="92" spans="2:35" ht="22.9" customHeight="1">
      <c r="C92" s="91"/>
      <c r="D92" s="91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</row>
    <row r="93" spans="2:35" ht="22.9" customHeight="1">
      <c r="C93" s="91"/>
      <c r="D93" s="91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</row>
    <row r="94" spans="2:35" ht="22.9" customHeight="1">
      <c r="C94" s="91"/>
      <c r="D94" s="91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</row>
    <row r="95" spans="2:35" ht="22.9" customHeight="1"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</row>
  </sheetData>
  <sheetProtection password="E059" sheet="1" objects="1" scenarios="1" insertRows="0"/>
  <mergeCells count="7">
    <mergeCell ref="S6:S7"/>
    <mergeCell ref="D9:S9"/>
    <mergeCell ref="C12:D12"/>
    <mergeCell ref="C84:D84"/>
    <mergeCell ref="R47:S47"/>
    <mergeCell ref="H42:J42"/>
    <mergeCell ref="H74:J74"/>
  </mergeCells>
  <phoneticPr fontId="20" type="noConversion"/>
  <printOptions horizontalCentered="1" verticalCentered="1"/>
  <pageMargins left="0.35629921259842523" right="0.35629921259842523" top="0.60629921259842523" bottom="0.60629921259842523" header="0.5" footer="0.5"/>
  <pageSetup paperSize="9" scale="29" orientation="portrait" horizontalDpi="4294967292" verticalDpi="4294967292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47"/>
  <sheetViews>
    <sheetView zoomScale="70" zoomScaleNormal="70" zoomScalePageLayoutView="125" workbookViewId="0">
      <selection activeCell="O24" sqref="O24"/>
    </sheetView>
  </sheetViews>
  <sheetFormatPr baseColWidth="10" defaultColWidth="10.77734375" defaultRowHeight="22.9" customHeight="1"/>
  <cols>
    <col min="1" max="2" width="3.21875" style="84" customWidth="1"/>
    <col min="3" max="3" width="13.5546875" style="84" customWidth="1"/>
    <col min="4" max="4" width="14.44140625" style="84" customWidth="1"/>
    <col min="5" max="5" width="26.77734375" style="85" customWidth="1"/>
    <col min="6" max="9" width="13.44140625" style="85" customWidth="1"/>
    <col min="10" max="10" width="3.21875" style="84" customWidth="1"/>
    <col min="11" max="16384" width="10.77734375" style="84"/>
  </cols>
  <sheetData>
    <row r="2" spans="2:25" ht="22.9" customHeight="1">
      <c r="D2" s="175" t="s">
        <v>321</v>
      </c>
    </row>
    <row r="3" spans="2:25" ht="22.9" customHeight="1">
      <c r="D3" s="175" t="s">
        <v>322</v>
      </c>
    </row>
    <row r="4" spans="2:25" ht="22.9" customHeight="1" thickBot="1"/>
    <row r="5" spans="2:25" ht="9" customHeight="1">
      <c r="B5" s="86"/>
      <c r="C5" s="87"/>
      <c r="D5" s="87"/>
      <c r="E5" s="88"/>
      <c r="F5" s="88"/>
      <c r="G5" s="88"/>
      <c r="H5" s="88"/>
      <c r="I5" s="88"/>
      <c r="J5" s="89"/>
      <c r="L5" s="292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4"/>
    </row>
    <row r="6" spans="2:25" ht="30" customHeight="1">
      <c r="B6" s="90"/>
      <c r="C6" s="68" t="s">
        <v>0</v>
      </c>
      <c r="D6" s="91"/>
      <c r="E6" s="92"/>
      <c r="F6" s="92"/>
      <c r="G6" s="92"/>
      <c r="H6" s="92"/>
      <c r="I6" s="1384">
        <f>ejercicio</f>
        <v>2018</v>
      </c>
      <c r="J6" s="93"/>
      <c r="L6" s="295"/>
      <c r="M6" s="296" t="s">
        <v>644</v>
      </c>
      <c r="N6" s="297"/>
      <c r="O6" s="297"/>
      <c r="P6" s="297"/>
      <c r="Q6" s="297"/>
      <c r="R6" s="297"/>
      <c r="S6" s="297"/>
      <c r="T6" s="297"/>
      <c r="U6" s="297"/>
      <c r="V6" s="297"/>
      <c r="W6" s="297"/>
      <c r="X6" s="297"/>
      <c r="Y6" s="298"/>
    </row>
    <row r="7" spans="2:25" ht="30" customHeight="1">
      <c r="B7" s="90"/>
      <c r="C7" s="68" t="s">
        <v>1</v>
      </c>
      <c r="D7" s="91"/>
      <c r="E7" s="92"/>
      <c r="F7" s="92"/>
      <c r="G7" s="92"/>
      <c r="H7" s="92"/>
      <c r="I7" s="1384"/>
      <c r="J7" s="93"/>
      <c r="L7" s="295"/>
      <c r="M7" s="297"/>
      <c r="N7" s="297"/>
      <c r="O7" s="297"/>
      <c r="P7" s="297"/>
      <c r="Q7" s="297"/>
      <c r="R7" s="297"/>
      <c r="S7" s="297"/>
      <c r="T7" s="297"/>
      <c r="U7" s="297"/>
      <c r="V7" s="297"/>
      <c r="W7" s="297"/>
      <c r="X7" s="297"/>
      <c r="Y7" s="298"/>
    </row>
    <row r="8" spans="2:25" ht="30" customHeight="1">
      <c r="B8" s="90"/>
      <c r="C8" s="94"/>
      <c r="D8" s="91"/>
      <c r="E8" s="92"/>
      <c r="F8" s="92"/>
      <c r="G8" s="92"/>
      <c r="H8" s="92"/>
      <c r="I8" s="95"/>
      <c r="J8" s="93"/>
      <c r="L8" s="295"/>
      <c r="M8" s="297"/>
      <c r="N8" s="297"/>
      <c r="O8" s="297"/>
      <c r="P8" s="297"/>
      <c r="Q8" s="297"/>
      <c r="R8" s="297"/>
      <c r="S8" s="297"/>
      <c r="T8" s="297"/>
      <c r="U8" s="297"/>
      <c r="V8" s="297"/>
      <c r="W8" s="297"/>
      <c r="X8" s="297"/>
      <c r="Y8" s="298"/>
    </row>
    <row r="9" spans="2:25" s="158" customFormat="1" ht="30" customHeight="1">
      <c r="B9" s="156"/>
      <c r="C9" s="56" t="s">
        <v>2</v>
      </c>
      <c r="D9" s="1408" t="str">
        <f>Entidad</f>
        <v>CASINO TAORO S.A.</v>
      </c>
      <c r="E9" s="1408"/>
      <c r="F9" s="1408"/>
      <c r="G9" s="1408"/>
      <c r="H9" s="1408"/>
      <c r="I9" s="1408"/>
      <c r="J9" s="157"/>
      <c r="L9" s="295"/>
      <c r="M9" s="297"/>
      <c r="N9" s="297"/>
      <c r="O9" s="297"/>
      <c r="P9" s="297"/>
      <c r="Q9" s="297"/>
      <c r="R9" s="297"/>
      <c r="S9" s="297"/>
      <c r="T9" s="297"/>
      <c r="U9" s="297"/>
      <c r="V9" s="297"/>
      <c r="W9" s="297"/>
      <c r="X9" s="297"/>
      <c r="Y9" s="298"/>
    </row>
    <row r="10" spans="2:25" ht="7.15" customHeight="1">
      <c r="B10" s="90"/>
      <c r="C10" s="91"/>
      <c r="D10" s="91"/>
      <c r="E10" s="92"/>
      <c r="F10" s="92"/>
      <c r="G10" s="92"/>
      <c r="H10" s="92"/>
      <c r="I10" s="92"/>
      <c r="J10" s="93"/>
      <c r="L10" s="295"/>
      <c r="M10" s="297"/>
      <c r="N10" s="297"/>
      <c r="O10" s="297"/>
      <c r="P10" s="297"/>
      <c r="Q10" s="297"/>
      <c r="R10" s="297"/>
      <c r="S10" s="297"/>
      <c r="T10" s="297"/>
      <c r="U10" s="297"/>
      <c r="V10" s="297"/>
      <c r="W10" s="297"/>
      <c r="X10" s="297"/>
      <c r="Y10" s="298"/>
    </row>
    <row r="11" spans="2:25" s="102" customFormat="1" ht="30" customHeight="1">
      <c r="B11" s="98"/>
      <c r="C11" s="99" t="s">
        <v>394</v>
      </c>
      <c r="D11" s="99"/>
      <c r="E11" s="100"/>
      <c r="F11" s="100"/>
      <c r="G11" s="100"/>
      <c r="H11" s="100"/>
      <c r="I11" s="100"/>
      <c r="J11" s="101"/>
      <c r="L11" s="295"/>
      <c r="M11" s="297"/>
      <c r="N11" s="297"/>
      <c r="O11" s="297"/>
      <c r="P11" s="297"/>
      <c r="Q11" s="297"/>
      <c r="R11" s="297"/>
      <c r="S11" s="297"/>
      <c r="T11" s="297"/>
      <c r="U11" s="297"/>
      <c r="V11" s="297"/>
      <c r="W11" s="297"/>
      <c r="X11" s="297"/>
      <c r="Y11" s="298"/>
    </row>
    <row r="12" spans="2:25" s="102" customFormat="1" ht="30" customHeight="1">
      <c r="B12" s="98"/>
      <c r="C12" s="1458"/>
      <c r="D12" s="1458"/>
      <c r="E12" s="83"/>
      <c r="F12" s="83"/>
      <c r="G12" s="83"/>
      <c r="H12" s="83"/>
      <c r="I12" s="83"/>
      <c r="J12" s="101"/>
      <c r="L12" s="295"/>
      <c r="M12" s="297"/>
      <c r="N12" s="297"/>
      <c r="O12" s="297"/>
      <c r="P12" s="297"/>
      <c r="Q12" s="297"/>
      <c r="R12" s="297"/>
      <c r="S12" s="297"/>
      <c r="T12" s="297"/>
      <c r="U12" s="297"/>
      <c r="V12" s="297"/>
      <c r="W12" s="297"/>
      <c r="X12" s="297"/>
      <c r="Y12" s="298"/>
    </row>
    <row r="13" spans="2:25" s="102" customFormat="1" ht="16.149999999999999" customHeight="1">
      <c r="B13" s="98"/>
      <c r="C13" s="180"/>
      <c r="D13" s="183"/>
      <c r="E13" s="184"/>
      <c r="F13" s="181" t="s">
        <v>396</v>
      </c>
      <c r="G13" s="1483" t="s">
        <v>401</v>
      </c>
      <c r="H13" s="1484"/>
      <c r="I13" s="1485"/>
      <c r="J13" s="101"/>
      <c r="L13" s="295"/>
      <c r="M13" s="297"/>
      <c r="N13" s="297"/>
      <c r="O13" s="297"/>
      <c r="P13" s="297"/>
      <c r="Q13" s="297"/>
      <c r="R13" s="297"/>
      <c r="S13" s="297"/>
      <c r="T13" s="297"/>
      <c r="U13" s="297"/>
      <c r="V13" s="297"/>
      <c r="W13" s="297"/>
      <c r="X13" s="297"/>
      <c r="Y13" s="298"/>
    </row>
    <row r="14" spans="2:25" s="102" customFormat="1" ht="16.149999999999999" customHeight="1">
      <c r="B14" s="98"/>
      <c r="C14" s="182"/>
      <c r="D14" s="185"/>
      <c r="E14" s="186"/>
      <c r="F14" s="172" t="s">
        <v>397</v>
      </c>
      <c r="G14" s="181" t="s">
        <v>398</v>
      </c>
      <c r="H14" s="181" t="s">
        <v>399</v>
      </c>
      <c r="I14" s="181" t="s">
        <v>400</v>
      </c>
      <c r="J14" s="101"/>
      <c r="L14" s="295"/>
      <c r="M14" s="297"/>
      <c r="N14" s="297"/>
      <c r="O14" s="297"/>
      <c r="P14" s="297"/>
      <c r="Q14" s="297"/>
      <c r="R14" s="297"/>
      <c r="S14" s="297"/>
      <c r="T14" s="297"/>
      <c r="U14" s="297"/>
      <c r="V14" s="297"/>
      <c r="W14" s="297"/>
      <c r="X14" s="297"/>
      <c r="Y14" s="298"/>
    </row>
    <row r="15" spans="2:25" s="158" customFormat="1" ht="16.149999999999999" customHeight="1">
      <c r="B15" s="156"/>
      <c r="C15" s="1486" t="s">
        <v>395</v>
      </c>
      <c r="D15" s="1487"/>
      <c r="E15" s="1488"/>
      <c r="F15" s="167">
        <f>ejercicio</f>
        <v>2018</v>
      </c>
      <c r="G15" s="167">
        <f>ejercicio+1</f>
        <v>2019</v>
      </c>
      <c r="H15" s="167">
        <f>ejercicio+1</f>
        <v>2019</v>
      </c>
      <c r="I15" s="167">
        <f>ejercicio+1</f>
        <v>2019</v>
      </c>
      <c r="J15" s="157"/>
      <c r="L15" s="295"/>
      <c r="M15" s="297"/>
      <c r="N15" s="297"/>
      <c r="O15" s="297"/>
      <c r="P15" s="297"/>
      <c r="Q15" s="297"/>
      <c r="R15" s="297"/>
      <c r="S15" s="297"/>
      <c r="T15" s="297"/>
      <c r="U15" s="297"/>
      <c r="V15" s="297"/>
      <c r="W15" s="297"/>
      <c r="X15" s="297"/>
      <c r="Y15" s="298"/>
    </row>
    <row r="16" spans="2:25" s="158" customFormat="1" ht="7.9" customHeight="1">
      <c r="B16" s="156"/>
      <c r="C16" s="68"/>
      <c r="D16" s="68"/>
      <c r="E16" s="155"/>
      <c r="F16" s="155"/>
      <c r="G16" s="155"/>
      <c r="H16" s="155"/>
      <c r="I16" s="155"/>
      <c r="J16" s="157"/>
      <c r="L16" s="295"/>
      <c r="M16" s="297"/>
      <c r="N16" s="297"/>
      <c r="O16" s="297"/>
      <c r="P16" s="297"/>
      <c r="Q16" s="297"/>
      <c r="R16" s="297"/>
      <c r="S16" s="297"/>
      <c r="T16" s="297"/>
      <c r="U16" s="297"/>
      <c r="V16" s="297"/>
      <c r="W16" s="297"/>
      <c r="X16" s="297"/>
      <c r="Y16" s="298"/>
    </row>
    <row r="17" spans="1:25" s="107" customFormat="1" ht="22.9" customHeight="1" thickBot="1">
      <c r="A17" s="158"/>
      <c r="B17" s="156"/>
      <c r="C17" s="132" t="s">
        <v>402</v>
      </c>
      <c r="D17" s="133"/>
      <c r="E17" s="189"/>
      <c r="F17" s="394"/>
      <c r="G17" s="395"/>
      <c r="H17" s="396"/>
      <c r="I17" s="426"/>
      <c r="J17" s="105"/>
      <c r="L17" s="295"/>
      <c r="M17" s="297"/>
      <c r="N17" s="297"/>
      <c r="O17" s="297"/>
      <c r="P17" s="297"/>
      <c r="Q17" s="297"/>
      <c r="R17" s="297"/>
      <c r="S17" s="297"/>
      <c r="T17" s="297"/>
      <c r="U17" s="297"/>
      <c r="V17" s="297"/>
      <c r="W17" s="297"/>
      <c r="X17" s="297"/>
      <c r="Y17" s="298"/>
    </row>
    <row r="18" spans="1:25" s="107" customFormat="1" ht="9" customHeight="1">
      <c r="A18" s="158"/>
      <c r="B18" s="156"/>
      <c r="C18" s="32"/>
      <c r="D18" s="32"/>
      <c r="E18" s="32"/>
      <c r="F18" s="192"/>
      <c r="G18" s="193"/>
      <c r="H18" s="194"/>
      <c r="I18" s="195"/>
      <c r="J18" s="105"/>
      <c r="L18" s="295"/>
      <c r="M18" s="297"/>
      <c r="N18" s="297"/>
      <c r="O18" s="297"/>
      <c r="P18" s="297"/>
      <c r="Q18" s="297"/>
      <c r="R18" s="297"/>
      <c r="S18" s="297"/>
      <c r="T18" s="297"/>
      <c r="U18" s="297"/>
      <c r="V18" s="297"/>
      <c r="W18" s="297"/>
      <c r="X18" s="297"/>
      <c r="Y18" s="298"/>
    </row>
    <row r="19" spans="1:25" s="107" customFormat="1" ht="22.9" customHeight="1" thickBot="1">
      <c r="A19" s="158"/>
      <c r="B19" s="156"/>
      <c r="C19" s="132" t="s">
        <v>290</v>
      </c>
      <c r="D19" s="133"/>
      <c r="E19" s="189"/>
      <c r="F19" s="144">
        <f>SUM(F20:F24)</f>
        <v>0</v>
      </c>
      <c r="G19" s="187">
        <f t="shared" ref="G19:I19" si="0">SUM(G20:G24)</f>
        <v>0</v>
      </c>
      <c r="H19" s="188">
        <f t="shared" si="0"/>
        <v>0</v>
      </c>
      <c r="I19" s="196">
        <f t="shared" si="0"/>
        <v>0</v>
      </c>
      <c r="J19" s="105"/>
      <c r="L19" s="295"/>
      <c r="M19" s="297"/>
      <c r="N19" s="297"/>
      <c r="O19" s="297"/>
      <c r="P19" s="297"/>
      <c r="Q19" s="297"/>
      <c r="R19" s="297"/>
      <c r="S19" s="297"/>
      <c r="T19" s="297"/>
      <c r="U19" s="297"/>
      <c r="V19" s="297"/>
      <c r="W19" s="297"/>
      <c r="X19" s="297"/>
      <c r="Y19" s="298"/>
    </row>
    <row r="20" spans="1:25" s="107" customFormat="1" ht="22.9" customHeight="1">
      <c r="B20" s="104"/>
      <c r="C20" s="151" t="s">
        <v>403</v>
      </c>
      <c r="D20" s="152"/>
      <c r="E20" s="154"/>
      <c r="F20" s="380"/>
      <c r="G20" s="397"/>
      <c r="H20" s="360"/>
      <c r="I20" s="427"/>
      <c r="J20" s="105"/>
      <c r="L20" s="295"/>
      <c r="M20" s="297"/>
      <c r="N20" s="297"/>
      <c r="O20" s="297"/>
      <c r="P20" s="297"/>
      <c r="Q20" s="297"/>
      <c r="R20" s="297"/>
      <c r="S20" s="297"/>
      <c r="T20" s="297"/>
      <c r="U20" s="297"/>
      <c r="V20" s="297"/>
      <c r="W20" s="297"/>
      <c r="X20" s="297"/>
      <c r="Y20" s="298"/>
    </row>
    <row r="21" spans="1:25" s="107" customFormat="1" ht="22.9" customHeight="1">
      <c r="B21" s="104"/>
      <c r="C21" s="151" t="s">
        <v>404</v>
      </c>
      <c r="D21" s="152"/>
      <c r="E21" s="154"/>
      <c r="F21" s="380"/>
      <c r="G21" s="397"/>
      <c r="H21" s="360"/>
      <c r="I21" s="427"/>
      <c r="J21" s="105"/>
      <c r="L21" s="295"/>
      <c r="M21" s="297"/>
      <c r="N21" s="297"/>
      <c r="O21" s="297"/>
      <c r="P21" s="297"/>
      <c r="Q21" s="297"/>
      <c r="R21" s="297"/>
      <c r="S21" s="297"/>
      <c r="T21" s="297"/>
      <c r="U21" s="297"/>
      <c r="V21" s="297"/>
      <c r="W21" s="297"/>
      <c r="X21" s="297"/>
      <c r="Y21" s="298"/>
    </row>
    <row r="22" spans="1:25" s="107" customFormat="1" ht="22.9" customHeight="1">
      <c r="B22" s="104"/>
      <c r="C22" s="151" t="s">
        <v>405</v>
      </c>
      <c r="D22" s="152"/>
      <c r="E22" s="154"/>
      <c r="F22" s="380"/>
      <c r="G22" s="397"/>
      <c r="H22" s="360"/>
      <c r="I22" s="427"/>
      <c r="J22" s="105"/>
      <c r="L22" s="295"/>
      <c r="M22" s="297"/>
      <c r="N22" s="297"/>
      <c r="O22" s="297"/>
      <c r="P22" s="297"/>
      <c r="Q22" s="297"/>
      <c r="R22" s="297"/>
      <c r="S22" s="297"/>
      <c r="T22" s="297"/>
      <c r="U22" s="297"/>
      <c r="V22" s="297"/>
      <c r="W22" s="297"/>
      <c r="X22" s="297"/>
      <c r="Y22" s="298"/>
    </row>
    <row r="23" spans="1:25" ht="22.9" customHeight="1">
      <c r="B23" s="104"/>
      <c r="C23" s="128" t="s">
        <v>406</v>
      </c>
      <c r="D23" s="129"/>
      <c r="E23" s="147"/>
      <c r="F23" s="381"/>
      <c r="G23" s="398"/>
      <c r="H23" s="353"/>
      <c r="I23" s="428"/>
      <c r="J23" s="93"/>
      <c r="L23" s="295"/>
      <c r="M23" s="297"/>
      <c r="N23" s="297"/>
      <c r="O23" s="297"/>
      <c r="P23" s="297"/>
      <c r="Q23" s="297"/>
      <c r="R23" s="297"/>
      <c r="S23" s="297"/>
      <c r="T23" s="297"/>
      <c r="U23" s="297"/>
      <c r="V23" s="297"/>
      <c r="W23" s="297"/>
      <c r="X23" s="297"/>
      <c r="Y23" s="298"/>
    </row>
    <row r="24" spans="1:25" ht="22.9" customHeight="1">
      <c r="B24" s="104"/>
      <c r="C24" s="130" t="s">
        <v>407</v>
      </c>
      <c r="D24" s="131"/>
      <c r="E24" s="148"/>
      <c r="F24" s="383"/>
      <c r="G24" s="399"/>
      <c r="H24" s="357"/>
      <c r="I24" s="429"/>
      <c r="J24" s="93"/>
      <c r="L24" s="295"/>
      <c r="M24" s="297"/>
      <c r="N24" s="297"/>
      <c r="O24" s="297"/>
      <c r="P24" s="297"/>
      <c r="Q24" s="297"/>
      <c r="R24" s="297"/>
      <c r="S24" s="297"/>
      <c r="T24" s="297"/>
      <c r="U24" s="297"/>
      <c r="V24" s="297"/>
      <c r="W24" s="297"/>
      <c r="X24" s="297"/>
      <c r="Y24" s="298"/>
    </row>
    <row r="25" spans="1:25" ht="7.9" customHeight="1">
      <c r="B25" s="90"/>
      <c r="C25" s="1467"/>
      <c r="D25" s="1467"/>
      <c r="E25" s="1467"/>
      <c r="F25" s="1467"/>
      <c r="G25" s="1467"/>
      <c r="H25" s="1467"/>
      <c r="I25" s="1467"/>
      <c r="J25" s="93"/>
      <c r="L25" s="295"/>
      <c r="M25" s="297"/>
      <c r="N25" s="297"/>
      <c r="O25" s="297"/>
      <c r="P25" s="297"/>
      <c r="Q25" s="297"/>
      <c r="R25" s="297"/>
      <c r="S25" s="297"/>
      <c r="T25" s="297"/>
      <c r="U25" s="297"/>
      <c r="V25" s="297"/>
      <c r="W25" s="297"/>
      <c r="X25" s="297"/>
      <c r="Y25" s="298"/>
    </row>
    <row r="26" spans="1:25" s="107" customFormat="1" ht="22.9" customHeight="1" thickBot="1">
      <c r="A26" s="158"/>
      <c r="B26" s="156"/>
      <c r="C26" s="132" t="s">
        <v>408</v>
      </c>
      <c r="D26" s="133"/>
      <c r="E26" s="189"/>
      <c r="F26" s="144">
        <f>+SUM(F27:F28)</f>
        <v>0</v>
      </c>
      <c r="G26" s="187">
        <f>SUM(G27:G28)</f>
        <v>0</v>
      </c>
      <c r="H26" s="188">
        <f>SUM(H27:H28)</f>
        <v>0</v>
      </c>
      <c r="I26" s="196">
        <f>SUM(I27:I28)</f>
        <v>0</v>
      </c>
      <c r="J26" s="105"/>
      <c r="L26" s="295"/>
      <c r="M26" s="297"/>
      <c r="N26" s="297"/>
      <c r="O26" s="297"/>
      <c r="P26" s="297"/>
      <c r="Q26" s="297"/>
      <c r="R26" s="297"/>
      <c r="S26" s="297"/>
      <c r="T26" s="297"/>
      <c r="U26" s="297"/>
      <c r="V26" s="297"/>
      <c r="W26" s="297"/>
      <c r="X26" s="297"/>
      <c r="Y26" s="298"/>
    </row>
    <row r="27" spans="1:25" s="107" customFormat="1" ht="22.9" customHeight="1">
      <c r="B27" s="104"/>
      <c r="C27" s="151" t="s">
        <v>409</v>
      </c>
      <c r="D27" s="152"/>
      <c r="E27" s="154"/>
      <c r="F27" s="380"/>
      <c r="G27" s="430"/>
      <c r="H27" s="431"/>
      <c r="I27" s="427"/>
      <c r="J27" s="105"/>
      <c r="L27" s="295"/>
      <c r="M27" s="297"/>
      <c r="N27" s="297"/>
      <c r="O27" s="297"/>
      <c r="P27" s="297"/>
      <c r="Q27" s="297"/>
      <c r="R27" s="297"/>
      <c r="S27" s="297"/>
      <c r="T27" s="297"/>
      <c r="U27" s="297"/>
      <c r="V27" s="297"/>
      <c r="W27" s="297"/>
      <c r="X27" s="297"/>
      <c r="Y27" s="298"/>
    </row>
    <row r="28" spans="1:25" ht="22.9" customHeight="1">
      <c r="B28" s="104"/>
      <c r="C28" s="130" t="s">
        <v>410</v>
      </c>
      <c r="D28" s="131"/>
      <c r="E28" s="148"/>
      <c r="F28" s="383"/>
      <c r="G28" s="432"/>
      <c r="H28" s="433"/>
      <c r="I28" s="434"/>
      <c r="J28" s="93"/>
      <c r="L28" s="295"/>
      <c r="M28" s="297"/>
      <c r="N28" s="297"/>
      <c r="O28" s="297"/>
      <c r="P28" s="297"/>
      <c r="Q28" s="297"/>
      <c r="R28" s="297"/>
      <c r="S28" s="297"/>
      <c r="T28" s="297"/>
      <c r="U28" s="297"/>
      <c r="V28" s="297"/>
      <c r="W28" s="297"/>
      <c r="X28" s="297"/>
      <c r="Y28" s="298"/>
    </row>
    <row r="29" spans="1:25" ht="7.9" customHeight="1">
      <c r="B29" s="90"/>
      <c r="C29" s="1467"/>
      <c r="D29" s="1467"/>
      <c r="E29" s="1467"/>
      <c r="F29" s="1467"/>
      <c r="G29" s="1467"/>
      <c r="H29" s="1467"/>
      <c r="I29" s="1467"/>
      <c r="J29" s="93"/>
      <c r="L29" s="295"/>
      <c r="M29" s="297"/>
      <c r="N29" s="297"/>
      <c r="O29" s="297"/>
      <c r="P29" s="297"/>
      <c r="Q29" s="297"/>
      <c r="R29" s="297"/>
      <c r="S29" s="297"/>
      <c r="T29" s="297"/>
      <c r="U29" s="297"/>
      <c r="V29" s="297"/>
      <c r="W29" s="297"/>
      <c r="X29" s="297"/>
      <c r="Y29" s="298"/>
    </row>
    <row r="30" spans="1:25" ht="22.9" customHeight="1" thickBot="1">
      <c r="B30" s="104"/>
      <c r="C30" s="132" t="s">
        <v>411</v>
      </c>
      <c r="D30" s="133"/>
      <c r="E30" s="189"/>
      <c r="F30" s="144">
        <f>SUM(F31:F32)</f>
        <v>0</v>
      </c>
      <c r="G30" s="187">
        <f>SUM(G31:G32)</f>
        <v>0</v>
      </c>
      <c r="H30" s="188">
        <f>SUM(H31:H32)</f>
        <v>0</v>
      </c>
      <c r="I30" s="196">
        <f>SUM(I31:I32)</f>
        <v>0</v>
      </c>
      <c r="J30" s="93"/>
      <c r="L30" s="295"/>
      <c r="M30" s="297"/>
      <c r="N30" s="297"/>
      <c r="O30" s="297"/>
      <c r="P30" s="297"/>
      <c r="Q30" s="297"/>
      <c r="R30" s="297"/>
      <c r="S30" s="297"/>
      <c r="T30" s="297"/>
      <c r="U30" s="297"/>
      <c r="V30" s="297"/>
      <c r="W30" s="297"/>
      <c r="X30" s="297"/>
      <c r="Y30" s="298"/>
    </row>
    <row r="31" spans="1:25" ht="22.9" customHeight="1">
      <c r="B31" s="104"/>
      <c r="C31" s="151" t="s">
        <v>409</v>
      </c>
      <c r="D31" s="152"/>
      <c r="E31" s="154"/>
      <c r="F31" s="380"/>
      <c r="G31" s="435"/>
      <c r="H31" s="436"/>
      <c r="I31" s="437"/>
      <c r="J31" s="93"/>
      <c r="L31" s="295"/>
      <c r="M31" s="297"/>
      <c r="N31" s="297"/>
      <c r="O31" s="297"/>
      <c r="P31" s="297"/>
      <c r="Q31" s="297"/>
      <c r="R31" s="297"/>
      <c r="S31" s="297"/>
      <c r="T31" s="297"/>
      <c r="U31" s="297"/>
      <c r="V31" s="297"/>
      <c r="W31" s="297"/>
      <c r="X31" s="297"/>
      <c r="Y31" s="298"/>
    </row>
    <row r="32" spans="1:25" ht="22.9" customHeight="1">
      <c r="B32" s="104"/>
      <c r="C32" s="130" t="s">
        <v>410</v>
      </c>
      <c r="D32" s="131"/>
      <c r="E32" s="148"/>
      <c r="F32" s="383"/>
      <c r="G32" s="432"/>
      <c r="H32" s="433"/>
      <c r="I32" s="434"/>
      <c r="J32" s="93"/>
      <c r="L32" s="295"/>
      <c r="M32" s="297"/>
      <c r="N32" s="297"/>
      <c r="O32" s="297"/>
      <c r="P32" s="297"/>
      <c r="Q32" s="297"/>
      <c r="R32" s="297"/>
      <c r="S32" s="297"/>
      <c r="T32" s="297"/>
      <c r="U32" s="297"/>
      <c r="V32" s="297"/>
      <c r="W32" s="297"/>
      <c r="X32" s="297"/>
      <c r="Y32" s="298"/>
    </row>
    <row r="33" spans="2:25" ht="22.9" customHeight="1">
      <c r="B33" s="104"/>
      <c r="C33" s="175"/>
      <c r="D33" s="175"/>
      <c r="E33" s="176"/>
      <c r="F33" s="177"/>
      <c r="G33" s="176"/>
      <c r="H33" s="176"/>
      <c r="I33" s="178"/>
      <c r="J33" s="93"/>
      <c r="L33" s="295"/>
      <c r="M33" s="297"/>
      <c r="N33" s="297"/>
      <c r="O33" s="297"/>
      <c r="P33" s="297"/>
      <c r="Q33" s="297"/>
      <c r="R33" s="297"/>
      <c r="S33" s="297"/>
      <c r="T33" s="297"/>
      <c r="U33" s="297"/>
      <c r="V33" s="297"/>
      <c r="W33" s="297"/>
      <c r="X33" s="297"/>
      <c r="Y33" s="298"/>
    </row>
    <row r="34" spans="2:25" ht="22.9" customHeight="1">
      <c r="B34" s="104"/>
      <c r="C34" s="140" t="s">
        <v>354</v>
      </c>
      <c r="D34" s="138"/>
      <c r="E34" s="139"/>
      <c r="F34" s="139"/>
      <c r="G34" s="139"/>
      <c r="H34" s="139"/>
      <c r="I34" s="83"/>
      <c r="J34" s="93"/>
      <c r="L34" s="295"/>
      <c r="M34" s="297"/>
      <c r="N34" s="297"/>
      <c r="O34" s="297"/>
      <c r="P34" s="297"/>
      <c r="Q34" s="297"/>
      <c r="R34" s="297"/>
      <c r="S34" s="297"/>
      <c r="T34" s="297"/>
      <c r="U34" s="297"/>
      <c r="V34" s="297"/>
      <c r="W34" s="297"/>
      <c r="X34" s="297"/>
      <c r="Y34" s="298"/>
    </row>
    <row r="35" spans="2:25" ht="18">
      <c r="B35" s="104"/>
      <c r="C35" s="191" t="s">
        <v>412</v>
      </c>
      <c r="D35" s="138"/>
      <c r="E35" s="139"/>
      <c r="F35" s="139"/>
      <c r="G35" s="139"/>
      <c r="H35" s="139"/>
      <c r="I35" s="83"/>
      <c r="J35" s="93"/>
      <c r="L35" s="295"/>
      <c r="M35" s="297"/>
      <c r="N35" s="297"/>
      <c r="O35" s="297"/>
      <c r="P35" s="297"/>
      <c r="Q35" s="297"/>
      <c r="R35" s="297"/>
      <c r="S35" s="297"/>
      <c r="T35" s="297"/>
      <c r="U35" s="297"/>
      <c r="V35" s="297"/>
      <c r="W35" s="297"/>
      <c r="X35" s="297"/>
      <c r="Y35" s="298"/>
    </row>
    <row r="36" spans="2:25" ht="22.9" customHeight="1" thickBot="1">
      <c r="B36" s="108"/>
      <c r="C36" s="1407"/>
      <c r="D36" s="1407"/>
      <c r="E36" s="1407"/>
      <c r="F36" s="1407"/>
      <c r="G36" s="57"/>
      <c r="H36" s="57"/>
      <c r="I36" s="109"/>
      <c r="J36" s="110"/>
      <c r="L36" s="311"/>
      <c r="M36" s="312"/>
      <c r="N36" s="312"/>
      <c r="O36" s="312"/>
      <c r="P36" s="312"/>
      <c r="Q36" s="312"/>
      <c r="R36" s="312"/>
      <c r="S36" s="312"/>
      <c r="T36" s="312"/>
      <c r="U36" s="312"/>
      <c r="V36" s="312"/>
      <c r="W36" s="312"/>
      <c r="X36" s="312"/>
      <c r="Y36" s="313"/>
    </row>
    <row r="37" spans="2:25" ht="22.9" customHeight="1">
      <c r="C37" s="91"/>
      <c r="D37" s="91"/>
      <c r="E37" s="92"/>
      <c r="F37" s="92"/>
      <c r="G37" s="92"/>
      <c r="H37" s="92"/>
      <c r="I37" s="92"/>
    </row>
    <row r="38" spans="2:25" ht="12.75">
      <c r="C38" s="111" t="s">
        <v>77</v>
      </c>
      <c r="D38" s="91"/>
      <c r="E38" s="92"/>
      <c r="F38" s="92"/>
      <c r="G38" s="92"/>
      <c r="H38" s="92"/>
      <c r="I38" s="82" t="s">
        <v>58</v>
      </c>
    </row>
    <row r="39" spans="2:25" ht="12.75">
      <c r="C39" s="112" t="s">
        <v>78</v>
      </c>
      <c r="D39" s="91"/>
      <c r="E39" s="92"/>
      <c r="F39" s="92"/>
      <c r="G39" s="92"/>
      <c r="H39" s="92"/>
      <c r="I39" s="92"/>
    </row>
    <row r="40" spans="2:25" ht="12.75">
      <c r="C40" s="112" t="s">
        <v>79</v>
      </c>
      <c r="D40" s="91"/>
      <c r="E40" s="92"/>
      <c r="F40" s="92"/>
      <c r="G40" s="92"/>
      <c r="H40" s="92"/>
      <c r="I40" s="92"/>
    </row>
    <row r="41" spans="2:25" ht="12.75">
      <c r="C41" s="112" t="s">
        <v>80</v>
      </c>
      <c r="D41" s="91"/>
      <c r="E41" s="92"/>
      <c r="F41" s="92"/>
      <c r="G41" s="92"/>
      <c r="H41" s="92"/>
      <c r="I41" s="92"/>
    </row>
    <row r="42" spans="2:25" ht="12.75">
      <c r="C42" s="112" t="s">
        <v>81</v>
      </c>
      <c r="D42" s="91"/>
      <c r="E42" s="92"/>
      <c r="F42" s="92"/>
      <c r="G42" s="92"/>
      <c r="H42" s="92"/>
      <c r="I42" s="92"/>
    </row>
    <row r="43" spans="2:25" ht="22.9" customHeight="1">
      <c r="C43" s="91"/>
      <c r="D43" s="91"/>
      <c r="E43" s="92"/>
      <c r="F43" s="92"/>
      <c r="G43" s="92"/>
      <c r="H43" s="92"/>
      <c r="I43" s="92"/>
    </row>
    <row r="44" spans="2:25" ht="22.9" customHeight="1">
      <c r="C44" s="91"/>
      <c r="D44" s="91"/>
      <c r="E44" s="92"/>
      <c r="F44" s="92"/>
      <c r="G44" s="92"/>
      <c r="H44" s="92"/>
      <c r="I44" s="92"/>
    </row>
    <row r="45" spans="2:25" ht="22.9" customHeight="1">
      <c r="C45" s="91"/>
      <c r="D45" s="91"/>
      <c r="E45" s="92"/>
      <c r="F45" s="92"/>
      <c r="G45" s="92"/>
      <c r="H45" s="92"/>
      <c r="I45" s="92"/>
    </row>
    <row r="46" spans="2:25" ht="22.9" customHeight="1">
      <c r="C46" s="91"/>
      <c r="D46" s="91"/>
      <c r="E46" s="92"/>
      <c r="F46" s="92"/>
      <c r="G46" s="92"/>
      <c r="H46" s="92"/>
      <c r="I46" s="92"/>
    </row>
    <row r="47" spans="2:25" ht="22.9" customHeight="1">
      <c r="F47" s="92"/>
      <c r="G47" s="92"/>
      <c r="H47" s="92"/>
      <c r="I47" s="92"/>
    </row>
  </sheetData>
  <sheetProtection password="E059" sheet="1" objects="1" scenarios="1"/>
  <mergeCells count="8">
    <mergeCell ref="C36:F36"/>
    <mergeCell ref="G13:I13"/>
    <mergeCell ref="C15:E15"/>
    <mergeCell ref="C29:I29"/>
    <mergeCell ref="I6:I7"/>
    <mergeCell ref="D9:I9"/>
    <mergeCell ref="C12:D12"/>
    <mergeCell ref="C25:I25"/>
  </mergeCells>
  <phoneticPr fontId="20" type="noConversion"/>
  <printOptions horizontalCentered="1" verticalCentered="1"/>
  <pageMargins left="0.36000000000000004" right="0.36000000000000004" top="0.6100000000000001" bottom="0.6100000000000001" header="0.5" footer="0.5"/>
  <pageSetup paperSize="9" scale="70" orientation="portrait" horizontalDpi="4294967292" verticalDpi="4294967292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D35"/>
  <sheetViews>
    <sheetView zoomScale="59" zoomScaleNormal="59" zoomScalePageLayoutView="125" workbookViewId="0">
      <selection activeCell="U44" sqref="U44"/>
    </sheetView>
  </sheetViews>
  <sheetFormatPr baseColWidth="10" defaultColWidth="10.77734375" defaultRowHeight="22.9" customHeight="1"/>
  <cols>
    <col min="1" max="2" width="3.21875" style="84" customWidth="1"/>
    <col min="3" max="3" width="13.5546875" style="84" customWidth="1"/>
    <col min="4" max="4" width="33.44140625" style="84" customWidth="1"/>
    <col min="5" max="14" width="13.44140625" style="85" customWidth="1"/>
    <col min="15" max="15" width="3.21875" style="84" customWidth="1"/>
    <col min="16" max="16384" width="10.77734375" style="84"/>
  </cols>
  <sheetData>
    <row r="2" spans="2:30" ht="22.9" customHeight="1">
      <c r="D2" s="175" t="s">
        <v>321</v>
      </c>
    </row>
    <row r="3" spans="2:30" ht="22.9" customHeight="1">
      <c r="D3" s="175" t="s">
        <v>322</v>
      </c>
    </row>
    <row r="4" spans="2:30" ht="22.9" customHeight="1" thickBot="1"/>
    <row r="5" spans="2:30" ht="9" customHeight="1">
      <c r="B5" s="86"/>
      <c r="C5" s="87"/>
      <c r="D5" s="87"/>
      <c r="E5" s="88"/>
      <c r="F5" s="88"/>
      <c r="G5" s="88"/>
      <c r="H5" s="88"/>
      <c r="I5" s="88"/>
      <c r="J5" s="88"/>
      <c r="K5" s="88"/>
      <c r="L5" s="88"/>
      <c r="M5" s="88"/>
      <c r="N5" s="88"/>
      <c r="O5" s="89"/>
      <c r="Q5" s="317"/>
      <c r="R5" s="318"/>
      <c r="S5" s="318"/>
      <c r="T5" s="318"/>
      <c r="U5" s="318"/>
      <c r="V5" s="318"/>
      <c r="W5" s="318"/>
      <c r="X5" s="318"/>
      <c r="Y5" s="318"/>
      <c r="Z5" s="318"/>
      <c r="AA5" s="318"/>
      <c r="AB5" s="318"/>
      <c r="AC5" s="318"/>
      <c r="AD5" s="319"/>
    </row>
    <row r="6" spans="2:30" ht="30" customHeight="1">
      <c r="B6" s="90"/>
      <c r="C6" s="68" t="s">
        <v>0</v>
      </c>
      <c r="D6" s="91"/>
      <c r="E6" s="92"/>
      <c r="F6" s="92"/>
      <c r="G6" s="92"/>
      <c r="H6" s="92"/>
      <c r="I6" s="92"/>
      <c r="J6" s="92"/>
      <c r="K6" s="92"/>
      <c r="L6" s="92"/>
      <c r="M6" s="92"/>
      <c r="N6" s="1384">
        <f>ejercicio</f>
        <v>2018</v>
      </c>
      <c r="O6" s="93"/>
      <c r="Q6" s="320"/>
      <c r="R6" s="321" t="s">
        <v>644</v>
      </c>
      <c r="S6" s="321"/>
      <c r="T6" s="321"/>
      <c r="U6" s="321"/>
      <c r="V6" s="322"/>
      <c r="W6" s="322"/>
      <c r="X6" s="322"/>
      <c r="Y6" s="322"/>
      <c r="Z6" s="322"/>
      <c r="AA6" s="322"/>
      <c r="AB6" s="322"/>
      <c r="AC6" s="322"/>
      <c r="AD6" s="323"/>
    </row>
    <row r="7" spans="2:30" ht="30" customHeight="1">
      <c r="B7" s="90"/>
      <c r="C7" s="68" t="s">
        <v>1</v>
      </c>
      <c r="D7" s="91"/>
      <c r="E7" s="92"/>
      <c r="F7" s="92"/>
      <c r="G7" s="92"/>
      <c r="H7" s="92"/>
      <c r="I7" s="92"/>
      <c r="J7" s="92"/>
      <c r="K7" s="92"/>
      <c r="L7" s="92"/>
      <c r="M7" s="92"/>
      <c r="N7" s="1384"/>
      <c r="O7" s="93"/>
      <c r="Q7" s="320"/>
      <c r="R7" s="322"/>
      <c r="S7" s="322"/>
      <c r="T7" s="322"/>
      <c r="U7" s="322"/>
      <c r="V7" s="322"/>
      <c r="W7" s="322"/>
      <c r="X7" s="322"/>
      <c r="Y7" s="322"/>
      <c r="Z7" s="322"/>
      <c r="AA7" s="322"/>
      <c r="AB7" s="322"/>
      <c r="AC7" s="322"/>
      <c r="AD7" s="323"/>
    </row>
    <row r="8" spans="2:30" ht="30" customHeight="1">
      <c r="B8" s="90"/>
      <c r="C8" s="94"/>
      <c r="D8" s="91"/>
      <c r="E8" s="92"/>
      <c r="F8" s="92"/>
      <c r="G8" s="92"/>
      <c r="H8" s="92"/>
      <c r="I8" s="92"/>
      <c r="J8" s="92"/>
      <c r="K8" s="92"/>
      <c r="L8" s="92"/>
      <c r="M8" s="92"/>
      <c r="N8" s="95"/>
      <c r="O8" s="93"/>
      <c r="Q8" s="320"/>
      <c r="R8" s="322"/>
      <c r="S8" s="322"/>
      <c r="T8" s="322"/>
      <c r="U8" s="322"/>
      <c r="V8" s="322"/>
      <c r="W8" s="322"/>
      <c r="X8" s="322"/>
      <c r="Y8" s="322"/>
      <c r="Z8" s="322"/>
      <c r="AA8" s="322"/>
      <c r="AB8" s="322"/>
      <c r="AC8" s="322"/>
      <c r="AD8" s="323"/>
    </row>
    <row r="9" spans="2:30" s="158" customFormat="1" ht="30" customHeight="1">
      <c r="B9" s="156"/>
      <c r="C9" s="56" t="s">
        <v>2</v>
      </c>
      <c r="D9" s="1408" t="str">
        <f>Entidad</f>
        <v>CASINO TAORO S.A.</v>
      </c>
      <c r="E9" s="1408"/>
      <c r="F9" s="1408"/>
      <c r="G9" s="1408"/>
      <c r="H9" s="1408"/>
      <c r="I9" s="1408"/>
      <c r="J9" s="1408"/>
      <c r="K9" s="1408"/>
      <c r="L9" s="1408"/>
      <c r="M9" s="1408"/>
      <c r="N9" s="1408"/>
      <c r="O9" s="157"/>
      <c r="Q9" s="320"/>
      <c r="R9" s="322"/>
      <c r="S9" s="322"/>
      <c r="T9" s="322"/>
      <c r="U9" s="322"/>
      <c r="V9" s="322"/>
      <c r="W9" s="322"/>
      <c r="X9" s="322"/>
      <c r="Y9" s="322"/>
      <c r="Z9" s="322"/>
      <c r="AA9" s="322"/>
      <c r="AB9" s="322"/>
      <c r="AC9" s="322"/>
      <c r="AD9" s="323"/>
    </row>
    <row r="10" spans="2:30" ht="7.15" customHeight="1">
      <c r="B10" s="90"/>
      <c r="C10" s="91"/>
      <c r="D10" s="91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3"/>
      <c r="Q10" s="320"/>
      <c r="R10" s="322"/>
      <c r="S10" s="322"/>
      <c r="T10" s="322"/>
      <c r="U10" s="322"/>
      <c r="V10" s="322"/>
      <c r="W10" s="322"/>
      <c r="X10" s="322"/>
      <c r="Y10" s="322"/>
      <c r="Z10" s="322"/>
      <c r="AA10" s="322"/>
      <c r="AB10" s="322"/>
      <c r="AC10" s="322"/>
      <c r="AD10" s="323"/>
    </row>
    <row r="11" spans="2:30" s="102" customFormat="1" ht="30" customHeight="1">
      <c r="B11" s="98"/>
      <c r="C11" s="99" t="s">
        <v>414</v>
      </c>
      <c r="D11" s="99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1"/>
      <c r="Q11" s="320"/>
      <c r="R11" s="322"/>
      <c r="S11" s="322"/>
      <c r="T11" s="322"/>
      <c r="U11" s="322"/>
      <c r="V11" s="322"/>
      <c r="W11" s="322"/>
      <c r="X11" s="322"/>
      <c r="Y11" s="322"/>
      <c r="Z11" s="322"/>
      <c r="AA11" s="322"/>
      <c r="AB11" s="322"/>
      <c r="AC11" s="322"/>
      <c r="AD11" s="323"/>
    </row>
    <row r="12" spans="2:30" s="102" customFormat="1" ht="30" customHeight="1">
      <c r="B12" s="98"/>
      <c r="C12" s="1458"/>
      <c r="D12" s="1458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101"/>
      <c r="Q12" s="320"/>
      <c r="R12" s="322"/>
      <c r="S12" s="322"/>
      <c r="T12" s="322"/>
      <c r="U12" s="322"/>
      <c r="V12" s="322"/>
      <c r="W12" s="322"/>
      <c r="X12" s="322"/>
      <c r="Y12" s="322"/>
      <c r="Z12" s="322"/>
      <c r="AA12" s="322"/>
      <c r="AB12" s="322"/>
      <c r="AC12" s="322"/>
      <c r="AD12" s="323"/>
    </row>
    <row r="13" spans="2:30" s="102" customFormat="1" ht="19.149999999999999" customHeight="1">
      <c r="B13" s="98"/>
      <c r="C13" s="180"/>
      <c r="D13" s="183"/>
      <c r="E13" s="1489" t="s">
        <v>413</v>
      </c>
      <c r="F13" s="1490"/>
      <c r="G13" s="1490"/>
      <c r="H13" s="1490"/>
      <c r="I13" s="1490"/>
      <c r="J13" s="1490"/>
      <c r="K13" s="1490"/>
      <c r="L13" s="1490"/>
      <c r="M13" s="1490"/>
      <c r="N13" s="1491"/>
      <c r="O13" s="101"/>
      <c r="Q13" s="320"/>
      <c r="R13" s="322"/>
      <c r="S13" s="322"/>
      <c r="T13" s="322"/>
      <c r="U13" s="322"/>
      <c r="V13" s="322"/>
      <c r="W13" s="322"/>
      <c r="X13" s="322"/>
      <c r="Y13" s="322"/>
      <c r="Z13" s="322"/>
      <c r="AA13" s="322"/>
      <c r="AB13" s="322"/>
      <c r="AC13" s="322"/>
      <c r="AD13" s="323"/>
    </row>
    <row r="14" spans="2:30" s="158" customFormat="1" ht="19.149999999999999" customHeight="1">
      <c r="B14" s="156"/>
      <c r="C14" s="1486" t="s">
        <v>395</v>
      </c>
      <c r="D14" s="1487"/>
      <c r="E14" s="198">
        <f>ejercicio</f>
        <v>2018</v>
      </c>
      <c r="F14" s="199">
        <f>ejercicio+1</f>
        <v>2019</v>
      </c>
      <c r="G14" s="199">
        <f>ejercicio+2</f>
        <v>2020</v>
      </c>
      <c r="H14" s="199">
        <f>ejercicio+3</f>
        <v>2021</v>
      </c>
      <c r="I14" s="199">
        <f>ejercicio+4</f>
        <v>2022</v>
      </c>
      <c r="J14" s="199">
        <f>ejercicio+5</f>
        <v>2023</v>
      </c>
      <c r="K14" s="199">
        <f>ejercicio+6</f>
        <v>2024</v>
      </c>
      <c r="L14" s="199">
        <f>ejercicio+7</f>
        <v>2025</v>
      </c>
      <c r="M14" s="199">
        <f>ejercicio+8</f>
        <v>2026</v>
      </c>
      <c r="N14" s="200">
        <f>ejercicio+9</f>
        <v>2027</v>
      </c>
      <c r="O14" s="157"/>
      <c r="Q14" s="320"/>
      <c r="R14" s="322"/>
      <c r="S14" s="322"/>
      <c r="T14" s="322"/>
      <c r="U14" s="322"/>
      <c r="V14" s="322"/>
      <c r="W14" s="322"/>
      <c r="X14" s="322"/>
      <c r="Y14" s="322"/>
      <c r="Z14" s="322"/>
      <c r="AA14" s="322"/>
      <c r="AB14" s="322"/>
      <c r="AC14" s="322"/>
      <c r="AD14" s="323"/>
    </row>
    <row r="15" spans="2:30" s="107" customFormat="1" ht="22.9" customHeight="1">
      <c r="B15" s="104"/>
      <c r="C15" s="151" t="s">
        <v>403</v>
      </c>
      <c r="D15" s="152"/>
      <c r="E15" s="348"/>
      <c r="F15" s="349"/>
      <c r="G15" s="349"/>
      <c r="H15" s="349"/>
      <c r="I15" s="349"/>
      <c r="J15" s="349"/>
      <c r="K15" s="349"/>
      <c r="L15" s="349"/>
      <c r="M15" s="349"/>
      <c r="N15" s="632"/>
      <c r="O15" s="105"/>
      <c r="Q15" s="320"/>
      <c r="R15" s="322"/>
      <c r="S15" s="322"/>
      <c r="T15" s="322"/>
      <c r="U15" s="322"/>
      <c r="V15" s="322"/>
      <c r="W15" s="322"/>
      <c r="X15" s="322"/>
      <c r="Y15" s="322"/>
      <c r="Z15" s="322"/>
      <c r="AA15" s="322"/>
      <c r="AB15" s="322"/>
      <c r="AC15" s="322"/>
      <c r="AD15" s="323"/>
    </row>
    <row r="16" spans="2:30" s="107" customFormat="1" ht="22.9" customHeight="1">
      <c r="B16" s="104"/>
      <c r="C16" s="151" t="s">
        <v>404</v>
      </c>
      <c r="D16" s="152"/>
      <c r="E16" s="359"/>
      <c r="F16" s="360"/>
      <c r="G16" s="360"/>
      <c r="H16" s="360"/>
      <c r="I16" s="360"/>
      <c r="J16" s="360"/>
      <c r="K16" s="360"/>
      <c r="L16" s="360"/>
      <c r="M16" s="360"/>
      <c r="N16" s="427"/>
      <c r="O16" s="105"/>
      <c r="Q16" s="320"/>
      <c r="R16" s="322"/>
      <c r="S16" s="322"/>
      <c r="T16" s="322"/>
      <c r="U16" s="322"/>
      <c r="V16" s="322"/>
      <c r="W16" s="322"/>
      <c r="X16" s="322"/>
      <c r="Y16" s="322"/>
      <c r="Z16" s="322"/>
      <c r="AA16" s="322"/>
      <c r="AB16" s="322"/>
      <c r="AC16" s="322"/>
      <c r="AD16" s="323"/>
    </row>
    <row r="17" spans="1:30" s="107" customFormat="1" ht="22.9" customHeight="1">
      <c r="B17" s="104"/>
      <c r="C17" s="151" t="s">
        <v>405</v>
      </c>
      <c r="D17" s="152"/>
      <c r="E17" s="359"/>
      <c r="F17" s="360"/>
      <c r="G17" s="360"/>
      <c r="H17" s="360"/>
      <c r="I17" s="360"/>
      <c r="J17" s="360"/>
      <c r="K17" s="360"/>
      <c r="L17" s="360"/>
      <c r="M17" s="360"/>
      <c r="N17" s="427"/>
      <c r="O17" s="105"/>
      <c r="Q17" s="320"/>
      <c r="R17" s="322"/>
      <c r="S17" s="322"/>
      <c r="T17" s="322"/>
      <c r="U17" s="322"/>
      <c r="V17" s="322"/>
      <c r="W17" s="322"/>
      <c r="X17" s="322"/>
      <c r="Y17" s="322"/>
      <c r="Z17" s="322"/>
      <c r="AA17" s="322"/>
      <c r="AB17" s="322"/>
      <c r="AC17" s="322"/>
      <c r="AD17" s="323"/>
    </row>
    <row r="18" spans="1:30" ht="22.9" customHeight="1">
      <c r="B18" s="104"/>
      <c r="C18" s="128" t="s">
        <v>406</v>
      </c>
      <c r="D18" s="129"/>
      <c r="E18" s="352"/>
      <c r="F18" s="353"/>
      <c r="G18" s="353"/>
      <c r="H18" s="353"/>
      <c r="I18" s="353"/>
      <c r="J18" s="353"/>
      <c r="K18" s="353"/>
      <c r="L18" s="353"/>
      <c r="M18" s="353"/>
      <c r="N18" s="428"/>
      <c r="O18" s="93"/>
      <c r="Q18" s="320"/>
      <c r="R18" s="322"/>
      <c r="S18" s="322"/>
      <c r="T18" s="322"/>
      <c r="U18" s="322"/>
      <c r="V18" s="322"/>
      <c r="W18" s="322"/>
      <c r="X18" s="322"/>
      <c r="Y18" s="322"/>
      <c r="Z18" s="322"/>
      <c r="AA18" s="322"/>
      <c r="AB18" s="322"/>
      <c r="AC18" s="322"/>
      <c r="AD18" s="323"/>
    </row>
    <row r="19" spans="1:30" ht="22.9" customHeight="1">
      <c r="B19" s="104"/>
      <c r="C19" s="130" t="s">
        <v>407</v>
      </c>
      <c r="D19" s="131"/>
      <c r="E19" s="356"/>
      <c r="F19" s="357"/>
      <c r="G19" s="357"/>
      <c r="H19" s="357"/>
      <c r="I19" s="357"/>
      <c r="J19" s="357"/>
      <c r="K19" s="357"/>
      <c r="L19" s="357"/>
      <c r="M19" s="357"/>
      <c r="N19" s="429"/>
      <c r="O19" s="93"/>
      <c r="Q19" s="320"/>
      <c r="R19" s="322"/>
      <c r="S19" s="322"/>
      <c r="T19" s="322"/>
      <c r="U19" s="322"/>
      <c r="V19" s="322"/>
      <c r="W19" s="322"/>
      <c r="X19" s="322"/>
      <c r="Y19" s="322"/>
      <c r="Z19" s="322"/>
      <c r="AA19" s="322"/>
      <c r="AB19" s="322"/>
      <c r="AC19" s="322"/>
      <c r="AD19" s="323"/>
    </row>
    <row r="20" spans="1:30" s="107" customFormat="1" ht="22.9" customHeight="1" thickBot="1">
      <c r="A20" s="158"/>
      <c r="B20" s="156"/>
      <c r="C20" s="132" t="s">
        <v>415</v>
      </c>
      <c r="D20" s="133"/>
      <c r="E20" s="197">
        <f>SUM(E15:E19)</f>
        <v>0</v>
      </c>
      <c r="F20" s="188">
        <f t="shared" ref="F20:N20" si="0">SUM(F15:F19)</f>
        <v>0</v>
      </c>
      <c r="G20" s="188">
        <f t="shared" si="0"/>
        <v>0</v>
      </c>
      <c r="H20" s="188">
        <f t="shared" si="0"/>
        <v>0</v>
      </c>
      <c r="I20" s="188">
        <f t="shared" si="0"/>
        <v>0</v>
      </c>
      <c r="J20" s="188">
        <f t="shared" si="0"/>
        <v>0</v>
      </c>
      <c r="K20" s="188">
        <f t="shared" si="0"/>
        <v>0</v>
      </c>
      <c r="L20" s="188">
        <f t="shared" si="0"/>
        <v>0</v>
      </c>
      <c r="M20" s="188">
        <f t="shared" si="0"/>
        <v>0</v>
      </c>
      <c r="N20" s="196">
        <f t="shared" si="0"/>
        <v>0</v>
      </c>
      <c r="O20" s="105"/>
      <c r="Q20" s="320"/>
      <c r="R20" s="322"/>
      <c r="S20" s="322"/>
      <c r="T20" s="322"/>
      <c r="U20" s="322"/>
      <c r="V20" s="322"/>
      <c r="W20" s="322"/>
      <c r="X20" s="322"/>
      <c r="Y20" s="322"/>
      <c r="Z20" s="322"/>
      <c r="AA20" s="322"/>
      <c r="AB20" s="322"/>
      <c r="AC20" s="322"/>
      <c r="AD20" s="323"/>
    </row>
    <row r="21" spans="1:30" ht="22.9" customHeight="1">
      <c r="B21" s="104"/>
      <c r="C21" s="175"/>
      <c r="D21" s="175"/>
      <c r="E21" s="176"/>
      <c r="F21" s="176"/>
      <c r="G21" s="176"/>
      <c r="H21" s="176"/>
      <c r="I21" s="176"/>
      <c r="J21" s="176"/>
      <c r="K21" s="176"/>
      <c r="L21" s="176"/>
      <c r="M21" s="176"/>
      <c r="N21" s="178"/>
      <c r="O21" s="93"/>
      <c r="Q21" s="320"/>
      <c r="R21" s="322"/>
      <c r="S21" s="322"/>
      <c r="T21" s="322"/>
      <c r="U21" s="322"/>
      <c r="V21" s="322"/>
      <c r="W21" s="322"/>
      <c r="X21" s="322"/>
      <c r="Y21" s="322"/>
      <c r="Z21" s="322"/>
      <c r="AA21" s="322"/>
      <c r="AB21" s="322"/>
      <c r="AC21" s="322"/>
      <c r="AD21" s="323"/>
    </row>
    <row r="22" spans="1:30" ht="22.9" customHeight="1">
      <c r="B22" s="104"/>
      <c r="C22" s="140" t="s">
        <v>808</v>
      </c>
      <c r="D22" s="138"/>
      <c r="E22" s="139"/>
      <c r="F22" s="139"/>
      <c r="G22" s="139"/>
      <c r="H22" s="139"/>
      <c r="I22" s="139"/>
      <c r="J22" s="139"/>
      <c r="K22" s="139"/>
      <c r="L22" s="139"/>
      <c r="M22" s="139"/>
      <c r="N22" s="83"/>
      <c r="O22" s="93"/>
      <c r="Q22" s="320"/>
      <c r="R22" s="322"/>
      <c r="S22" s="322"/>
      <c r="T22" s="322"/>
      <c r="U22" s="322"/>
      <c r="V22" s="322"/>
      <c r="W22" s="322"/>
      <c r="X22" s="322"/>
      <c r="Y22" s="322"/>
      <c r="Z22" s="322"/>
      <c r="AA22" s="322"/>
      <c r="AB22" s="322"/>
      <c r="AC22" s="322"/>
      <c r="AD22" s="323"/>
    </row>
    <row r="23" spans="1:30" ht="18">
      <c r="B23" s="104"/>
      <c r="C23" s="191" t="s">
        <v>412</v>
      </c>
      <c r="D23" s="138"/>
      <c r="E23" s="139"/>
      <c r="F23" s="139"/>
      <c r="G23" s="139"/>
      <c r="H23" s="139"/>
      <c r="I23" s="139"/>
      <c r="J23" s="139"/>
      <c r="K23" s="139"/>
      <c r="L23" s="139"/>
      <c r="M23" s="139"/>
      <c r="N23" s="83"/>
      <c r="O23" s="93"/>
      <c r="Q23" s="320"/>
      <c r="R23" s="322"/>
      <c r="S23" s="322"/>
      <c r="T23" s="322"/>
      <c r="U23" s="322"/>
      <c r="V23" s="322"/>
      <c r="W23" s="322"/>
      <c r="X23" s="322"/>
      <c r="Y23" s="322"/>
      <c r="Z23" s="322"/>
      <c r="AA23" s="322"/>
      <c r="AB23" s="322"/>
      <c r="AC23" s="322"/>
      <c r="AD23" s="323"/>
    </row>
    <row r="24" spans="1:30" ht="22.9" customHeight="1" thickBot="1">
      <c r="B24" s="108"/>
      <c r="C24" s="1407"/>
      <c r="D24" s="1407"/>
      <c r="E24" s="57"/>
      <c r="F24" s="57"/>
      <c r="G24" s="57"/>
      <c r="H24" s="57"/>
      <c r="I24" s="57"/>
      <c r="J24" s="57"/>
      <c r="K24" s="57"/>
      <c r="L24" s="57"/>
      <c r="M24" s="57"/>
      <c r="N24" s="109"/>
      <c r="O24" s="110"/>
      <c r="Q24" s="314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6"/>
    </row>
    <row r="25" spans="1:30" ht="22.9" customHeight="1">
      <c r="C25" s="91"/>
      <c r="D25" s="91"/>
      <c r="E25" s="92"/>
      <c r="F25" s="92"/>
      <c r="G25" s="92"/>
      <c r="H25" s="92"/>
      <c r="I25" s="92"/>
      <c r="J25" s="92"/>
      <c r="K25" s="92"/>
      <c r="L25" s="92"/>
      <c r="M25" s="92"/>
      <c r="N25" s="92"/>
    </row>
    <row r="26" spans="1:30" ht="12.75">
      <c r="C26" s="111" t="s">
        <v>77</v>
      </c>
      <c r="D26" s="91"/>
      <c r="E26" s="92"/>
      <c r="F26" s="92"/>
      <c r="G26" s="92"/>
      <c r="H26" s="92"/>
      <c r="I26" s="92"/>
      <c r="J26" s="92"/>
      <c r="K26" s="92"/>
      <c r="L26" s="92"/>
      <c r="M26" s="92"/>
      <c r="N26" s="82" t="s">
        <v>60</v>
      </c>
    </row>
    <row r="27" spans="1:30" ht="12.75">
      <c r="C27" s="112" t="s">
        <v>78</v>
      </c>
      <c r="D27" s="91"/>
      <c r="E27" s="92"/>
      <c r="F27" s="92"/>
      <c r="G27" s="92"/>
      <c r="H27" s="92"/>
      <c r="I27" s="92"/>
      <c r="J27" s="92"/>
      <c r="K27" s="92"/>
      <c r="L27" s="92"/>
      <c r="M27" s="92"/>
      <c r="N27" s="92"/>
    </row>
    <row r="28" spans="1:30" ht="12.75">
      <c r="C28" s="112" t="s">
        <v>79</v>
      </c>
      <c r="D28" s="91"/>
      <c r="E28" s="92"/>
      <c r="F28" s="92"/>
      <c r="G28" s="92"/>
      <c r="H28" s="92"/>
      <c r="I28" s="92"/>
      <c r="J28" s="92"/>
      <c r="K28" s="92"/>
      <c r="L28" s="92"/>
      <c r="M28" s="92"/>
      <c r="N28" s="92"/>
    </row>
    <row r="29" spans="1:30" ht="12.75">
      <c r="C29" s="112" t="s">
        <v>80</v>
      </c>
      <c r="D29" s="91"/>
      <c r="E29" s="92"/>
      <c r="F29" s="92"/>
      <c r="G29" s="92"/>
      <c r="H29" s="92"/>
      <c r="I29" s="92"/>
      <c r="J29" s="92"/>
      <c r="K29" s="92"/>
      <c r="L29" s="92"/>
      <c r="M29" s="92"/>
      <c r="N29" s="92"/>
    </row>
    <row r="30" spans="1:30" ht="12.75">
      <c r="C30" s="112" t="s">
        <v>81</v>
      </c>
      <c r="D30" s="91"/>
      <c r="E30" s="92"/>
      <c r="F30" s="92"/>
      <c r="G30" s="92"/>
      <c r="H30" s="92"/>
      <c r="I30" s="92"/>
      <c r="J30" s="92"/>
      <c r="K30" s="92"/>
      <c r="L30" s="92"/>
      <c r="M30" s="92"/>
      <c r="N30" s="92"/>
    </row>
    <row r="31" spans="1:30" ht="22.9" customHeight="1">
      <c r="C31" s="91"/>
      <c r="D31" s="91"/>
      <c r="E31" s="92"/>
      <c r="F31" s="92"/>
      <c r="G31" s="92"/>
      <c r="H31" s="92"/>
      <c r="I31" s="92"/>
      <c r="J31" s="92"/>
      <c r="K31" s="92"/>
      <c r="L31" s="92"/>
      <c r="M31" s="92"/>
      <c r="N31" s="92"/>
    </row>
    <row r="32" spans="1:30" ht="22.9" customHeight="1">
      <c r="C32" s="91"/>
      <c r="D32" s="91"/>
      <c r="E32" s="92"/>
      <c r="F32" s="92"/>
      <c r="G32" s="92"/>
      <c r="H32" s="92"/>
      <c r="I32" s="92"/>
      <c r="J32" s="92"/>
      <c r="K32" s="92"/>
      <c r="L32" s="92"/>
      <c r="M32" s="92"/>
      <c r="N32" s="92"/>
    </row>
    <row r="33" spans="3:14" ht="22.9" customHeight="1">
      <c r="C33" s="91"/>
      <c r="D33" s="91"/>
      <c r="E33" s="92"/>
      <c r="F33" s="92"/>
      <c r="G33" s="92"/>
      <c r="H33" s="92"/>
      <c r="I33" s="92"/>
      <c r="J33" s="92"/>
      <c r="K33" s="92"/>
      <c r="L33" s="92"/>
      <c r="M33" s="92"/>
      <c r="N33" s="92"/>
    </row>
    <row r="34" spans="3:14" ht="22.9" customHeight="1">
      <c r="C34" s="91"/>
      <c r="D34" s="91"/>
      <c r="E34" s="92"/>
      <c r="F34" s="92"/>
      <c r="G34" s="92"/>
      <c r="H34" s="92"/>
      <c r="I34" s="92"/>
      <c r="J34" s="92"/>
      <c r="K34" s="92"/>
      <c r="L34" s="92"/>
      <c r="M34" s="92"/>
      <c r="N34" s="92"/>
    </row>
    <row r="35" spans="3:14" ht="22.9" customHeight="1">
      <c r="E35" s="92"/>
      <c r="F35" s="92"/>
      <c r="G35" s="92"/>
      <c r="H35" s="92"/>
      <c r="I35" s="92"/>
      <c r="J35" s="92"/>
      <c r="K35" s="92"/>
      <c r="L35" s="92"/>
      <c r="M35" s="92"/>
      <c r="N35" s="92"/>
    </row>
  </sheetData>
  <sheetProtection password="E059" sheet="1" objects="1" scenarios="1"/>
  <mergeCells count="6">
    <mergeCell ref="C24:D24"/>
    <mergeCell ref="N6:N7"/>
    <mergeCell ref="D9:N9"/>
    <mergeCell ref="C12:D12"/>
    <mergeCell ref="E13:N13"/>
    <mergeCell ref="C14:D14"/>
  </mergeCells>
  <phoneticPr fontId="20" type="noConversion"/>
  <printOptions horizontalCentered="1" verticalCentered="1"/>
  <pageMargins left="0.35629921259842523" right="0.35629921259842523" top="0.60629921259842523" bottom="0.60629921259842523" header="0.5" footer="0.5"/>
  <pageSetup paperSize="9" scale="43" orientation="portrait" horizontalDpi="4294967292" verticalDpi="4294967292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76"/>
  <sheetViews>
    <sheetView topLeftCell="G1" zoomScale="84" zoomScaleNormal="84" workbookViewId="0">
      <selection activeCell="W35" sqref="W35"/>
    </sheetView>
  </sheetViews>
  <sheetFormatPr baseColWidth="10" defaultColWidth="10.77734375" defaultRowHeight="22.9" customHeight="1"/>
  <cols>
    <col min="1" max="2" width="3.21875" style="1156" customWidth="1"/>
    <col min="3" max="3" width="5.21875" style="1156" customWidth="1"/>
    <col min="4" max="4" width="18.77734375" style="1156" customWidth="1"/>
    <col min="5" max="5" width="13.21875" style="1156" customWidth="1"/>
    <col min="6" max="10" width="18.77734375" style="1158" customWidth="1"/>
    <col min="11" max="11" width="3.21875" style="1156" customWidth="1"/>
    <col min="12" max="16384" width="10.77734375" style="1156"/>
  </cols>
  <sheetData>
    <row r="2" spans="2:26" ht="22.9" customHeight="1">
      <c r="E2" s="1157" t="s">
        <v>321</v>
      </c>
    </row>
    <row r="3" spans="2:26" ht="22.9" customHeight="1">
      <c r="E3" s="1157" t="s">
        <v>322</v>
      </c>
    </row>
    <row r="4" spans="2:26" ht="22.9" customHeight="1" thickBot="1"/>
    <row r="5" spans="2:26" ht="9" customHeight="1">
      <c r="B5" s="1159"/>
      <c r="C5" s="1160"/>
      <c r="D5" s="1160"/>
      <c r="E5" s="1160"/>
      <c r="F5" s="1161"/>
      <c r="G5" s="1161"/>
      <c r="H5" s="1161"/>
      <c r="I5" s="1161"/>
      <c r="J5" s="1161"/>
      <c r="K5" s="1162"/>
      <c r="M5" s="1163"/>
      <c r="N5" s="1164"/>
      <c r="O5" s="1164"/>
      <c r="P5" s="1164"/>
      <c r="Q5" s="1164"/>
      <c r="R5" s="1164"/>
      <c r="S5" s="1164"/>
      <c r="T5" s="1164"/>
      <c r="U5" s="1164"/>
      <c r="V5" s="1164"/>
      <c r="W5" s="1164"/>
      <c r="X5" s="1164"/>
      <c r="Y5" s="1164"/>
      <c r="Z5" s="1165"/>
    </row>
    <row r="6" spans="2:26" ht="30" customHeight="1">
      <c r="B6" s="1166"/>
      <c r="C6" s="1167" t="s">
        <v>0</v>
      </c>
      <c r="D6" s="1168"/>
      <c r="E6" s="1169"/>
      <c r="F6" s="1169"/>
      <c r="G6" s="1169"/>
      <c r="H6" s="1169"/>
      <c r="I6" s="1169"/>
      <c r="J6" s="1492">
        <f>ejercicio</f>
        <v>2018</v>
      </c>
      <c r="K6" s="1170"/>
      <c r="M6" s="1171"/>
      <c r="N6" s="1172" t="s">
        <v>644</v>
      </c>
      <c r="O6" s="1172"/>
      <c r="P6" s="1172"/>
      <c r="Q6" s="1172"/>
      <c r="R6" s="1173"/>
      <c r="S6" s="1173"/>
      <c r="T6" s="1173"/>
      <c r="U6" s="1173"/>
      <c r="V6" s="1173"/>
      <c r="W6" s="1173"/>
      <c r="X6" s="1173"/>
      <c r="Y6" s="1173"/>
      <c r="Z6" s="1174"/>
    </row>
    <row r="7" spans="2:26" ht="30" customHeight="1">
      <c r="B7" s="1166"/>
      <c r="C7" s="1167" t="s">
        <v>1</v>
      </c>
      <c r="D7" s="1168"/>
      <c r="E7" s="1169"/>
      <c r="F7" s="1169"/>
      <c r="G7" s="1169"/>
      <c r="H7" s="1169"/>
      <c r="I7" s="1169"/>
      <c r="J7" s="1492"/>
      <c r="K7" s="1170"/>
      <c r="M7" s="1171"/>
      <c r="N7" s="1173"/>
      <c r="O7" s="1173"/>
      <c r="P7" s="1173"/>
      <c r="Q7" s="1173"/>
      <c r="R7" s="1173"/>
      <c r="S7" s="1173"/>
      <c r="T7" s="1173"/>
      <c r="U7" s="1173"/>
      <c r="V7" s="1173"/>
      <c r="W7" s="1173"/>
      <c r="X7" s="1173"/>
      <c r="Y7" s="1173"/>
      <c r="Z7" s="1174"/>
    </row>
    <row r="8" spans="2:26" ht="30" customHeight="1">
      <c r="B8" s="1166"/>
      <c r="C8" s="1175"/>
      <c r="D8" s="1168"/>
      <c r="E8" s="1169"/>
      <c r="F8" s="1169"/>
      <c r="G8" s="1169"/>
      <c r="H8" s="1169"/>
      <c r="I8" s="1169"/>
      <c r="J8" s="1176"/>
      <c r="K8" s="1170"/>
      <c r="M8" s="1171"/>
      <c r="N8" s="1173"/>
      <c r="O8" s="1173"/>
      <c r="P8" s="1173"/>
      <c r="Q8" s="1173"/>
      <c r="R8" s="1173"/>
      <c r="S8" s="1173"/>
      <c r="T8" s="1173"/>
      <c r="U8" s="1173"/>
      <c r="V8" s="1173"/>
      <c r="W8" s="1173"/>
      <c r="X8" s="1173"/>
      <c r="Y8" s="1173"/>
      <c r="Z8" s="1174"/>
    </row>
    <row r="9" spans="2:26" s="1180" customFormat="1" ht="30" customHeight="1">
      <c r="B9" s="1177"/>
      <c r="C9" s="1178" t="s">
        <v>2</v>
      </c>
      <c r="D9" s="1179"/>
      <c r="E9" s="1497" t="str">
        <f>Entidad</f>
        <v>CASINO TAORO S.A.</v>
      </c>
      <c r="F9" s="1497"/>
      <c r="G9" s="1497"/>
      <c r="H9" s="1497"/>
      <c r="I9" s="1497"/>
      <c r="J9" s="1497"/>
      <c r="K9" s="1170"/>
      <c r="M9" s="1171"/>
      <c r="N9" s="1173"/>
      <c r="O9" s="1173"/>
      <c r="P9" s="1173"/>
      <c r="Q9" s="1173"/>
      <c r="R9" s="1173"/>
      <c r="S9" s="1173"/>
      <c r="T9" s="1173"/>
      <c r="U9" s="1173"/>
      <c r="V9" s="1173"/>
      <c r="W9" s="1173"/>
      <c r="X9" s="1173"/>
      <c r="Y9" s="1173"/>
      <c r="Z9" s="1174"/>
    </row>
    <row r="10" spans="2:26" ht="7.15" customHeight="1">
      <c r="B10" s="1166"/>
      <c r="C10" s="1168"/>
      <c r="D10" s="1168"/>
      <c r="E10" s="1169"/>
      <c r="F10" s="1169"/>
      <c r="G10" s="1169"/>
      <c r="H10" s="1169"/>
      <c r="I10" s="1169"/>
      <c r="J10" s="1168"/>
      <c r="K10" s="1170"/>
      <c r="M10" s="1171"/>
      <c r="N10" s="1173"/>
      <c r="O10" s="1173"/>
      <c r="P10" s="1173"/>
      <c r="Q10" s="1173"/>
      <c r="R10" s="1173"/>
      <c r="S10" s="1173"/>
      <c r="T10" s="1173"/>
      <c r="U10" s="1173"/>
      <c r="V10" s="1173"/>
      <c r="W10" s="1173"/>
      <c r="X10" s="1173"/>
      <c r="Y10" s="1173"/>
      <c r="Z10" s="1174"/>
    </row>
    <row r="11" spans="2:26" s="1184" customFormat="1" ht="30" customHeight="1">
      <c r="B11" s="1181"/>
      <c r="C11" s="1182" t="s">
        <v>428</v>
      </c>
      <c r="D11" s="1182"/>
      <c r="E11" s="1183"/>
      <c r="F11" s="1183"/>
      <c r="G11" s="1183"/>
      <c r="H11" s="1183"/>
      <c r="I11" s="1183"/>
      <c r="J11" s="1183"/>
      <c r="K11" s="1170"/>
      <c r="M11" s="1171"/>
      <c r="N11" s="1173"/>
      <c r="O11" s="1173"/>
      <c r="P11" s="1173"/>
      <c r="Q11" s="1173"/>
      <c r="R11" s="1173"/>
      <c r="S11" s="1173"/>
      <c r="T11" s="1173"/>
      <c r="U11" s="1173"/>
      <c r="V11" s="1173"/>
      <c r="W11" s="1173"/>
      <c r="X11" s="1173"/>
      <c r="Y11" s="1173"/>
      <c r="Z11" s="1174"/>
    </row>
    <row r="12" spans="2:26" s="1184" customFormat="1" ht="30" customHeight="1">
      <c r="B12" s="1181"/>
      <c r="C12" s="1493"/>
      <c r="D12" s="1493"/>
      <c r="E12" s="1185"/>
      <c r="F12" s="1185"/>
      <c r="G12" s="1185"/>
      <c r="H12" s="1185"/>
      <c r="I12" s="1185"/>
      <c r="J12" s="1186"/>
      <c r="K12" s="1170"/>
      <c r="M12" s="1171"/>
      <c r="N12" s="1173"/>
      <c r="O12" s="1173"/>
      <c r="P12" s="1173"/>
      <c r="Q12" s="1173"/>
      <c r="R12" s="1173"/>
      <c r="S12" s="1173"/>
      <c r="T12" s="1173"/>
      <c r="U12" s="1173"/>
      <c r="V12" s="1173"/>
      <c r="W12" s="1173"/>
      <c r="X12" s="1173"/>
      <c r="Y12" s="1173"/>
      <c r="Z12" s="1174"/>
    </row>
    <row r="13" spans="2:26" ht="28.9" customHeight="1">
      <c r="B13" s="1187"/>
      <c r="C13" s="1188" t="s">
        <v>453</v>
      </c>
      <c r="D13" s="1189"/>
      <c r="E13" s="1185"/>
      <c r="F13" s="1185"/>
      <c r="G13" s="1185"/>
      <c r="H13" s="1185"/>
      <c r="I13" s="1185"/>
      <c r="J13" s="1168"/>
      <c r="K13" s="1170"/>
      <c r="M13" s="1171"/>
      <c r="N13" s="1173"/>
      <c r="O13" s="1173"/>
      <c r="P13" s="1173"/>
      <c r="Q13" s="1173"/>
      <c r="R13" s="1173"/>
      <c r="S13" s="1173"/>
      <c r="T13" s="1173"/>
      <c r="U13" s="1173"/>
      <c r="V13" s="1173"/>
      <c r="W13" s="1173"/>
      <c r="X13" s="1173"/>
      <c r="Y13" s="1173"/>
      <c r="Z13" s="1174"/>
    </row>
    <row r="14" spans="2:26" ht="25.15" customHeight="1">
      <c r="B14" s="1187"/>
      <c r="C14" s="1190" t="s">
        <v>462</v>
      </c>
      <c r="D14" s="1191"/>
      <c r="E14" s="1189"/>
      <c r="F14" s="1185"/>
      <c r="G14" s="1185"/>
      <c r="H14" s="1185"/>
      <c r="I14" s="1185"/>
      <c r="J14" s="1185"/>
      <c r="K14" s="1170"/>
      <c r="M14" s="1171"/>
      <c r="N14" s="1173"/>
      <c r="O14" s="1173"/>
      <c r="P14" s="1173"/>
      <c r="Q14" s="1173"/>
      <c r="R14" s="1173"/>
      <c r="S14" s="1173"/>
      <c r="T14" s="1173"/>
      <c r="U14" s="1173"/>
      <c r="V14" s="1173"/>
      <c r="W14" s="1173"/>
      <c r="X14" s="1173"/>
      <c r="Y14" s="1173"/>
      <c r="Z14" s="1174"/>
    </row>
    <row r="15" spans="2:26" ht="22.9" customHeight="1">
      <c r="B15" s="1187"/>
      <c r="C15" s="1192" t="s">
        <v>620</v>
      </c>
      <c r="D15" s="1157" t="s">
        <v>429</v>
      </c>
      <c r="F15" s="1185"/>
      <c r="G15" s="1185"/>
      <c r="H15" s="1185"/>
      <c r="I15" s="1185"/>
      <c r="J15" s="1185"/>
      <c r="K15" s="1170"/>
      <c r="M15" s="1171"/>
      <c r="N15" s="1173"/>
      <c r="O15" s="1173"/>
      <c r="P15" s="1173"/>
      <c r="Q15" s="1173"/>
      <c r="R15" s="1173"/>
      <c r="S15" s="1173"/>
      <c r="T15" s="1173"/>
      <c r="U15" s="1173"/>
      <c r="V15" s="1173"/>
      <c r="W15" s="1173"/>
      <c r="X15" s="1173"/>
      <c r="Y15" s="1173"/>
      <c r="Z15" s="1174"/>
    </row>
    <row r="16" spans="2:26" ht="9" customHeight="1">
      <c r="B16" s="1187"/>
      <c r="C16" s="1193"/>
      <c r="D16" s="1157"/>
      <c r="F16" s="1185"/>
      <c r="G16" s="1185"/>
      <c r="H16" s="1185"/>
      <c r="I16" s="1185"/>
      <c r="J16" s="1185"/>
      <c r="K16" s="1170"/>
      <c r="M16" s="1171"/>
      <c r="N16" s="1173"/>
      <c r="O16" s="1173"/>
      <c r="P16" s="1173"/>
      <c r="Q16" s="1173"/>
      <c r="R16" s="1173"/>
      <c r="S16" s="1173"/>
      <c r="T16" s="1173"/>
      <c r="U16" s="1173"/>
      <c r="V16" s="1173"/>
      <c r="W16" s="1173"/>
      <c r="X16" s="1173"/>
      <c r="Y16" s="1173"/>
      <c r="Z16" s="1174"/>
    </row>
    <row r="17" spans="2:26" ht="22.9" customHeight="1">
      <c r="B17" s="1187"/>
      <c r="C17" s="1192"/>
      <c r="D17" s="1157" t="s">
        <v>430</v>
      </c>
      <c r="F17" s="1185"/>
      <c r="G17" s="1185"/>
      <c r="H17" s="1185"/>
      <c r="I17" s="1185"/>
      <c r="J17" s="1185"/>
      <c r="K17" s="1170"/>
      <c r="M17" s="1171"/>
      <c r="N17" s="1173"/>
      <c r="O17" s="1173"/>
      <c r="P17" s="1173"/>
      <c r="Q17" s="1173"/>
      <c r="R17" s="1173"/>
      <c r="S17" s="1173"/>
      <c r="T17" s="1173"/>
      <c r="U17" s="1173"/>
      <c r="V17" s="1173"/>
      <c r="W17" s="1173"/>
      <c r="X17" s="1173"/>
      <c r="Y17" s="1173"/>
      <c r="Z17" s="1174"/>
    </row>
    <row r="18" spans="2:26" ht="10.15" customHeight="1">
      <c r="B18" s="1187"/>
      <c r="C18" s="1193"/>
      <c r="D18" s="1157"/>
      <c r="F18" s="1185"/>
      <c r="G18" s="1185"/>
      <c r="H18" s="1185"/>
      <c r="I18" s="1185"/>
      <c r="J18" s="1185"/>
      <c r="K18" s="1170"/>
      <c r="M18" s="1171"/>
      <c r="N18" s="1173"/>
      <c r="O18" s="1173"/>
      <c r="P18" s="1173"/>
      <c r="Q18" s="1173"/>
      <c r="R18" s="1173"/>
      <c r="S18" s="1173"/>
      <c r="T18" s="1173"/>
      <c r="U18" s="1173"/>
      <c r="V18" s="1173"/>
      <c r="W18" s="1173"/>
      <c r="X18" s="1173"/>
      <c r="Y18" s="1173"/>
      <c r="Z18" s="1174"/>
    </row>
    <row r="19" spans="2:26" ht="22.9" customHeight="1">
      <c r="B19" s="1187"/>
      <c r="C19" s="1192"/>
      <c r="D19" s="1157" t="s">
        <v>431</v>
      </c>
      <c r="F19" s="1185"/>
      <c r="G19" s="1185"/>
      <c r="H19" s="1185"/>
      <c r="I19" s="1185"/>
      <c r="J19" s="1185"/>
      <c r="K19" s="1170"/>
      <c r="M19" s="1171"/>
      <c r="N19" s="1173"/>
      <c r="O19" s="1173"/>
      <c r="P19" s="1173"/>
      <c r="Q19" s="1173"/>
      <c r="R19" s="1173"/>
      <c r="S19" s="1173"/>
      <c r="T19" s="1173"/>
      <c r="U19" s="1173"/>
      <c r="V19" s="1173"/>
      <c r="W19" s="1173"/>
      <c r="X19" s="1173"/>
      <c r="Y19" s="1173"/>
      <c r="Z19" s="1174"/>
    </row>
    <row r="20" spans="2:26" ht="9" customHeight="1">
      <c r="B20" s="1187"/>
      <c r="C20" s="1193"/>
      <c r="D20" s="1157"/>
      <c r="F20" s="1185"/>
      <c r="G20" s="1185"/>
      <c r="H20" s="1185"/>
      <c r="I20" s="1185"/>
      <c r="J20" s="1185"/>
      <c r="K20" s="1170"/>
      <c r="M20" s="1171"/>
      <c r="N20" s="1173"/>
      <c r="O20" s="1173"/>
      <c r="P20" s="1173"/>
      <c r="Q20" s="1173"/>
      <c r="R20" s="1173"/>
      <c r="S20" s="1173"/>
      <c r="T20" s="1173"/>
      <c r="U20" s="1173"/>
      <c r="V20" s="1173"/>
      <c r="W20" s="1173"/>
      <c r="X20" s="1173"/>
      <c r="Y20" s="1173"/>
      <c r="Z20" s="1174"/>
    </row>
    <row r="21" spans="2:26" ht="22.9" customHeight="1">
      <c r="B21" s="1187"/>
      <c r="C21" s="1192"/>
      <c r="D21" s="1157" t="s">
        <v>432</v>
      </c>
      <c r="F21" s="1185"/>
      <c r="G21" s="1185"/>
      <c r="H21" s="1185"/>
      <c r="I21" s="1185"/>
      <c r="J21" s="1185"/>
      <c r="K21" s="1170"/>
      <c r="M21" s="1171"/>
      <c r="N21" s="1173"/>
      <c r="O21" s="1173"/>
      <c r="P21" s="1173"/>
      <c r="Q21" s="1173"/>
      <c r="R21" s="1173"/>
      <c r="S21" s="1173"/>
      <c r="T21" s="1173"/>
      <c r="U21" s="1173"/>
      <c r="V21" s="1173"/>
      <c r="W21" s="1173"/>
      <c r="X21" s="1173"/>
      <c r="Y21" s="1173"/>
      <c r="Z21" s="1174"/>
    </row>
    <row r="22" spans="2:26" ht="9" customHeight="1">
      <c r="B22" s="1187"/>
      <c r="C22" s="1193"/>
      <c r="D22" s="1157"/>
      <c r="F22" s="1185"/>
      <c r="G22" s="1185"/>
      <c r="H22" s="1185"/>
      <c r="I22" s="1185"/>
      <c r="J22" s="1185"/>
      <c r="K22" s="1170"/>
      <c r="M22" s="1171"/>
      <c r="N22" s="1173"/>
      <c r="O22" s="1173"/>
      <c r="P22" s="1173"/>
      <c r="Q22" s="1173"/>
      <c r="R22" s="1173"/>
      <c r="S22" s="1173"/>
      <c r="T22" s="1173"/>
      <c r="U22" s="1173"/>
      <c r="V22" s="1173"/>
      <c r="W22" s="1173"/>
      <c r="X22" s="1173"/>
      <c r="Y22" s="1173"/>
      <c r="Z22" s="1174"/>
    </row>
    <row r="23" spans="2:26" ht="22.9" customHeight="1">
      <c r="B23" s="1187"/>
      <c r="C23" s="1192"/>
      <c r="D23" s="1157" t="s">
        <v>433</v>
      </c>
      <c r="F23" s="1185"/>
      <c r="G23" s="1185"/>
      <c r="H23" s="1185"/>
      <c r="I23" s="1185"/>
      <c r="J23" s="1185"/>
      <c r="K23" s="1170"/>
      <c r="M23" s="1171"/>
      <c r="N23" s="1173"/>
      <c r="O23" s="1173"/>
      <c r="P23" s="1173"/>
      <c r="Q23" s="1173"/>
      <c r="R23" s="1173"/>
      <c r="S23" s="1173"/>
      <c r="T23" s="1173"/>
      <c r="U23" s="1173"/>
      <c r="V23" s="1173"/>
      <c r="W23" s="1173"/>
      <c r="X23" s="1173"/>
      <c r="Y23" s="1173"/>
      <c r="Z23" s="1174"/>
    </row>
    <row r="24" spans="2:26" ht="22.9" customHeight="1">
      <c r="B24" s="1187"/>
      <c r="C24" s="1193"/>
      <c r="D24" s="1157"/>
      <c r="F24" s="1185"/>
      <c r="G24" s="1185"/>
      <c r="H24" s="1185"/>
      <c r="I24" s="1185"/>
      <c r="J24" s="1185"/>
      <c r="K24" s="1170"/>
      <c r="M24" s="1171"/>
      <c r="N24" s="1173"/>
      <c r="O24" s="1173"/>
      <c r="P24" s="1173"/>
      <c r="Q24" s="1173"/>
      <c r="R24" s="1173"/>
      <c r="S24" s="1173"/>
      <c r="T24" s="1173"/>
      <c r="U24" s="1173"/>
      <c r="V24" s="1173"/>
      <c r="W24" s="1173"/>
      <c r="X24" s="1173"/>
      <c r="Y24" s="1173"/>
      <c r="Z24" s="1174"/>
    </row>
    <row r="25" spans="2:26" ht="22.9" customHeight="1">
      <c r="B25" s="1187"/>
      <c r="C25" s="1194"/>
      <c r="D25" s="1189"/>
      <c r="E25" s="1189"/>
      <c r="F25" s="1185"/>
      <c r="G25" s="1185"/>
      <c r="H25" s="1185"/>
      <c r="I25" s="1185"/>
      <c r="J25" s="1185"/>
      <c r="K25" s="1170"/>
      <c r="M25" s="1171"/>
      <c r="N25" s="1173"/>
      <c r="O25" s="1173"/>
      <c r="P25" s="1173"/>
      <c r="Q25" s="1173"/>
      <c r="R25" s="1173"/>
      <c r="S25" s="1173"/>
      <c r="T25" s="1173"/>
      <c r="U25" s="1173"/>
      <c r="V25" s="1173"/>
      <c r="W25" s="1173"/>
      <c r="X25" s="1173"/>
      <c r="Y25" s="1173"/>
      <c r="Z25" s="1174"/>
    </row>
    <row r="26" spans="2:26" ht="22.9" customHeight="1">
      <c r="B26" s="1187"/>
      <c r="C26" s="1188" t="s">
        <v>436</v>
      </c>
      <c r="E26" s="1189"/>
      <c r="F26" s="1185"/>
      <c r="G26" s="1185"/>
      <c r="H26" s="1185"/>
      <c r="I26" s="1185"/>
      <c r="J26" s="1185"/>
      <c r="K26" s="1170"/>
      <c r="M26" s="1171"/>
      <c r="N26" s="1173"/>
      <c r="O26" s="1173"/>
      <c r="P26" s="1173"/>
      <c r="Q26" s="1173"/>
      <c r="R26" s="1173"/>
      <c r="S26" s="1173"/>
      <c r="T26" s="1173"/>
      <c r="U26" s="1173"/>
      <c r="V26" s="1173"/>
      <c r="W26" s="1173"/>
      <c r="X26" s="1173"/>
      <c r="Y26" s="1173"/>
      <c r="Z26" s="1174"/>
    </row>
    <row r="27" spans="2:26" ht="9" customHeight="1">
      <c r="B27" s="1187"/>
      <c r="C27" s="1188"/>
      <c r="E27" s="1189"/>
      <c r="F27" s="1185"/>
      <c r="G27" s="1185"/>
      <c r="H27" s="1185"/>
      <c r="I27" s="1185"/>
      <c r="J27" s="1185"/>
      <c r="K27" s="1170"/>
      <c r="M27" s="1171"/>
      <c r="N27" s="1173"/>
      <c r="O27" s="1173"/>
      <c r="P27" s="1173"/>
      <c r="Q27" s="1173"/>
      <c r="R27" s="1173"/>
      <c r="S27" s="1173"/>
      <c r="T27" s="1173"/>
      <c r="U27" s="1173"/>
      <c r="V27" s="1173"/>
      <c r="W27" s="1173"/>
      <c r="X27" s="1173"/>
      <c r="Y27" s="1173"/>
      <c r="Z27" s="1174"/>
    </row>
    <row r="28" spans="2:26" ht="22.9" customHeight="1">
      <c r="B28" s="1187"/>
      <c r="C28" s="1195" t="str">
        <f>IF(VLOOKUP("X",C15:D23,2,FALSE)="#N/A",VLOOKUP("x",C15:D23,2,FALSE),VLOOKUP("X",C15:D23,2,FALSE))</f>
        <v xml:space="preserve">  Administracion General y Resto de sectores</v>
      </c>
      <c r="D28" s="1196"/>
      <c r="E28" s="1196"/>
      <c r="F28" s="1196"/>
      <c r="G28" s="1196"/>
      <c r="H28" s="1197"/>
      <c r="I28" s="1185"/>
      <c r="J28" s="1185"/>
      <c r="K28" s="1170"/>
      <c r="M28" s="1171"/>
      <c r="N28" s="1173"/>
      <c r="O28" s="1173"/>
      <c r="P28" s="1173"/>
      <c r="Q28" s="1173"/>
      <c r="R28" s="1173"/>
      <c r="S28" s="1173"/>
      <c r="T28" s="1173"/>
      <c r="U28" s="1173"/>
      <c r="V28" s="1173"/>
      <c r="W28" s="1173"/>
      <c r="X28" s="1173"/>
      <c r="Y28" s="1173"/>
      <c r="Z28" s="1174"/>
    </row>
    <row r="29" spans="2:26" ht="22.9" customHeight="1">
      <c r="B29" s="1187"/>
      <c r="C29" s="1194"/>
      <c r="D29" s="1189"/>
      <c r="E29" s="1189"/>
      <c r="F29" s="1185"/>
      <c r="G29" s="1185"/>
      <c r="H29" s="1185"/>
      <c r="I29" s="1185"/>
      <c r="J29" s="1185"/>
      <c r="K29" s="1170"/>
      <c r="M29" s="1171"/>
      <c r="N29" s="1173"/>
      <c r="O29" s="1173"/>
      <c r="P29" s="1173"/>
      <c r="Q29" s="1173"/>
      <c r="R29" s="1173"/>
      <c r="S29" s="1173"/>
      <c r="T29" s="1173"/>
      <c r="U29" s="1173"/>
      <c r="V29" s="1173"/>
      <c r="W29" s="1173"/>
      <c r="X29" s="1173"/>
      <c r="Y29" s="1173"/>
      <c r="Z29" s="1174"/>
    </row>
    <row r="30" spans="2:26" s="1203" customFormat="1" ht="22.9" customHeight="1">
      <c r="B30" s="1198"/>
      <c r="C30" s="1195" t="s">
        <v>434</v>
      </c>
      <c r="D30" s="1199"/>
      <c r="E30" s="1200"/>
      <c r="F30" s="1201">
        <f>E45</f>
        <v>38.200000000000003</v>
      </c>
      <c r="G30" s="1185"/>
      <c r="H30" s="1185"/>
      <c r="I30" s="1185"/>
      <c r="J30" s="1185"/>
      <c r="K30" s="1202"/>
      <c r="M30" s="1171"/>
      <c r="N30" s="1173"/>
      <c r="O30" s="1173"/>
      <c r="P30" s="1173"/>
      <c r="Q30" s="1173"/>
      <c r="R30" s="1173"/>
      <c r="S30" s="1173"/>
      <c r="T30" s="1173"/>
      <c r="U30" s="1173"/>
      <c r="V30" s="1173"/>
      <c r="W30" s="1173"/>
      <c r="X30" s="1173"/>
      <c r="Y30" s="1173"/>
      <c r="Z30" s="1174"/>
    </row>
    <row r="31" spans="2:26" s="1203" customFormat="1" ht="22.9" customHeight="1">
      <c r="B31" s="1198"/>
      <c r="C31" s="1204" t="s">
        <v>435</v>
      </c>
      <c r="D31" s="1205"/>
      <c r="E31" s="1206"/>
      <c r="F31" s="1201">
        <f>J45+F53</f>
        <v>1900909.9999999998</v>
      </c>
      <c r="G31" s="1185"/>
      <c r="H31" s="1185"/>
      <c r="I31" s="1185"/>
      <c r="J31" s="1185"/>
      <c r="K31" s="1202"/>
      <c r="M31" s="1171"/>
      <c r="N31" s="1173"/>
      <c r="O31" s="1173"/>
      <c r="P31" s="1173"/>
      <c r="Q31" s="1173"/>
      <c r="R31" s="1173"/>
      <c r="S31" s="1173"/>
      <c r="T31" s="1173"/>
      <c r="U31" s="1173"/>
      <c r="V31" s="1173"/>
      <c r="W31" s="1173"/>
      <c r="X31" s="1173"/>
      <c r="Y31" s="1173"/>
      <c r="Z31" s="1174"/>
    </row>
    <row r="32" spans="2:26" ht="22.9" customHeight="1">
      <c r="B32" s="1187"/>
      <c r="D32" s="1157"/>
      <c r="E32" s="1189"/>
      <c r="F32" s="1207"/>
      <c r="G32" s="1185"/>
      <c r="H32" s="1185"/>
      <c r="I32" s="1185"/>
      <c r="J32" s="1185"/>
      <c r="K32" s="1170"/>
      <c r="M32" s="1171"/>
      <c r="N32" s="1173"/>
      <c r="O32" s="1173"/>
      <c r="P32" s="1173"/>
      <c r="Q32" s="1173"/>
      <c r="R32" s="1173"/>
      <c r="S32" s="1173"/>
      <c r="T32" s="1173"/>
      <c r="U32" s="1173"/>
      <c r="V32" s="1173"/>
      <c r="W32" s="1173"/>
      <c r="X32" s="1173"/>
      <c r="Y32" s="1173"/>
      <c r="Z32" s="1174"/>
    </row>
    <row r="33" spans="2:26" ht="22.9" customHeight="1">
      <c r="B33" s="1187"/>
      <c r="C33" s="1194"/>
      <c r="D33" s="1189"/>
      <c r="E33" s="1189"/>
      <c r="F33" s="1185"/>
      <c r="G33" s="1185"/>
      <c r="H33" s="1185"/>
      <c r="I33" s="1185"/>
      <c r="J33" s="1185"/>
      <c r="K33" s="1170"/>
      <c r="M33" s="1171"/>
      <c r="N33" s="1173"/>
      <c r="O33" s="1173"/>
      <c r="P33" s="1173"/>
      <c r="Q33" s="1173"/>
      <c r="R33" s="1173"/>
      <c r="S33" s="1173"/>
      <c r="T33" s="1173"/>
      <c r="U33" s="1173"/>
      <c r="V33" s="1173"/>
      <c r="W33" s="1173"/>
      <c r="X33" s="1173"/>
      <c r="Y33" s="1173"/>
      <c r="Z33" s="1174"/>
    </row>
    <row r="34" spans="2:26" ht="22.9" customHeight="1">
      <c r="B34" s="1187"/>
      <c r="C34" s="1188" t="s">
        <v>437</v>
      </c>
      <c r="E34" s="1189"/>
      <c r="F34" s="1185"/>
      <c r="G34" s="1185"/>
      <c r="H34" s="1185"/>
      <c r="I34" s="1185"/>
      <c r="J34" s="1185"/>
      <c r="K34" s="1170"/>
      <c r="M34" s="1171"/>
      <c r="N34" s="1173"/>
      <c r="O34" s="1173"/>
      <c r="P34" s="1173"/>
      <c r="Q34" s="1173"/>
      <c r="R34" s="1173"/>
      <c r="S34" s="1173"/>
      <c r="T34" s="1173"/>
      <c r="U34" s="1173"/>
      <c r="V34" s="1173"/>
      <c r="W34" s="1173"/>
      <c r="X34" s="1173"/>
      <c r="Y34" s="1173"/>
      <c r="Z34" s="1174"/>
    </row>
    <row r="35" spans="2:26" ht="22.9" customHeight="1">
      <c r="B35" s="1187"/>
      <c r="C35" s="1194"/>
      <c r="D35" s="1189"/>
      <c r="E35" s="1189"/>
      <c r="F35" s="1185"/>
      <c r="G35" s="1185"/>
      <c r="H35" s="1185"/>
      <c r="I35" s="1185"/>
      <c r="J35" s="1185"/>
      <c r="K35" s="1170"/>
      <c r="M35" s="1171"/>
      <c r="N35" s="1173"/>
      <c r="O35" s="1173"/>
      <c r="P35" s="1173"/>
      <c r="Q35" s="1173"/>
      <c r="R35" s="1173"/>
      <c r="S35" s="1173"/>
      <c r="T35" s="1173"/>
      <c r="U35" s="1173"/>
      <c r="V35" s="1173"/>
      <c r="W35" s="1173"/>
      <c r="X35" s="1173"/>
      <c r="Y35" s="1173"/>
      <c r="Z35" s="1174"/>
    </row>
    <row r="36" spans="2:26" s="1213" customFormat="1" ht="22.9" customHeight="1">
      <c r="B36" s="1208"/>
      <c r="C36" s="1209"/>
      <c r="D36" s="1210"/>
      <c r="E36" s="1211"/>
      <c r="F36" s="1502" t="s">
        <v>456</v>
      </c>
      <c r="G36" s="1503"/>
      <c r="H36" s="1503"/>
      <c r="I36" s="1503"/>
      <c r="J36" s="1504"/>
      <c r="K36" s="1212"/>
      <c r="M36" s="1171"/>
      <c r="N36" s="1173"/>
      <c r="O36" s="1173"/>
      <c r="P36" s="1173"/>
      <c r="Q36" s="1173"/>
      <c r="R36" s="1173"/>
      <c r="S36" s="1173"/>
      <c r="T36" s="1173"/>
      <c r="U36" s="1173"/>
      <c r="V36" s="1173"/>
      <c r="W36" s="1173"/>
      <c r="X36" s="1173"/>
      <c r="Y36" s="1173"/>
      <c r="Z36" s="1174"/>
    </row>
    <row r="37" spans="2:26" s="1213" customFormat="1" ht="24" customHeight="1">
      <c r="B37" s="1208"/>
      <c r="C37" s="1498" t="s">
        <v>438</v>
      </c>
      <c r="D37" s="1499"/>
      <c r="E37" s="1214" t="s">
        <v>445</v>
      </c>
      <c r="F37" s="1215" t="s">
        <v>447</v>
      </c>
      <c r="G37" s="1215" t="s">
        <v>621</v>
      </c>
      <c r="H37" s="1215" t="s">
        <v>450</v>
      </c>
      <c r="I37" s="1215" t="s">
        <v>452</v>
      </c>
      <c r="J37" s="1216" t="s">
        <v>454</v>
      </c>
      <c r="K37" s="1212"/>
      <c r="M37" s="1171"/>
      <c r="N37" s="1173"/>
      <c r="O37" s="1173"/>
      <c r="P37" s="1173"/>
      <c r="Q37" s="1173"/>
      <c r="R37" s="1173"/>
      <c r="S37" s="1173"/>
      <c r="T37" s="1173"/>
      <c r="U37" s="1173"/>
      <c r="V37" s="1173"/>
      <c r="W37" s="1173"/>
      <c r="X37" s="1173"/>
      <c r="Y37" s="1173"/>
      <c r="Z37" s="1174"/>
    </row>
    <row r="38" spans="2:26" s="1213" customFormat="1" ht="24" customHeight="1">
      <c r="B38" s="1208"/>
      <c r="C38" s="1500" t="s">
        <v>62</v>
      </c>
      <c r="D38" s="1501"/>
      <c r="E38" s="1217" t="s">
        <v>446</v>
      </c>
      <c r="F38" s="1218" t="s">
        <v>448</v>
      </c>
      <c r="G38" s="1218" t="s">
        <v>449</v>
      </c>
      <c r="H38" s="1218" t="s">
        <v>451</v>
      </c>
      <c r="I38" s="1218" t="s">
        <v>455</v>
      </c>
      <c r="J38" s="1219" t="s">
        <v>455</v>
      </c>
      <c r="K38" s="1212"/>
      <c r="M38" s="1171"/>
      <c r="N38" s="1173"/>
      <c r="O38" s="1173"/>
      <c r="P38" s="1173"/>
      <c r="Q38" s="1173"/>
      <c r="R38" s="1173"/>
      <c r="S38" s="1173"/>
      <c r="T38" s="1173"/>
      <c r="U38" s="1173"/>
      <c r="V38" s="1173"/>
      <c r="W38" s="1173"/>
      <c r="X38" s="1173"/>
      <c r="Y38" s="1173"/>
      <c r="Z38" s="1174"/>
    </row>
    <row r="39" spans="2:26" ht="22.9" customHeight="1">
      <c r="B39" s="1187"/>
      <c r="C39" s="1220" t="s">
        <v>439</v>
      </c>
      <c r="D39" s="1221"/>
      <c r="E39" s="1222"/>
      <c r="F39" s="1223"/>
      <c r="G39" s="1223"/>
      <c r="H39" s="1223"/>
      <c r="I39" s="1223"/>
      <c r="J39" s="1224">
        <f>SUM(F39:I39)</f>
        <v>0</v>
      </c>
      <c r="K39" s="1170"/>
      <c r="M39" s="1171"/>
      <c r="N39" s="1173"/>
      <c r="O39" s="1173"/>
      <c r="P39" s="1173"/>
      <c r="Q39" s="1173"/>
      <c r="R39" s="1173"/>
      <c r="S39" s="1173"/>
      <c r="T39" s="1173"/>
      <c r="U39" s="1173"/>
      <c r="V39" s="1173"/>
      <c r="W39" s="1173"/>
      <c r="X39" s="1173"/>
      <c r="Y39" s="1173"/>
      <c r="Z39" s="1174"/>
    </row>
    <row r="40" spans="2:26" ht="22.9" customHeight="1">
      <c r="B40" s="1187"/>
      <c r="C40" s="1220" t="s">
        <v>440</v>
      </c>
      <c r="D40" s="1221"/>
      <c r="E40" s="1222">
        <v>1</v>
      </c>
      <c r="F40" s="1223">
        <v>80204.08</v>
      </c>
      <c r="G40" s="1223"/>
      <c r="H40" s="1223"/>
      <c r="I40" s="1223"/>
      <c r="J40" s="1224">
        <f>SUM(F40:I40)</f>
        <v>80204.08</v>
      </c>
      <c r="K40" s="1170"/>
      <c r="M40" s="1171"/>
      <c r="N40" s="1173"/>
      <c r="O40" s="1173"/>
      <c r="P40" s="1173"/>
      <c r="Q40" s="1173"/>
      <c r="R40" s="1173"/>
      <c r="S40" s="1173"/>
      <c r="T40" s="1173"/>
      <c r="U40" s="1173"/>
      <c r="V40" s="1173"/>
      <c r="W40" s="1173"/>
      <c r="X40" s="1173"/>
      <c r="Y40" s="1173"/>
      <c r="Z40" s="1174"/>
    </row>
    <row r="41" spans="2:26" ht="22.9" customHeight="1">
      <c r="B41" s="1187"/>
      <c r="C41" s="1220" t="s">
        <v>441</v>
      </c>
      <c r="D41" s="1221"/>
      <c r="E41" s="1222">
        <v>4</v>
      </c>
      <c r="F41" s="1223">
        <v>262532.78999999998</v>
      </c>
      <c r="G41" s="1223"/>
      <c r="H41" s="1223"/>
      <c r="I41" s="1223"/>
      <c r="J41" s="1224">
        <f t="shared" ref="J41:J44" si="0">SUM(F41:I41)</f>
        <v>262532.78999999998</v>
      </c>
      <c r="K41" s="1170"/>
      <c r="M41" s="1171"/>
      <c r="N41" s="1173"/>
      <c r="O41" s="1173"/>
      <c r="P41" s="1173"/>
      <c r="Q41" s="1173"/>
      <c r="R41" s="1173"/>
      <c r="S41" s="1173"/>
      <c r="T41" s="1173"/>
      <c r="U41" s="1173"/>
      <c r="V41" s="1173"/>
      <c r="W41" s="1173"/>
      <c r="X41" s="1173"/>
      <c r="Y41" s="1173"/>
      <c r="Z41" s="1174"/>
    </row>
    <row r="42" spans="2:26" ht="22.9" customHeight="1">
      <c r="B42" s="1187"/>
      <c r="C42" s="1220" t="s">
        <v>442</v>
      </c>
      <c r="D42" s="1221"/>
      <c r="E42" s="1222">
        <v>33.200000000000003</v>
      </c>
      <c r="F42" s="1223">
        <v>958074.84</v>
      </c>
      <c r="G42" s="1223">
        <v>133966.32</v>
      </c>
      <c r="H42" s="1223"/>
      <c r="I42" s="1223"/>
      <c r="J42" s="1224">
        <f t="shared" si="0"/>
        <v>1092041.1599999999</v>
      </c>
      <c r="K42" s="1170"/>
      <c r="M42" s="1171"/>
      <c r="N42" s="1173"/>
      <c r="O42" s="1173"/>
      <c r="P42" s="1173"/>
      <c r="Q42" s="1173"/>
      <c r="R42" s="1173"/>
      <c r="S42" s="1173"/>
      <c r="T42" s="1173"/>
      <c r="U42" s="1173"/>
      <c r="V42" s="1173"/>
      <c r="W42" s="1173"/>
      <c r="X42" s="1173"/>
      <c r="Y42" s="1173"/>
      <c r="Z42" s="1174"/>
    </row>
    <row r="43" spans="2:26" ht="22.9" customHeight="1">
      <c r="B43" s="1187"/>
      <c r="C43" s="1220" t="s">
        <v>443</v>
      </c>
      <c r="D43" s="1221"/>
      <c r="E43" s="1222"/>
      <c r="F43" s="1223"/>
      <c r="G43" s="1223"/>
      <c r="H43" s="1223"/>
      <c r="I43" s="1223"/>
      <c r="J43" s="1224">
        <f t="shared" si="0"/>
        <v>0</v>
      </c>
      <c r="K43" s="1170"/>
      <c r="M43" s="1171"/>
      <c r="N43" s="1173"/>
      <c r="O43" s="1173"/>
      <c r="P43" s="1173"/>
      <c r="Q43" s="1173"/>
      <c r="R43" s="1173"/>
      <c r="S43" s="1173"/>
      <c r="T43" s="1173"/>
      <c r="U43" s="1173"/>
      <c r="V43" s="1173"/>
      <c r="W43" s="1173"/>
      <c r="X43" s="1173"/>
      <c r="Y43" s="1173"/>
      <c r="Z43" s="1174"/>
    </row>
    <row r="44" spans="2:26" ht="22.9" customHeight="1">
      <c r="B44" s="1187"/>
      <c r="C44" s="1225" t="s">
        <v>444</v>
      </c>
      <c r="D44" s="1226"/>
      <c r="E44" s="1227"/>
      <c r="F44" s="1228"/>
      <c r="G44" s="1228"/>
      <c r="H44" s="1228"/>
      <c r="I44" s="1228"/>
      <c r="J44" s="1224">
        <f t="shared" si="0"/>
        <v>0</v>
      </c>
      <c r="K44" s="1170"/>
      <c r="M44" s="1171"/>
      <c r="N44" s="1173"/>
      <c r="O44" s="1173"/>
      <c r="P44" s="1173"/>
      <c r="Q44" s="1173"/>
      <c r="R44" s="1173"/>
      <c r="S44" s="1173"/>
      <c r="T44" s="1173"/>
      <c r="U44" s="1173"/>
      <c r="V44" s="1173"/>
      <c r="W44" s="1173"/>
      <c r="X44" s="1173"/>
      <c r="Y44" s="1173"/>
      <c r="Z44" s="1174"/>
    </row>
    <row r="45" spans="2:26" ht="22.9" customHeight="1" thickBot="1">
      <c r="B45" s="1187"/>
      <c r="C45" s="1494" t="s">
        <v>458</v>
      </c>
      <c r="D45" s="1495"/>
      <c r="E45" s="1229">
        <f t="shared" ref="E45:J45" si="1">SUM(E39:E44)</f>
        <v>38.200000000000003</v>
      </c>
      <c r="F45" s="1229">
        <f t="shared" si="1"/>
        <v>1300811.71</v>
      </c>
      <c r="G45" s="1229">
        <f t="shared" si="1"/>
        <v>133966.32</v>
      </c>
      <c r="H45" s="1229">
        <f t="shared" si="1"/>
        <v>0</v>
      </c>
      <c r="I45" s="1229">
        <f t="shared" si="1"/>
        <v>0</v>
      </c>
      <c r="J45" s="1229">
        <f t="shared" si="1"/>
        <v>1434778.0299999998</v>
      </c>
      <c r="K45" s="1170"/>
      <c r="M45" s="1171"/>
      <c r="N45" s="1173"/>
      <c r="O45" s="1173"/>
      <c r="P45" s="1173"/>
      <c r="Q45" s="1173"/>
      <c r="R45" s="1173"/>
      <c r="S45" s="1173"/>
      <c r="T45" s="1173"/>
      <c r="U45" s="1173"/>
      <c r="V45" s="1173"/>
      <c r="W45" s="1173"/>
      <c r="X45" s="1173"/>
      <c r="Y45" s="1173"/>
      <c r="Z45" s="1174"/>
    </row>
    <row r="46" spans="2:26" ht="22.9" customHeight="1">
      <c r="B46" s="1187"/>
      <c r="C46" s="1194"/>
      <c r="D46" s="1157"/>
      <c r="E46" s="1157"/>
      <c r="F46" s="1207"/>
      <c r="G46" s="1207"/>
      <c r="H46" s="1207"/>
      <c r="I46" s="1207"/>
      <c r="J46" s="1185"/>
      <c r="K46" s="1170"/>
      <c r="M46" s="1171"/>
      <c r="N46" s="1173"/>
      <c r="O46" s="1173"/>
      <c r="P46" s="1173"/>
      <c r="Q46" s="1173"/>
      <c r="R46" s="1173"/>
      <c r="S46" s="1173"/>
      <c r="T46" s="1173"/>
      <c r="U46" s="1173"/>
      <c r="V46" s="1173"/>
      <c r="W46" s="1173"/>
      <c r="X46" s="1173"/>
      <c r="Y46" s="1173"/>
      <c r="Z46" s="1174"/>
    </row>
    <row r="47" spans="2:26" ht="22.9" customHeight="1">
      <c r="B47" s="1187"/>
      <c r="C47" s="1194"/>
      <c r="D47" s="1157"/>
      <c r="E47" s="1157"/>
      <c r="F47" s="1207"/>
      <c r="G47" s="1207"/>
      <c r="H47" s="1207"/>
      <c r="I47" s="1207"/>
      <c r="J47" s="1185"/>
      <c r="K47" s="1170"/>
      <c r="M47" s="1171"/>
      <c r="N47" s="1173"/>
      <c r="O47" s="1173"/>
      <c r="P47" s="1173"/>
      <c r="Q47" s="1173"/>
      <c r="R47" s="1173"/>
      <c r="S47" s="1173"/>
      <c r="T47" s="1173"/>
      <c r="U47" s="1173"/>
      <c r="V47" s="1173"/>
      <c r="W47" s="1173"/>
      <c r="X47" s="1173"/>
      <c r="Y47" s="1173"/>
      <c r="Z47" s="1174"/>
    </row>
    <row r="48" spans="2:26" ht="22.9" customHeight="1">
      <c r="B48" s="1187"/>
      <c r="C48" s="1188" t="s">
        <v>457</v>
      </c>
      <c r="D48" s="1157"/>
      <c r="E48" s="1157"/>
      <c r="F48" s="1207"/>
      <c r="G48" s="1207"/>
      <c r="H48" s="1207"/>
      <c r="I48" s="1207"/>
      <c r="J48" s="1185"/>
      <c r="K48" s="1170"/>
      <c r="M48" s="1171"/>
      <c r="N48" s="1173"/>
      <c r="O48" s="1173"/>
      <c r="P48" s="1173"/>
      <c r="Q48" s="1173"/>
      <c r="R48" s="1173"/>
      <c r="S48" s="1173"/>
      <c r="T48" s="1173"/>
      <c r="U48" s="1173"/>
      <c r="V48" s="1173"/>
      <c r="W48" s="1173"/>
      <c r="X48" s="1173"/>
      <c r="Y48" s="1173"/>
      <c r="Z48" s="1174"/>
    </row>
    <row r="49" spans="2:26" ht="22.9" customHeight="1">
      <c r="B49" s="1187"/>
      <c r="C49" s="1188"/>
      <c r="D49" s="1157"/>
      <c r="E49" s="1157"/>
      <c r="F49" s="1207"/>
      <c r="G49" s="1207"/>
      <c r="H49" s="1207"/>
      <c r="I49" s="1207"/>
      <c r="J49" s="1185"/>
      <c r="K49" s="1170"/>
      <c r="M49" s="1171"/>
      <c r="N49" s="1173"/>
      <c r="O49" s="1173"/>
      <c r="P49" s="1173"/>
      <c r="Q49" s="1173"/>
      <c r="R49" s="1173"/>
      <c r="S49" s="1173"/>
      <c r="T49" s="1173"/>
      <c r="U49" s="1173"/>
      <c r="V49" s="1173"/>
      <c r="W49" s="1173"/>
      <c r="X49" s="1173"/>
      <c r="Y49" s="1173"/>
      <c r="Z49" s="1174"/>
    </row>
    <row r="50" spans="2:26" ht="22.9" customHeight="1">
      <c r="B50" s="1187"/>
      <c r="C50" s="1502" t="s">
        <v>395</v>
      </c>
      <c r="D50" s="1503"/>
      <c r="E50" s="1505"/>
      <c r="F50" s="1230" t="s">
        <v>422</v>
      </c>
      <c r="G50" s="1207"/>
      <c r="H50" s="1207"/>
      <c r="I50" s="1207"/>
      <c r="J50" s="1185"/>
      <c r="K50" s="1170"/>
      <c r="M50" s="1171"/>
      <c r="N50" s="1173"/>
      <c r="O50" s="1173"/>
      <c r="P50" s="1173"/>
      <c r="Q50" s="1173"/>
      <c r="R50" s="1173"/>
      <c r="S50" s="1173"/>
      <c r="T50" s="1173"/>
      <c r="U50" s="1173"/>
      <c r="V50" s="1173"/>
      <c r="W50" s="1173"/>
      <c r="X50" s="1173"/>
      <c r="Y50" s="1173"/>
      <c r="Z50" s="1174"/>
    </row>
    <row r="51" spans="2:26" s="1180" customFormat="1" ht="22.9" customHeight="1">
      <c r="B51" s="1177"/>
      <c r="C51" s="1231" t="s">
        <v>459</v>
      </c>
      <c r="D51" s="1232"/>
      <c r="E51" s="1232"/>
      <c r="F51" s="1233">
        <v>76176.77</v>
      </c>
      <c r="G51" s="1207"/>
      <c r="H51" s="1207"/>
      <c r="I51" s="1207"/>
      <c r="J51" s="1234"/>
      <c r="K51" s="1235"/>
      <c r="M51" s="1171"/>
      <c r="N51" s="1173"/>
      <c r="O51" s="1173"/>
      <c r="P51" s="1173"/>
      <c r="Q51" s="1173"/>
      <c r="R51" s="1173"/>
      <c r="S51" s="1173"/>
      <c r="T51" s="1173"/>
      <c r="U51" s="1173"/>
      <c r="V51" s="1173"/>
      <c r="W51" s="1173"/>
      <c r="X51" s="1173"/>
      <c r="Y51" s="1173"/>
      <c r="Z51" s="1174"/>
    </row>
    <row r="52" spans="2:26" s="1180" customFormat="1" ht="22.9" customHeight="1">
      <c r="B52" s="1177"/>
      <c r="C52" s="1231" t="s">
        <v>460</v>
      </c>
      <c r="D52" s="1232"/>
      <c r="E52" s="1232"/>
      <c r="F52" s="1233">
        <v>389955.2</v>
      </c>
      <c r="G52" s="1207"/>
      <c r="H52" s="1207"/>
      <c r="I52" s="1207"/>
      <c r="J52" s="1234"/>
      <c r="K52" s="1235"/>
      <c r="M52" s="1171"/>
      <c r="N52" s="1173"/>
      <c r="O52" s="1173"/>
      <c r="P52" s="1173"/>
      <c r="Q52" s="1173"/>
      <c r="R52" s="1173"/>
      <c r="S52" s="1173"/>
      <c r="T52" s="1173"/>
      <c r="U52" s="1173"/>
      <c r="V52" s="1173"/>
      <c r="W52" s="1173"/>
      <c r="X52" s="1173"/>
      <c r="Y52" s="1173"/>
      <c r="Z52" s="1174"/>
    </row>
    <row r="53" spans="2:26" ht="22.9" customHeight="1" thickBot="1">
      <c r="B53" s="1187"/>
      <c r="C53" s="1494" t="s">
        <v>458</v>
      </c>
      <c r="D53" s="1506"/>
      <c r="E53" s="1236"/>
      <c r="F53" s="1229">
        <f>SUM(F51:F52)</f>
        <v>466131.97000000003</v>
      </c>
      <c r="G53" s="1207"/>
      <c r="H53" s="1207"/>
      <c r="I53" s="1207"/>
      <c r="J53" s="1234"/>
      <c r="K53" s="1170"/>
      <c r="M53" s="1171"/>
      <c r="N53" s="1173"/>
      <c r="O53" s="1173"/>
      <c r="P53" s="1173"/>
      <c r="Q53" s="1173"/>
      <c r="R53" s="1173"/>
      <c r="S53" s="1173"/>
      <c r="T53" s="1173"/>
      <c r="U53" s="1173"/>
      <c r="V53" s="1173"/>
      <c r="W53" s="1173"/>
      <c r="X53" s="1173"/>
      <c r="Y53" s="1173"/>
      <c r="Z53" s="1174"/>
    </row>
    <row r="54" spans="2:26" ht="22.9" customHeight="1">
      <c r="B54" s="1187"/>
      <c r="C54" s="1194"/>
      <c r="D54" s="1157"/>
      <c r="E54" s="1157"/>
      <c r="F54" s="1207"/>
      <c r="G54" s="1207"/>
      <c r="H54" s="1207"/>
      <c r="I54" s="1207"/>
      <c r="J54" s="1234"/>
      <c r="K54" s="1170"/>
      <c r="M54" s="1171"/>
      <c r="N54" s="1173"/>
      <c r="O54" s="1173"/>
      <c r="P54" s="1173"/>
      <c r="Q54" s="1173"/>
      <c r="R54" s="1173"/>
      <c r="S54" s="1173"/>
      <c r="T54" s="1173"/>
      <c r="U54" s="1173"/>
      <c r="V54" s="1173"/>
      <c r="W54" s="1173"/>
      <c r="X54" s="1173"/>
      <c r="Y54" s="1173"/>
      <c r="Z54" s="1174"/>
    </row>
    <row r="55" spans="2:26" ht="22.9" customHeight="1">
      <c r="B55" s="1187"/>
      <c r="C55" s="1194"/>
      <c r="D55" s="1157"/>
      <c r="E55" s="1157"/>
      <c r="F55" s="1207"/>
      <c r="G55" s="1207"/>
      <c r="H55" s="1207"/>
      <c r="I55" s="1207"/>
      <c r="J55" s="1234"/>
      <c r="K55" s="1170"/>
      <c r="M55" s="1171"/>
      <c r="N55" s="1173"/>
      <c r="O55" s="1173"/>
      <c r="P55" s="1173"/>
      <c r="Q55" s="1173"/>
      <c r="R55" s="1173"/>
      <c r="S55" s="1173"/>
      <c r="T55" s="1173"/>
      <c r="U55" s="1173"/>
      <c r="V55" s="1173"/>
      <c r="W55" s="1173"/>
      <c r="X55" s="1173"/>
      <c r="Y55" s="1173"/>
      <c r="Z55" s="1174"/>
    </row>
    <row r="56" spans="2:26" ht="22.9" customHeight="1">
      <c r="B56" s="1187"/>
      <c r="C56" s="1188" t="s">
        <v>461</v>
      </c>
      <c r="D56" s="1157"/>
      <c r="E56" s="1157"/>
      <c r="F56" s="1207"/>
      <c r="G56" s="1207"/>
      <c r="H56" s="1207"/>
      <c r="I56" s="1207"/>
      <c r="J56" s="1185"/>
      <c r="K56" s="1170"/>
      <c r="M56" s="1171"/>
      <c r="N56" s="1173"/>
      <c r="O56" s="1173"/>
      <c r="P56" s="1173"/>
      <c r="Q56" s="1173"/>
      <c r="R56" s="1173"/>
      <c r="S56" s="1173"/>
      <c r="T56" s="1173"/>
      <c r="U56" s="1173"/>
      <c r="V56" s="1173"/>
      <c r="W56" s="1173"/>
      <c r="X56" s="1173"/>
      <c r="Y56" s="1173"/>
      <c r="Z56" s="1174"/>
    </row>
    <row r="57" spans="2:26" ht="22.9" customHeight="1">
      <c r="B57" s="1187"/>
      <c r="C57" s="1237"/>
      <c r="D57" s="1238"/>
      <c r="E57" s="1238"/>
      <c r="F57" s="1238"/>
      <c r="G57" s="1238"/>
      <c r="H57" s="1238"/>
      <c r="I57" s="1238"/>
      <c r="J57" s="1239"/>
      <c r="K57" s="1170"/>
      <c r="M57" s="1171"/>
      <c r="N57" s="1173"/>
      <c r="O57" s="1173"/>
      <c r="P57" s="1173"/>
      <c r="Q57" s="1173"/>
      <c r="R57" s="1173"/>
      <c r="S57" s="1173"/>
      <c r="T57" s="1173"/>
      <c r="U57" s="1173"/>
      <c r="V57" s="1173"/>
      <c r="W57" s="1173"/>
      <c r="X57" s="1173"/>
      <c r="Y57" s="1173"/>
      <c r="Z57" s="1174"/>
    </row>
    <row r="58" spans="2:26" ht="22.9" customHeight="1">
      <c r="B58" s="1187"/>
      <c r="C58" s="1240"/>
      <c r="D58" s="1241"/>
      <c r="E58" s="1241"/>
      <c r="F58" s="1241"/>
      <c r="G58" s="1241"/>
      <c r="H58" s="1241"/>
      <c r="I58" s="1241"/>
      <c r="J58" s="1242"/>
      <c r="K58" s="1170"/>
      <c r="M58" s="1171"/>
      <c r="N58" s="1173"/>
      <c r="O58" s="1173"/>
      <c r="P58" s="1173"/>
      <c r="Q58" s="1173"/>
      <c r="R58" s="1173"/>
      <c r="S58" s="1173"/>
      <c r="T58" s="1173"/>
      <c r="U58" s="1173"/>
      <c r="V58" s="1173"/>
      <c r="W58" s="1173"/>
      <c r="X58" s="1173"/>
      <c r="Y58" s="1173"/>
      <c r="Z58" s="1174"/>
    </row>
    <row r="59" spans="2:26" ht="22.9" customHeight="1">
      <c r="B59" s="1187"/>
      <c r="C59" s="1240"/>
      <c r="D59" s="1241"/>
      <c r="E59" s="1241"/>
      <c r="F59" s="1241"/>
      <c r="G59" s="1241"/>
      <c r="H59" s="1241"/>
      <c r="I59" s="1241"/>
      <c r="J59" s="1242"/>
      <c r="K59" s="1170"/>
      <c r="M59" s="1171"/>
      <c r="N59" s="1173"/>
      <c r="O59" s="1173"/>
      <c r="P59" s="1173"/>
      <c r="Q59" s="1173"/>
      <c r="R59" s="1173"/>
      <c r="S59" s="1173"/>
      <c r="T59" s="1173"/>
      <c r="U59" s="1173"/>
      <c r="V59" s="1173"/>
      <c r="W59" s="1173"/>
      <c r="X59" s="1173"/>
      <c r="Y59" s="1173"/>
      <c r="Z59" s="1174"/>
    </row>
    <row r="60" spans="2:26" ht="22.9" customHeight="1">
      <c r="B60" s="1187"/>
      <c r="C60" s="1243"/>
      <c r="D60" s="1244"/>
      <c r="E60" s="1244"/>
      <c r="F60" s="1244"/>
      <c r="G60" s="1244"/>
      <c r="H60" s="1244"/>
      <c r="I60" s="1244"/>
      <c r="J60" s="1245"/>
      <c r="K60" s="1170"/>
      <c r="M60" s="1171"/>
      <c r="N60" s="1173"/>
      <c r="O60" s="1173"/>
      <c r="P60" s="1173"/>
      <c r="Q60" s="1173"/>
      <c r="R60" s="1173"/>
      <c r="S60" s="1173"/>
      <c r="T60" s="1173"/>
      <c r="U60" s="1173"/>
      <c r="V60" s="1173"/>
      <c r="W60" s="1173"/>
      <c r="X60" s="1173"/>
      <c r="Y60" s="1173"/>
      <c r="Z60" s="1174"/>
    </row>
    <row r="61" spans="2:26" ht="22.9" customHeight="1">
      <c r="B61" s="1187"/>
      <c r="C61" s="1246"/>
      <c r="D61" s="1246"/>
      <c r="E61" s="1246"/>
      <c r="F61" s="1246"/>
      <c r="G61" s="1246"/>
      <c r="H61" s="1246"/>
      <c r="I61" s="1246"/>
      <c r="J61" s="1246"/>
      <c r="K61" s="1170"/>
      <c r="M61" s="1171"/>
      <c r="N61" s="1173"/>
      <c r="O61" s="1173"/>
      <c r="P61" s="1173"/>
      <c r="Q61" s="1173"/>
      <c r="R61" s="1173"/>
      <c r="S61" s="1173"/>
      <c r="T61" s="1173"/>
      <c r="U61" s="1173"/>
      <c r="V61" s="1173"/>
      <c r="W61" s="1173"/>
      <c r="X61" s="1173"/>
      <c r="Y61" s="1173"/>
      <c r="Z61" s="1174"/>
    </row>
    <row r="62" spans="2:26" ht="22.9" customHeight="1">
      <c r="B62" s="1187"/>
      <c r="C62" s="1247" t="s">
        <v>781</v>
      </c>
      <c r="D62" s="1246"/>
      <c r="E62" s="1246"/>
      <c r="F62" s="1246"/>
      <c r="G62" s="1246"/>
      <c r="H62" s="1246"/>
      <c r="I62" s="1246"/>
      <c r="J62" s="1246"/>
      <c r="K62" s="1170"/>
      <c r="M62" s="1171"/>
      <c r="N62" s="1173"/>
      <c r="O62" s="1173"/>
      <c r="P62" s="1173"/>
      <c r="Q62" s="1173"/>
      <c r="R62" s="1173"/>
      <c r="S62" s="1173"/>
      <c r="T62" s="1173"/>
      <c r="U62" s="1173"/>
      <c r="V62" s="1173"/>
      <c r="W62" s="1173"/>
      <c r="X62" s="1173"/>
      <c r="Y62" s="1173"/>
      <c r="Z62" s="1174"/>
    </row>
    <row r="63" spans="2:26" ht="22.9" customHeight="1">
      <c r="B63" s="1187"/>
      <c r="C63" s="1248" t="s">
        <v>807</v>
      </c>
      <c r="D63" s="1246"/>
      <c r="E63" s="1246"/>
      <c r="F63" s="1246"/>
      <c r="G63" s="1246"/>
      <c r="H63" s="1246"/>
      <c r="I63" s="1246"/>
      <c r="J63" s="1246"/>
      <c r="K63" s="1170"/>
      <c r="M63" s="1171"/>
      <c r="N63" s="1173"/>
      <c r="O63" s="1173"/>
      <c r="P63" s="1173"/>
      <c r="Q63" s="1173"/>
      <c r="R63" s="1173"/>
      <c r="S63" s="1173"/>
      <c r="T63" s="1173"/>
      <c r="U63" s="1173"/>
      <c r="V63" s="1173"/>
      <c r="W63" s="1173"/>
      <c r="X63" s="1173"/>
      <c r="Y63" s="1173"/>
      <c r="Z63" s="1174"/>
    </row>
    <row r="64" spans="2:26" ht="22.9" customHeight="1">
      <c r="B64" s="1187"/>
      <c r="C64" s="1246"/>
      <c r="D64" s="1246"/>
      <c r="E64" s="1246"/>
      <c r="F64" s="1246"/>
      <c r="G64" s="1246"/>
      <c r="H64" s="1246"/>
      <c r="I64" s="1246"/>
      <c r="J64" s="1246"/>
      <c r="K64" s="1170"/>
      <c r="M64" s="1171"/>
      <c r="N64" s="1173"/>
      <c r="O64" s="1173"/>
      <c r="P64" s="1173"/>
      <c r="Q64" s="1173"/>
      <c r="R64" s="1173"/>
      <c r="S64" s="1173"/>
      <c r="T64" s="1173"/>
      <c r="U64" s="1173"/>
      <c r="V64" s="1173"/>
      <c r="W64" s="1173"/>
      <c r="X64" s="1173"/>
      <c r="Y64" s="1173"/>
      <c r="Z64" s="1174"/>
    </row>
    <row r="65" spans="2:26" ht="22.9" customHeight="1" thickBot="1">
      <c r="B65" s="1249"/>
      <c r="C65" s="1250"/>
      <c r="D65" s="1496"/>
      <c r="E65" s="1496"/>
      <c r="F65" s="1250"/>
      <c r="G65" s="1250"/>
      <c r="H65" s="1250"/>
      <c r="I65" s="1250"/>
      <c r="J65" s="1251"/>
      <c r="K65" s="1252"/>
      <c r="M65" s="1253"/>
      <c r="N65" s="1254"/>
      <c r="O65" s="1254"/>
      <c r="P65" s="1254"/>
      <c r="Q65" s="1254"/>
      <c r="R65" s="1254"/>
      <c r="S65" s="1254"/>
      <c r="T65" s="1254"/>
      <c r="U65" s="1254"/>
      <c r="V65" s="1254"/>
      <c r="W65" s="1254"/>
      <c r="X65" s="1254"/>
      <c r="Y65" s="1254"/>
      <c r="Z65" s="1255"/>
    </row>
    <row r="66" spans="2:26" ht="22.9" customHeight="1">
      <c r="D66" s="1168"/>
      <c r="E66" s="1168"/>
      <c r="F66" s="1169"/>
      <c r="G66" s="1169"/>
      <c r="H66" s="1169"/>
      <c r="I66" s="1169"/>
      <c r="J66" s="1169"/>
    </row>
    <row r="67" spans="2:26" ht="12.75">
      <c r="D67" s="1256" t="s">
        <v>77</v>
      </c>
      <c r="E67" s="1168"/>
      <c r="F67" s="1169"/>
      <c r="G67" s="1169"/>
      <c r="H67" s="1169"/>
      <c r="I67" s="1169"/>
      <c r="J67" s="1257" t="s">
        <v>61</v>
      </c>
    </row>
    <row r="68" spans="2:26" ht="12.75">
      <c r="D68" s="1258" t="s">
        <v>78</v>
      </c>
      <c r="E68" s="1168"/>
      <c r="F68" s="1169"/>
      <c r="G68" s="1169"/>
      <c r="H68" s="1169"/>
      <c r="I68" s="1169"/>
      <c r="J68" s="1169"/>
    </row>
    <row r="69" spans="2:26" ht="12.75">
      <c r="D69" s="1258" t="s">
        <v>79</v>
      </c>
      <c r="E69" s="1168"/>
      <c r="F69" s="1169"/>
      <c r="G69" s="1169"/>
      <c r="H69" s="1169"/>
      <c r="I69" s="1169"/>
      <c r="J69" s="1169"/>
    </row>
    <row r="70" spans="2:26" ht="12.75">
      <c r="D70" s="1258" t="s">
        <v>80</v>
      </c>
      <c r="E70" s="1168"/>
      <c r="F70" s="1169"/>
      <c r="G70" s="1169"/>
      <c r="H70" s="1169"/>
      <c r="I70" s="1169"/>
      <c r="J70" s="1169"/>
    </row>
    <row r="71" spans="2:26" ht="12.75">
      <c r="D71" s="1258" t="s">
        <v>81</v>
      </c>
      <c r="E71" s="1168"/>
      <c r="F71" s="1169"/>
      <c r="G71" s="1169"/>
      <c r="H71" s="1169"/>
      <c r="I71" s="1169"/>
      <c r="J71" s="1169"/>
    </row>
    <row r="72" spans="2:26" ht="22.9" customHeight="1">
      <c r="D72" s="1168"/>
      <c r="E72" s="1168"/>
      <c r="F72" s="1169"/>
      <c r="G72" s="1169"/>
      <c r="H72" s="1169"/>
      <c r="I72" s="1169"/>
      <c r="J72" s="1169"/>
    </row>
    <row r="73" spans="2:26" ht="22.9" customHeight="1">
      <c r="D73" s="1168"/>
      <c r="E73" s="1168"/>
      <c r="F73" s="1169"/>
      <c r="G73" s="1169"/>
      <c r="H73" s="1169"/>
      <c r="I73" s="1169"/>
      <c r="J73" s="1169"/>
    </row>
    <row r="74" spans="2:26" ht="22.9" customHeight="1">
      <c r="D74" s="1168"/>
      <c r="E74" s="1168"/>
      <c r="F74" s="1169"/>
      <c r="G74" s="1169"/>
      <c r="H74" s="1169"/>
      <c r="I74" s="1169"/>
      <c r="J74" s="1169"/>
    </row>
    <row r="75" spans="2:26" ht="22.9" customHeight="1">
      <c r="D75" s="1168"/>
      <c r="E75" s="1168"/>
      <c r="F75" s="1169"/>
      <c r="G75" s="1169"/>
      <c r="H75" s="1169"/>
      <c r="I75" s="1169"/>
      <c r="J75" s="1169"/>
    </row>
    <row r="76" spans="2:26" ht="22.9" customHeight="1">
      <c r="F76" s="1169"/>
      <c r="G76" s="1169"/>
      <c r="H76" s="1169"/>
      <c r="I76" s="1169"/>
      <c r="J76" s="1169"/>
    </row>
  </sheetData>
  <sheetProtection password="E059" sheet="1" objects="1" scenarios="1"/>
  <mergeCells count="10">
    <mergeCell ref="J6:J7"/>
    <mergeCell ref="C12:D12"/>
    <mergeCell ref="C45:D45"/>
    <mergeCell ref="D65:E65"/>
    <mergeCell ref="E9:J9"/>
    <mergeCell ref="C37:D37"/>
    <mergeCell ref="C38:D38"/>
    <mergeCell ref="F36:J36"/>
    <mergeCell ref="C50:E50"/>
    <mergeCell ref="C53:D53"/>
  </mergeCells>
  <phoneticPr fontId="20" type="noConversion"/>
  <printOptions horizontalCentered="1" verticalCentered="1"/>
  <pageMargins left="0.35629921259842523" right="0.35629921259842523" top="0.60629921259842523" bottom="0.60629921259842523" header="0.5" footer="0.5"/>
  <pageSetup paperSize="9" scale="50" orientation="portrait" horizontalDpi="4294967292" verticalDpi="4294967292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86"/>
  <sheetViews>
    <sheetView topLeftCell="A53" zoomScale="55" zoomScaleNormal="55" workbookViewId="0">
      <selection activeCell="N102" sqref="N102"/>
    </sheetView>
  </sheetViews>
  <sheetFormatPr baseColWidth="10" defaultColWidth="10.77734375" defaultRowHeight="22.9" customHeight="1"/>
  <cols>
    <col min="1" max="2" width="3.21875" style="678" customWidth="1"/>
    <col min="3" max="3" width="13.5546875" style="678" customWidth="1"/>
    <col min="4" max="4" width="66.21875" style="678" customWidth="1"/>
    <col min="5" max="5" width="14.21875" style="680" customWidth="1"/>
    <col min="6" max="6" width="2.77734375" style="680" customWidth="1"/>
    <col min="7" max="7" width="79.21875" style="680" customWidth="1"/>
    <col min="8" max="8" width="14.21875" style="680" customWidth="1"/>
    <col min="9" max="9" width="3.21875" style="678" customWidth="1"/>
    <col min="10" max="16384" width="10.77734375" style="678"/>
  </cols>
  <sheetData>
    <row r="2" spans="2:24" ht="22.9" customHeight="1">
      <c r="D2" s="679" t="s">
        <v>321</v>
      </c>
    </row>
    <row r="3" spans="2:24" ht="22.9" customHeight="1">
      <c r="D3" s="679" t="s">
        <v>322</v>
      </c>
    </row>
    <row r="4" spans="2:24" ht="22.9" customHeight="1" thickBot="1"/>
    <row r="5" spans="2:24" ht="9" customHeight="1">
      <c r="B5" s="681"/>
      <c r="C5" s="682"/>
      <c r="D5" s="682"/>
      <c r="E5" s="683"/>
      <c r="F5" s="683"/>
      <c r="G5" s="683"/>
      <c r="H5" s="683"/>
      <c r="I5" s="684"/>
      <c r="K5" s="685"/>
      <c r="L5" s="686"/>
      <c r="M5" s="686"/>
      <c r="N5" s="686"/>
      <c r="O5" s="686"/>
      <c r="P5" s="686"/>
      <c r="Q5" s="686"/>
      <c r="R5" s="686"/>
      <c r="S5" s="686"/>
      <c r="T5" s="686"/>
      <c r="U5" s="686"/>
      <c r="V5" s="686"/>
      <c r="W5" s="686"/>
      <c r="X5" s="687"/>
    </row>
    <row r="6" spans="2:24" ht="30" customHeight="1">
      <c r="B6" s="688"/>
      <c r="C6" s="689" t="s">
        <v>0</v>
      </c>
      <c r="D6" s="690"/>
      <c r="E6" s="691"/>
      <c r="F6" s="691"/>
      <c r="G6" s="691"/>
      <c r="H6" s="1507">
        <f>ejercicio</f>
        <v>2018</v>
      </c>
      <c r="I6" s="692"/>
      <c r="K6" s="693"/>
      <c r="L6" s="694" t="s">
        <v>644</v>
      </c>
      <c r="M6" s="694"/>
      <c r="N6" s="694"/>
      <c r="O6" s="694"/>
      <c r="P6" s="695"/>
      <c r="Q6" s="695"/>
      <c r="R6" s="695"/>
      <c r="S6" s="695"/>
      <c r="T6" s="695"/>
      <c r="U6" s="695"/>
      <c r="V6" s="695"/>
      <c r="W6" s="695"/>
      <c r="X6" s="696"/>
    </row>
    <row r="7" spans="2:24" ht="30" customHeight="1">
      <c r="B7" s="688"/>
      <c r="C7" s="689" t="s">
        <v>1</v>
      </c>
      <c r="D7" s="690"/>
      <c r="E7" s="691"/>
      <c r="F7" s="691"/>
      <c r="G7" s="691"/>
      <c r="H7" s="1507"/>
      <c r="I7" s="692"/>
      <c r="K7" s="693"/>
      <c r="L7" s="695"/>
      <c r="M7" s="695"/>
      <c r="N7" s="695"/>
      <c r="O7" s="695"/>
      <c r="P7" s="695"/>
      <c r="Q7" s="695"/>
      <c r="R7" s="695"/>
      <c r="S7" s="695"/>
      <c r="T7" s="695"/>
      <c r="U7" s="695"/>
      <c r="V7" s="695"/>
      <c r="W7" s="695"/>
      <c r="X7" s="696"/>
    </row>
    <row r="8" spans="2:24" ht="30" customHeight="1">
      <c r="B8" s="688"/>
      <c r="C8" s="697"/>
      <c r="D8" s="690"/>
      <c r="E8" s="691"/>
      <c r="F8" s="691"/>
      <c r="G8" s="691"/>
      <c r="H8" s="698"/>
      <c r="I8" s="692"/>
      <c r="K8" s="693"/>
      <c r="L8" s="695"/>
      <c r="M8" s="695"/>
      <c r="N8" s="695"/>
      <c r="O8" s="695"/>
      <c r="P8" s="695"/>
      <c r="Q8" s="695"/>
      <c r="R8" s="695"/>
      <c r="S8" s="695"/>
      <c r="T8" s="695"/>
      <c r="U8" s="695"/>
      <c r="V8" s="695"/>
      <c r="W8" s="695"/>
      <c r="X8" s="696"/>
    </row>
    <row r="9" spans="2:24" s="702" customFormat="1" ht="30" customHeight="1">
      <c r="B9" s="699"/>
      <c r="C9" s="700" t="s">
        <v>2</v>
      </c>
      <c r="D9" s="1508" t="str">
        <f>Entidad</f>
        <v>CASINO TAORO S.A.</v>
      </c>
      <c r="E9" s="1508"/>
      <c r="F9" s="1508"/>
      <c r="G9" s="1508"/>
      <c r="H9" s="1508"/>
      <c r="I9" s="701"/>
      <c r="K9" s="693"/>
      <c r="L9" s="695"/>
      <c r="M9" s="695"/>
      <c r="N9" s="695"/>
      <c r="O9" s="695"/>
      <c r="P9" s="695"/>
      <c r="Q9" s="695"/>
      <c r="R9" s="695"/>
      <c r="S9" s="695"/>
      <c r="T9" s="695"/>
      <c r="U9" s="695"/>
      <c r="V9" s="695"/>
      <c r="W9" s="695"/>
      <c r="X9" s="696"/>
    </row>
    <row r="10" spans="2:24" ht="7.15" customHeight="1">
      <c r="B10" s="688"/>
      <c r="C10" s="690"/>
      <c r="D10" s="690"/>
      <c r="E10" s="691"/>
      <c r="F10" s="691"/>
      <c r="G10" s="691"/>
      <c r="H10" s="691"/>
      <c r="I10" s="692"/>
      <c r="K10" s="693"/>
      <c r="L10" s="695"/>
      <c r="M10" s="695"/>
      <c r="N10" s="695"/>
      <c r="O10" s="695"/>
      <c r="P10" s="695"/>
      <c r="Q10" s="695"/>
      <c r="R10" s="695"/>
      <c r="S10" s="695"/>
      <c r="T10" s="695"/>
      <c r="U10" s="695"/>
      <c r="V10" s="695"/>
      <c r="W10" s="695"/>
      <c r="X10" s="696"/>
    </row>
    <row r="11" spans="2:24" s="707" customFormat="1" ht="30" customHeight="1">
      <c r="B11" s="703"/>
      <c r="C11" s="704" t="s">
        <v>465</v>
      </c>
      <c r="D11" s="704"/>
      <c r="E11" s="705"/>
      <c r="F11" s="705"/>
      <c r="G11" s="705"/>
      <c r="H11" s="705"/>
      <c r="I11" s="706"/>
      <c r="K11" s="693"/>
      <c r="L11" s="695"/>
      <c r="M11" s="695"/>
      <c r="N11" s="695"/>
      <c r="O11" s="695"/>
      <c r="P11" s="695"/>
      <c r="Q11" s="695"/>
      <c r="R11" s="695"/>
      <c r="S11" s="695"/>
      <c r="T11" s="695"/>
      <c r="U11" s="695"/>
      <c r="V11" s="695"/>
      <c r="W11" s="695"/>
      <c r="X11" s="696"/>
    </row>
    <row r="12" spans="2:24" s="707" customFormat="1" ht="30" customHeight="1">
      <c r="B12" s="703"/>
      <c r="C12" s="1509"/>
      <c r="D12" s="1509"/>
      <c r="E12" s="708"/>
      <c r="F12" s="708"/>
      <c r="G12" s="708"/>
      <c r="H12" s="708"/>
      <c r="I12" s="706"/>
      <c r="K12" s="693"/>
      <c r="L12" s="695"/>
      <c r="M12" s="695"/>
      <c r="N12" s="695"/>
      <c r="O12" s="695"/>
      <c r="P12" s="695"/>
      <c r="Q12" s="695"/>
      <c r="R12" s="695"/>
      <c r="S12" s="695"/>
      <c r="T12" s="695"/>
      <c r="U12" s="695"/>
      <c r="V12" s="695"/>
      <c r="W12" s="695"/>
      <c r="X12" s="696"/>
    </row>
    <row r="13" spans="2:24" ht="28.9" customHeight="1">
      <c r="B13" s="709"/>
      <c r="C13" s="1513" t="s">
        <v>466</v>
      </c>
      <c r="D13" s="1514"/>
      <c r="E13" s="1514"/>
      <c r="F13" s="1514"/>
      <c r="G13" s="1514"/>
      <c r="H13" s="1515"/>
      <c r="I13" s="692"/>
      <c r="K13" s="693"/>
      <c r="L13" s="695"/>
      <c r="M13" s="695"/>
      <c r="N13" s="695"/>
      <c r="O13" s="695"/>
      <c r="P13" s="695"/>
      <c r="Q13" s="695"/>
      <c r="R13" s="695"/>
      <c r="S13" s="695"/>
      <c r="T13" s="695"/>
      <c r="U13" s="695"/>
      <c r="V13" s="695"/>
      <c r="W13" s="695"/>
      <c r="X13" s="696"/>
    </row>
    <row r="14" spans="2:24" ht="9" customHeight="1">
      <c r="B14" s="709"/>
      <c r="C14" s="710"/>
      <c r="D14" s="710"/>
      <c r="E14" s="708"/>
      <c r="F14" s="708"/>
      <c r="G14" s="708"/>
      <c r="H14" s="708"/>
      <c r="I14" s="692"/>
      <c r="K14" s="693"/>
      <c r="L14" s="695"/>
      <c r="M14" s="695"/>
      <c r="N14" s="695"/>
      <c r="O14" s="695"/>
      <c r="P14" s="695"/>
      <c r="Q14" s="695"/>
      <c r="R14" s="695"/>
      <c r="S14" s="695"/>
      <c r="T14" s="695"/>
      <c r="U14" s="695"/>
      <c r="V14" s="695"/>
      <c r="W14" s="695"/>
      <c r="X14" s="696"/>
    </row>
    <row r="15" spans="2:24" s="714" customFormat="1" ht="22.9" customHeight="1">
      <c r="B15" s="711"/>
      <c r="C15" s="1516" t="s">
        <v>469</v>
      </c>
      <c r="D15" s="1517"/>
      <c r="E15" s="1518"/>
      <c r="F15" s="712"/>
      <c r="G15" s="1516" t="s">
        <v>470</v>
      </c>
      <c r="H15" s="1518"/>
      <c r="I15" s="713"/>
      <c r="K15" s="693"/>
      <c r="L15" s="695"/>
      <c r="M15" s="695"/>
      <c r="N15" s="695"/>
      <c r="O15" s="695"/>
      <c r="P15" s="695"/>
      <c r="Q15" s="695"/>
      <c r="R15" s="695"/>
      <c r="S15" s="695"/>
      <c r="T15" s="695"/>
      <c r="U15" s="695"/>
      <c r="V15" s="695"/>
      <c r="W15" s="695"/>
      <c r="X15" s="696"/>
    </row>
    <row r="16" spans="2:24" s="714" customFormat="1" ht="24" customHeight="1">
      <c r="B16" s="711"/>
      <c r="C16" s="1516" t="s">
        <v>384</v>
      </c>
      <c r="D16" s="1518"/>
      <c r="E16" s="715" t="s">
        <v>422</v>
      </c>
      <c r="F16" s="712"/>
      <c r="G16" s="715" t="s">
        <v>384</v>
      </c>
      <c r="H16" s="716" t="s">
        <v>422</v>
      </c>
      <c r="I16" s="713"/>
      <c r="K16" s="693"/>
      <c r="L16" s="695"/>
      <c r="M16" s="695"/>
      <c r="N16" s="695"/>
      <c r="O16" s="695"/>
      <c r="P16" s="695"/>
      <c r="Q16" s="695"/>
      <c r="R16" s="695"/>
      <c r="S16" s="695"/>
      <c r="T16" s="695"/>
      <c r="U16" s="695"/>
      <c r="V16" s="695"/>
      <c r="W16" s="695"/>
      <c r="X16" s="696"/>
    </row>
    <row r="17" spans="2:24" s="723" customFormat="1" ht="22.9" customHeight="1">
      <c r="B17" s="709"/>
      <c r="C17" s="717" t="s">
        <v>471</v>
      </c>
      <c r="D17" s="718"/>
      <c r="E17" s="719"/>
      <c r="F17" s="720"/>
      <c r="G17" s="721" t="str">
        <f>C17</f>
        <v>CABILDO INSULAR DE TENERIFE</v>
      </c>
      <c r="H17" s="719"/>
      <c r="I17" s="722"/>
      <c r="K17" s="693"/>
      <c r="L17" s="695"/>
      <c r="M17" s="695"/>
      <c r="N17" s="695"/>
      <c r="O17" s="695"/>
      <c r="P17" s="695"/>
      <c r="Q17" s="695"/>
      <c r="R17" s="695"/>
      <c r="S17" s="695"/>
      <c r="T17" s="695"/>
      <c r="U17" s="695"/>
      <c r="V17" s="695"/>
      <c r="W17" s="695"/>
      <c r="X17" s="696"/>
    </row>
    <row r="18" spans="2:24" s="723" customFormat="1" ht="22.9" customHeight="1">
      <c r="B18" s="709"/>
      <c r="C18" s="724" t="s">
        <v>472</v>
      </c>
      <c r="D18" s="725"/>
      <c r="E18" s="719"/>
      <c r="F18" s="720"/>
      <c r="G18" s="721" t="str">
        <f t="shared" ref="G18:G55" si="0">C18</f>
        <v>O.A. DE MUSEOS Y CENTROS</v>
      </c>
      <c r="H18" s="719"/>
      <c r="I18" s="722"/>
      <c r="K18" s="693"/>
      <c r="L18" s="695"/>
      <c r="M18" s="695"/>
      <c r="N18" s="695"/>
      <c r="O18" s="695"/>
      <c r="P18" s="695"/>
      <c r="Q18" s="695"/>
      <c r="R18" s="695"/>
      <c r="S18" s="695"/>
      <c r="T18" s="695"/>
      <c r="U18" s="695"/>
      <c r="V18" s="695"/>
      <c r="W18" s="695"/>
      <c r="X18" s="696"/>
    </row>
    <row r="19" spans="2:24" s="723" customFormat="1" ht="22.9" customHeight="1">
      <c r="B19" s="709"/>
      <c r="C19" s="724" t="s">
        <v>473</v>
      </c>
      <c r="D19" s="725"/>
      <c r="E19" s="719"/>
      <c r="F19" s="720"/>
      <c r="G19" s="721" t="str">
        <f t="shared" si="0"/>
        <v>O.A. INST. INS. ATENCIÓN SOC. Y SOCIOSAN.</v>
      </c>
      <c r="H19" s="719"/>
      <c r="I19" s="722"/>
      <c r="K19" s="693"/>
      <c r="L19" s="695"/>
      <c r="M19" s="695"/>
      <c r="N19" s="695"/>
      <c r="O19" s="695"/>
      <c r="P19" s="695"/>
      <c r="Q19" s="695"/>
      <c r="R19" s="695"/>
      <c r="S19" s="695"/>
      <c r="T19" s="695"/>
      <c r="U19" s="695"/>
      <c r="V19" s="695"/>
      <c r="W19" s="695"/>
      <c r="X19" s="696"/>
    </row>
    <row r="20" spans="2:24" s="723" customFormat="1" ht="22.9" customHeight="1">
      <c r="B20" s="709"/>
      <c r="C20" s="724" t="s">
        <v>474</v>
      </c>
      <c r="D20" s="725"/>
      <c r="E20" s="719"/>
      <c r="F20" s="720"/>
      <c r="G20" s="721" t="str">
        <f t="shared" si="0"/>
        <v>O.A. PATRONATO INSULAR DE MUSICA</v>
      </c>
      <c r="H20" s="719"/>
      <c r="I20" s="722"/>
      <c r="K20" s="693"/>
      <c r="L20" s="695"/>
      <c r="M20" s="695"/>
      <c r="N20" s="695"/>
      <c r="O20" s="695"/>
      <c r="P20" s="695"/>
      <c r="Q20" s="695"/>
      <c r="R20" s="695"/>
      <c r="S20" s="695"/>
      <c r="T20" s="695"/>
      <c r="U20" s="695"/>
      <c r="V20" s="695"/>
      <c r="W20" s="695"/>
      <c r="X20" s="696"/>
    </row>
    <row r="21" spans="2:24" s="723" customFormat="1" ht="22.9" customHeight="1">
      <c r="B21" s="709"/>
      <c r="C21" s="724" t="s">
        <v>475</v>
      </c>
      <c r="D21" s="725"/>
      <c r="E21" s="719"/>
      <c r="F21" s="720"/>
      <c r="G21" s="721" t="str">
        <f t="shared" si="0"/>
        <v>O.A. CONSEJO INSULAR DE AGUAS</v>
      </c>
      <c r="H21" s="719"/>
      <c r="I21" s="722"/>
      <c r="K21" s="693"/>
      <c r="L21" s="695"/>
      <c r="M21" s="695"/>
      <c r="N21" s="695"/>
      <c r="O21" s="695"/>
      <c r="P21" s="695"/>
      <c r="Q21" s="695"/>
      <c r="R21" s="695"/>
      <c r="S21" s="695"/>
      <c r="T21" s="695"/>
      <c r="U21" s="695"/>
      <c r="V21" s="695"/>
      <c r="W21" s="695"/>
      <c r="X21" s="696"/>
    </row>
    <row r="22" spans="2:24" s="723" customFormat="1" ht="22.9" customHeight="1">
      <c r="B22" s="709"/>
      <c r="C22" s="724" t="s">
        <v>476</v>
      </c>
      <c r="D22" s="725"/>
      <c r="E22" s="719"/>
      <c r="F22" s="720"/>
      <c r="G22" s="721" t="str">
        <f t="shared" si="0"/>
        <v>EPEL. BALSAS DE TENERIFE</v>
      </c>
      <c r="H22" s="719"/>
      <c r="I22" s="722"/>
      <c r="K22" s="693"/>
      <c r="L22" s="695"/>
      <c r="M22" s="695"/>
      <c r="N22" s="695"/>
      <c r="O22" s="695"/>
      <c r="P22" s="695"/>
      <c r="Q22" s="695"/>
      <c r="R22" s="695"/>
      <c r="S22" s="695"/>
      <c r="T22" s="695"/>
      <c r="U22" s="695"/>
      <c r="V22" s="695"/>
      <c r="W22" s="695"/>
      <c r="X22" s="696"/>
    </row>
    <row r="23" spans="2:24" s="723" customFormat="1" ht="22.9" customHeight="1">
      <c r="B23" s="709"/>
      <c r="C23" s="724" t="s">
        <v>775</v>
      </c>
      <c r="D23" s="725"/>
      <c r="E23" s="719"/>
      <c r="F23" s="720"/>
      <c r="G23" s="721" t="str">
        <f t="shared" si="0"/>
        <v>EPEL TEA, TENERFE ESPACIO DE LAS ARTES</v>
      </c>
      <c r="H23" s="719"/>
      <c r="I23" s="722"/>
      <c r="K23" s="693"/>
      <c r="L23" s="695"/>
      <c r="M23" s="695"/>
      <c r="N23" s="695"/>
      <c r="O23" s="695"/>
      <c r="P23" s="695"/>
      <c r="Q23" s="695"/>
      <c r="R23" s="695"/>
      <c r="S23" s="695"/>
      <c r="T23" s="695"/>
      <c r="U23" s="695"/>
      <c r="V23" s="695"/>
      <c r="W23" s="695"/>
      <c r="X23" s="696"/>
    </row>
    <row r="24" spans="2:24" s="723" customFormat="1" ht="22.9" customHeight="1">
      <c r="B24" s="709"/>
      <c r="C24" s="724" t="s">
        <v>477</v>
      </c>
      <c r="D24" s="725"/>
      <c r="E24" s="719"/>
      <c r="F24" s="720"/>
      <c r="G24" s="721" t="str">
        <f t="shared" si="0"/>
        <v>EPEL AGROTEIDE ENTIDAD INSULAR DESARROLLO AGRICOLA Y GANADERO</v>
      </c>
      <c r="H24" s="719"/>
      <c r="I24" s="722"/>
      <c r="K24" s="693"/>
      <c r="L24" s="695"/>
      <c r="M24" s="695"/>
      <c r="N24" s="695"/>
      <c r="O24" s="695"/>
      <c r="P24" s="695"/>
      <c r="Q24" s="695"/>
      <c r="R24" s="695"/>
      <c r="S24" s="695"/>
      <c r="T24" s="695"/>
      <c r="U24" s="695"/>
      <c r="V24" s="695"/>
      <c r="W24" s="695"/>
      <c r="X24" s="696"/>
    </row>
    <row r="25" spans="2:24" s="723" customFormat="1" ht="22.9" customHeight="1">
      <c r="B25" s="709"/>
      <c r="C25" s="724" t="s">
        <v>478</v>
      </c>
      <c r="D25" s="725"/>
      <c r="E25" s="719"/>
      <c r="F25" s="720"/>
      <c r="G25" s="721" t="str">
        <f t="shared" si="0"/>
        <v>CASINO DE TAORO, SA</v>
      </c>
      <c r="H25" s="719"/>
      <c r="I25" s="722"/>
      <c r="K25" s="693"/>
      <c r="L25" s="695"/>
      <c r="M25" s="695"/>
      <c r="N25" s="695"/>
      <c r="O25" s="695"/>
      <c r="P25" s="695"/>
      <c r="Q25" s="695"/>
      <c r="R25" s="695"/>
      <c r="S25" s="695"/>
      <c r="T25" s="695"/>
      <c r="U25" s="695"/>
      <c r="V25" s="695"/>
      <c r="W25" s="695"/>
      <c r="X25" s="696"/>
    </row>
    <row r="26" spans="2:24" s="723" customFormat="1" ht="22.9" customHeight="1">
      <c r="B26" s="709"/>
      <c r="C26" s="724" t="s">
        <v>479</v>
      </c>
      <c r="D26" s="725"/>
      <c r="E26" s="719">
        <v>3096790</v>
      </c>
      <c r="F26" s="720"/>
      <c r="G26" s="721" t="str">
        <f t="shared" si="0"/>
        <v>CASINO DE PLAYA DE LAS AMÉRICAS, SA</v>
      </c>
      <c r="H26" s="719">
        <v>840690</v>
      </c>
      <c r="I26" s="722"/>
      <c r="K26" s="693"/>
      <c r="L26" s="695"/>
      <c r="M26" s="695"/>
      <c r="N26" s="695"/>
      <c r="O26" s="695"/>
      <c r="P26" s="695"/>
      <c r="Q26" s="695"/>
      <c r="R26" s="695"/>
      <c r="S26" s="695"/>
      <c r="T26" s="695"/>
      <c r="U26" s="695"/>
      <c r="V26" s="695"/>
      <c r="W26" s="695"/>
      <c r="X26" s="696"/>
    </row>
    <row r="27" spans="2:24" s="723" customFormat="1" ht="22.9" customHeight="1">
      <c r="B27" s="709"/>
      <c r="C27" s="724" t="s">
        <v>480</v>
      </c>
      <c r="D27" s="725"/>
      <c r="E27" s="719">
        <v>433180</v>
      </c>
      <c r="F27" s="720"/>
      <c r="G27" s="721" t="str">
        <f t="shared" si="0"/>
        <v>CASINO DE SANTA CRUZ, SA</v>
      </c>
      <c r="H27" s="719">
        <v>310460</v>
      </c>
      <c r="I27" s="722"/>
      <c r="K27" s="693"/>
      <c r="L27" s="695"/>
      <c r="M27" s="695"/>
      <c r="N27" s="695"/>
      <c r="O27" s="695"/>
      <c r="P27" s="695"/>
      <c r="Q27" s="695"/>
      <c r="R27" s="695"/>
      <c r="S27" s="695"/>
      <c r="T27" s="695"/>
      <c r="U27" s="695"/>
      <c r="V27" s="695"/>
      <c r="W27" s="695"/>
      <c r="X27" s="696"/>
    </row>
    <row r="28" spans="2:24" s="723" customFormat="1" ht="22.9" customHeight="1">
      <c r="B28" s="709"/>
      <c r="C28" s="724" t="s">
        <v>481</v>
      </c>
      <c r="D28" s="725"/>
      <c r="E28" s="719"/>
      <c r="F28" s="720"/>
      <c r="G28" s="721" t="str">
        <f t="shared" si="0"/>
        <v>INSTIT.FERIAL DE TENERIFE, SA</v>
      </c>
      <c r="H28" s="719"/>
      <c r="I28" s="722"/>
      <c r="K28" s="693"/>
      <c r="L28" s="695"/>
      <c r="M28" s="695"/>
      <c r="N28" s="695"/>
      <c r="O28" s="695"/>
      <c r="P28" s="695"/>
      <c r="Q28" s="695"/>
      <c r="R28" s="695"/>
      <c r="S28" s="695"/>
      <c r="T28" s="695"/>
      <c r="U28" s="695"/>
      <c r="V28" s="695"/>
      <c r="W28" s="695"/>
      <c r="X28" s="696"/>
    </row>
    <row r="29" spans="2:24" s="723" customFormat="1" ht="22.9" customHeight="1">
      <c r="B29" s="709"/>
      <c r="C29" s="724" t="s">
        <v>482</v>
      </c>
      <c r="D29" s="725"/>
      <c r="E29" s="719"/>
      <c r="F29" s="720"/>
      <c r="G29" s="721" t="str">
        <f t="shared" si="0"/>
        <v>EMPRESA INSULAR DE ARTESANÍA, SA</v>
      </c>
      <c r="H29" s="719"/>
      <c r="I29" s="722"/>
      <c r="K29" s="693"/>
      <c r="L29" s="695"/>
      <c r="M29" s="695"/>
      <c r="N29" s="695"/>
      <c r="O29" s="695"/>
      <c r="P29" s="695"/>
      <c r="Q29" s="695"/>
      <c r="R29" s="695"/>
      <c r="S29" s="695"/>
      <c r="T29" s="695"/>
      <c r="U29" s="695"/>
      <c r="V29" s="695"/>
      <c r="W29" s="695"/>
      <c r="X29" s="696"/>
    </row>
    <row r="30" spans="2:24" s="723" customFormat="1" ht="22.9" customHeight="1">
      <c r="B30" s="709"/>
      <c r="C30" s="724" t="s">
        <v>483</v>
      </c>
      <c r="D30" s="725"/>
      <c r="E30" s="719"/>
      <c r="F30" s="720"/>
      <c r="G30" s="721" t="str">
        <f t="shared" si="0"/>
        <v>SINPROMI.S.L.</v>
      </c>
      <c r="H30" s="719"/>
      <c r="I30" s="722"/>
      <c r="K30" s="693"/>
      <c r="L30" s="695"/>
      <c r="M30" s="695"/>
      <c r="N30" s="695"/>
      <c r="O30" s="695"/>
      <c r="P30" s="695"/>
      <c r="Q30" s="695"/>
      <c r="R30" s="695"/>
      <c r="S30" s="695"/>
      <c r="T30" s="695"/>
      <c r="U30" s="695"/>
      <c r="V30" s="695"/>
      <c r="W30" s="695"/>
      <c r="X30" s="696"/>
    </row>
    <row r="31" spans="2:24" s="723" customFormat="1" ht="22.9" customHeight="1">
      <c r="B31" s="709"/>
      <c r="C31" s="724" t="s">
        <v>484</v>
      </c>
      <c r="D31" s="725"/>
      <c r="E31" s="719"/>
      <c r="F31" s="720"/>
      <c r="G31" s="721" t="str">
        <f t="shared" si="0"/>
        <v>AUDITORIO DE TENERIFE, SA</v>
      </c>
      <c r="H31" s="719"/>
      <c r="I31" s="722"/>
      <c r="K31" s="693"/>
      <c r="L31" s="695"/>
      <c r="M31" s="695"/>
      <c r="N31" s="695"/>
      <c r="O31" s="695"/>
      <c r="P31" s="695"/>
      <c r="Q31" s="695"/>
      <c r="R31" s="695"/>
      <c r="S31" s="695"/>
      <c r="T31" s="695"/>
      <c r="U31" s="695"/>
      <c r="V31" s="695"/>
      <c r="W31" s="695"/>
      <c r="X31" s="696"/>
    </row>
    <row r="32" spans="2:24" s="723" customFormat="1" ht="22.9" customHeight="1">
      <c r="B32" s="709"/>
      <c r="C32" s="724" t="s">
        <v>485</v>
      </c>
      <c r="D32" s="725"/>
      <c r="E32" s="719"/>
      <c r="F32" s="720"/>
      <c r="G32" s="721" t="str">
        <f t="shared" si="0"/>
        <v>GEST. INS. DEPORTE, CULT.Y OCIO, SA (IDECO)</v>
      </c>
      <c r="H32" s="719"/>
      <c r="I32" s="722"/>
      <c r="K32" s="693"/>
      <c r="L32" s="695"/>
      <c r="M32" s="695"/>
      <c r="N32" s="695"/>
      <c r="O32" s="695"/>
      <c r="P32" s="695"/>
      <c r="Q32" s="695"/>
      <c r="R32" s="695"/>
      <c r="S32" s="695"/>
      <c r="T32" s="695"/>
      <c r="U32" s="695"/>
      <c r="V32" s="695"/>
      <c r="W32" s="695"/>
      <c r="X32" s="696"/>
    </row>
    <row r="33" spans="2:24" s="723" customFormat="1" ht="22.9" customHeight="1">
      <c r="B33" s="709"/>
      <c r="C33" s="724" t="s">
        <v>486</v>
      </c>
      <c r="D33" s="725"/>
      <c r="E33" s="719"/>
      <c r="F33" s="720"/>
      <c r="G33" s="721" t="str">
        <f t="shared" si="0"/>
        <v>TITSA</v>
      </c>
      <c r="H33" s="719"/>
      <c r="I33" s="722"/>
      <c r="K33" s="693"/>
      <c r="L33" s="695"/>
      <c r="M33" s="695"/>
      <c r="N33" s="695"/>
      <c r="O33" s="695"/>
      <c r="P33" s="695"/>
      <c r="Q33" s="695"/>
      <c r="R33" s="695"/>
      <c r="S33" s="695"/>
      <c r="T33" s="695"/>
      <c r="U33" s="695"/>
      <c r="V33" s="695"/>
      <c r="W33" s="695"/>
      <c r="X33" s="696"/>
    </row>
    <row r="34" spans="2:24" s="723" customFormat="1" ht="22.9" customHeight="1">
      <c r="B34" s="709"/>
      <c r="C34" s="724" t="s">
        <v>487</v>
      </c>
      <c r="D34" s="725"/>
      <c r="E34" s="719"/>
      <c r="F34" s="720"/>
      <c r="G34" s="721" t="str">
        <f t="shared" si="0"/>
        <v>SPET, TURISMO DE TENERIFE, S.A.</v>
      </c>
      <c r="H34" s="719"/>
      <c r="I34" s="722"/>
      <c r="K34" s="693"/>
      <c r="L34" s="695"/>
      <c r="M34" s="695"/>
      <c r="N34" s="695"/>
      <c r="O34" s="695"/>
      <c r="P34" s="695"/>
      <c r="Q34" s="695"/>
      <c r="R34" s="695"/>
      <c r="S34" s="695"/>
      <c r="T34" s="695"/>
      <c r="U34" s="695"/>
      <c r="V34" s="695"/>
      <c r="W34" s="695"/>
      <c r="X34" s="696"/>
    </row>
    <row r="35" spans="2:24" s="723" customFormat="1" ht="22.9" customHeight="1">
      <c r="B35" s="709"/>
      <c r="C35" s="724" t="s">
        <v>488</v>
      </c>
      <c r="D35" s="725"/>
      <c r="E35" s="719"/>
      <c r="F35" s="720"/>
      <c r="G35" s="721" t="str">
        <f t="shared" si="0"/>
        <v>INSTITUTO MEDICO TINERFEÑO, S.A. (IMETISA)</v>
      </c>
      <c r="H35" s="719"/>
      <c r="I35" s="722"/>
      <c r="K35" s="693"/>
      <c r="L35" s="695"/>
      <c r="M35" s="695"/>
      <c r="N35" s="695"/>
      <c r="O35" s="695"/>
      <c r="P35" s="695"/>
      <c r="Q35" s="695"/>
      <c r="R35" s="695"/>
      <c r="S35" s="695"/>
      <c r="T35" s="695"/>
      <c r="U35" s="695"/>
      <c r="V35" s="695"/>
      <c r="W35" s="695"/>
      <c r="X35" s="696"/>
    </row>
    <row r="36" spans="2:24" s="723" customFormat="1" ht="22.9" customHeight="1">
      <c r="B36" s="709"/>
      <c r="C36" s="724" t="s">
        <v>489</v>
      </c>
      <c r="D36" s="725"/>
      <c r="E36" s="719"/>
      <c r="F36" s="720"/>
      <c r="G36" s="721" t="str">
        <f t="shared" si="0"/>
        <v>METROPOLITANO DE TENERIFE, S.A.</v>
      </c>
      <c r="H36" s="719"/>
      <c r="I36" s="722"/>
      <c r="K36" s="693"/>
      <c r="L36" s="695"/>
      <c r="M36" s="695"/>
      <c r="N36" s="695"/>
      <c r="O36" s="695"/>
      <c r="P36" s="695"/>
      <c r="Q36" s="695"/>
      <c r="R36" s="695"/>
      <c r="S36" s="695"/>
      <c r="T36" s="695"/>
      <c r="U36" s="695"/>
      <c r="V36" s="695"/>
      <c r="W36" s="695"/>
      <c r="X36" s="696"/>
    </row>
    <row r="37" spans="2:24" s="723" customFormat="1" ht="22.9" customHeight="1">
      <c r="B37" s="709"/>
      <c r="C37" s="724" t="s">
        <v>490</v>
      </c>
      <c r="D37" s="725"/>
      <c r="E37" s="719"/>
      <c r="F37" s="720"/>
      <c r="G37" s="721" t="str">
        <f t="shared" si="0"/>
        <v>INST. TECNOL. Y DE ENERGIAS RENOVABLES, S.A. (ITER)</v>
      </c>
      <c r="H37" s="719"/>
      <c r="I37" s="722"/>
      <c r="K37" s="693"/>
      <c r="L37" s="695"/>
      <c r="M37" s="695"/>
      <c r="N37" s="695"/>
      <c r="O37" s="695"/>
      <c r="P37" s="695"/>
      <c r="Q37" s="695"/>
      <c r="R37" s="695"/>
      <c r="S37" s="695"/>
      <c r="T37" s="695"/>
      <c r="U37" s="695"/>
      <c r="V37" s="695"/>
      <c r="W37" s="695"/>
      <c r="X37" s="696"/>
    </row>
    <row r="38" spans="2:24" s="723" customFormat="1" ht="22.9" customHeight="1">
      <c r="B38" s="709"/>
      <c r="C38" s="724" t="s">
        <v>491</v>
      </c>
      <c r="D38" s="725"/>
      <c r="E38" s="719"/>
      <c r="F38" s="720"/>
      <c r="G38" s="721" t="str">
        <f t="shared" si="0"/>
        <v>CULTIVOS Y TECNOLOGÍAS AGRARIAS DE TENERIFE, S.A (CULTESA)</v>
      </c>
      <c r="H38" s="719"/>
      <c r="I38" s="722"/>
      <c r="K38" s="693"/>
      <c r="L38" s="695"/>
      <c r="M38" s="695"/>
      <c r="N38" s="695"/>
      <c r="O38" s="695"/>
      <c r="P38" s="695"/>
      <c r="Q38" s="695"/>
      <c r="R38" s="695"/>
      <c r="S38" s="695"/>
      <c r="T38" s="695"/>
      <c r="U38" s="695"/>
      <c r="V38" s="695"/>
      <c r="W38" s="695"/>
      <c r="X38" s="696"/>
    </row>
    <row r="39" spans="2:24" s="723" customFormat="1" ht="22.9" customHeight="1">
      <c r="B39" s="709"/>
      <c r="C39" s="724" t="s">
        <v>492</v>
      </c>
      <c r="D39" s="725"/>
      <c r="E39" s="719"/>
      <c r="F39" s="720"/>
      <c r="G39" s="721" t="str">
        <f t="shared" si="0"/>
        <v>BUENAVISTA GOLF, S.A.</v>
      </c>
      <c r="H39" s="719"/>
      <c r="I39" s="722"/>
      <c r="K39" s="693"/>
      <c r="L39" s="695"/>
      <c r="M39" s="695"/>
      <c r="N39" s="695"/>
      <c r="O39" s="695"/>
      <c r="P39" s="695"/>
      <c r="Q39" s="695"/>
      <c r="R39" s="695"/>
      <c r="S39" s="695"/>
      <c r="T39" s="695"/>
      <c r="U39" s="695"/>
      <c r="V39" s="695"/>
      <c r="W39" s="695"/>
      <c r="X39" s="696"/>
    </row>
    <row r="40" spans="2:24" s="723" customFormat="1" ht="22.9" customHeight="1">
      <c r="B40" s="709"/>
      <c r="C40" s="724" t="s">
        <v>493</v>
      </c>
      <c r="D40" s="725"/>
      <c r="E40" s="719"/>
      <c r="F40" s="720"/>
      <c r="G40" s="721" t="str">
        <f t="shared" si="0"/>
        <v>PARQUE CIENTÍFICO Y TECNOLÓGICO DE TENERIFE, S.A.</v>
      </c>
      <c r="H40" s="719"/>
      <c r="I40" s="722"/>
      <c r="K40" s="693"/>
      <c r="L40" s="695"/>
      <c r="M40" s="695"/>
      <c r="N40" s="695"/>
      <c r="O40" s="695"/>
      <c r="P40" s="695"/>
      <c r="Q40" s="695"/>
      <c r="R40" s="695"/>
      <c r="S40" s="695"/>
      <c r="T40" s="695"/>
      <c r="U40" s="695"/>
      <c r="V40" s="695"/>
      <c r="W40" s="695"/>
      <c r="X40" s="696"/>
    </row>
    <row r="41" spans="2:24" s="723" customFormat="1" ht="22.9" customHeight="1">
      <c r="B41" s="709"/>
      <c r="C41" s="724" t="s">
        <v>494</v>
      </c>
      <c r="D41" s="725"/>
      <c r="E41" s="719"/>
      <c r="F41" s="720"/>
      <c r="G41" s="721" t="str">
        <f t="shared" si="0"/>
        <v>INSTITUTO TECNOLÓGICO Y DE COMUNICACIONES DE TENERIFE, S.L. (IT3)</v>
      </c>
      <c r="H41" s="719"/>
      <c r="I41" s="722"/>
      <c r="K41" s="693"/>
      <c r="L41" s="695"/>
      <c r="M41" s="695"/>
      <c r="N41" s="695"/>
      <c r="O41" s="695"/>
      <c r="P41" s="695"/>
      <c r="Q41" s="695"/>
      <c r="R41" s="695"/>
      <c r="S41" s="695"/>
      <c r="T41" s="695"/>
      <c r="U41" s="695"/>
      <c r="V41" s="695"/>
      <c r="W41" s="695"/>
      <c r="X41" s="696"/>
    </row>
    <row r="42" spans="2:24" s="723" customFormat="1" ht="22.9" customHeight="1">
      <c r="B42" s="709"/>
      <c r="C42" s="724" t="s">
        <v>495</v>
      </c>
      <c r="D42" s="725"/>
      <c r="E42" s="719"/>
      <c r="F42" s="720"/>
      <c r="G42" s="721" t="str">
        <f t="shared" si="0"/>
        <v>INSTITUTO VULCANOLÓGICO DE CANARIAS S.A.</v>
      </c>
      <c r="H42" s="719"/>
      <c r="I42" s="722"/>
      <c r="K42" s="693"/>
      <c r="L42" s="695"/>
      <c r="M42" s="695"/>
      <c r="N42" s="695"/>
      <c r="O42" s="695"/>
      <c r="P42" s="695"/>
      <c r="Q42" s="695"/>
      <c r="R42" s="695"/>
      <c r="S42" s="695"/>
      <c r="T42" s="695"/>
      <c r="U42" s="695"/>
      <c r="V42" s="695"/>
      <c r="W42" s="695"/>
      <c r="X42" s="696"/>
    </row>
    <row r="43" spans="2:24" s="723" customFormat="1" ht="22.9" customHeight="1">
      <c r="B43" s="709"/>
      <c r="C43" s="724" t="s">
        <v>496</v>
      </c>
      <c r="D43" s="725"/>
      <c r="E43" s="719"/>
      <c r="F43" s="720"/>
      <c r="G43" s="721" t="str">
        <f t="shared" si="0"/>
        <v>CANARIAS SUBMARINE LINK, S.L. (Canalink)</v>
      </c>
      <c r="H43" s="719"/>
      <c r="I43" s="722"/>
      <c r="K43" s="693"/>
      <c r="L43" s="695"/>
      <c r="M43" s="695"/>
      <c r="N43" s="695"/>
      <c r="O43" s="695"/>
      <c r="P43" s="695"/>
      <c r="Q43" s="695"/>
      <c r="R43" s="695"/>
      <c r="S43" s="695"/>
      <c r="T43" s="695"/>
      <c r="U43" s="695"/>
      <c r="V43" s="695"/>
      <c r="W43" s="695"/>
      <c r="X43" s="696"/>
    </row>
    <row r="44" spans="2:24" s="723" customFormat="1" ht="22.9" customHeight="1">
      <c r="B44" s="709"/>
      <c r="C44" s="724" t="s">
        <v>497</v>
      </c>
      <c r="D44" s="725"/>
      <c r="E44" s="719"/>
      <c r="F44" s="720"/>
      <c r="G44" s="721" t="str">
        <f t="shared" si="0"/>
        <v>CANALINK AFRICA, S.L.</v>
      </c>
      <c r="H44" s="719"/>
      <c r="I44" s="722"/>
      <c r="K44" s="693"/>
      <c r="L44" s="695"/>
      <c r="M44" s="695"/>
      <c r="N44" s="695"/>
      <c r="O44" s="695"/>
      <c r="P44" s="695"/>
      <c r="Q44" s="695"/>
      <c r="R44" s="695"/>
      <c r="S44" s="695"/>
      <c r="T44" s="695"/>
      <c r="U44" s="695"/>
      <c r="V44" s="695"/>
      <c r="W44" s="695"/>
      <c r="X44" s="696"/>
    </row>
    <row r="45" spans="2:24" s="723" customFormat="1" ht="22.9" customHeight="1">
      <c r="B45" s="709"/>
      <c r="C45" s="724" t="s">
        <v>498</v>
      </c>
      <c r="D45" s="725"/>
      <c r="E45" s="719"/>
      <c r="F45" s="720"/>
      <c r="G45" s="721" t="str">
        <f t="shared" si="0"/>
        <v>CANALINK BAHARICOM, S.L.</v>
      </c>
      <c r="H45" s="719"/>
      <c r="I45" s="722"/>
      <c r="K45" s="693"/>
      <c r="L45" s="695"/>
      <c r="M45" s="695"/>
      <c r="N45" s="695"/>
      <c r="O45" s="695"/>
      <c r="P45" s="695"/>
      <c r="Q45" s="695"/>
      <c r="R45" s="695"/>
      <c r="S45" s="695"/>
      <c r="T45" s="695"/>
      <c r="U45" s="695"/>
      <c r="V45" s="695"/>
      <c r="W45" s="695"/>
      <c r="X45" s="696"/>
    </row>
    <row r="46" spans="2:24" s="723" customFormat="1" ht="22.9" customHeight="1">
      <c r="B46" s="709"/>
      <c r="C46" s="724" t="s">
        <v>499</v>
      </c>
      <c r="D46" s="725"/>
      <c r="E46" s="719"/>
      <c r="F46" s="720"/>
      <c r="G46" s="721" t="str">
        <f t="shared" si="0"/>
        <v>GESTIÓN INSULAR DE AGUAS DE TENERIFE, S.A. (GESTA)</v>
      </c>
      <c r="H46" s="719"/>
      <c r="I46" s="722"/>
      <c r="K46" s="693"/>
      <c r="L46" s="695"/>
      <c r="M46" s="695"/>
      <c r="N46" s="695"/>
      <c r="O46" s="695"/>
      <c r="P46" s="695"/>
      <c r="Q46" s="695"/>
      <c r="R46" s="695"/>
      <c r="S46" s="695"/>
      <c r="T46" s="695"/>
      <c r="U46" s="695"/>
      <c r="V46" s="695"/>
      <c r="W46" s="695"/>
      <c r="X46" s="696"/>
    </row>
    <row r="47" spans="2:24" s="723" customFormat="1" ht="22.9" customHeight="1">
      <c r="B47" s="709"/>
      <c r="C47" s="724" t="s">
        <v>500</v>
      </c>
      <c r="D47" s="725"/>
      <c r="E47" s="719"/>
      <c r="F47" s="720"/>
      <c r="G47" s="721" t="str">
        <f t="shared" si="0"/>
        <v>FUNDACION TENERIFE RURAL</v>
      </c>
      <c r="H47" s="719"/>
      <c r="I47" s="722"/>
      <c r="K47" s="693"/>
      <c r="L47" s="695"/>
      <c r="M47" s="695"/>
      <c r="N47" s="695"/>
      <c r="O47" s="695"/>
      <c r="P47" s="695"/>
      <c r="Q47" s="695"/>
      <c r="R47" s="695"/>
      <c r="S47" s="695"/>
      <c r="T47" s="695"/>
      <c r="U47" s="695"/>
      <c r="V47" s="695"/>
      <c r="W47" s="695"/>
      <c r="X47" s="696"/>
    </row>
    <row r="48" spans="2:24" s="723" customFormat="1" ht="22.9" customHeight="1">
      <c r="B48" s="709"/>
      <c r="C48" s="724" t="s">
        <v>501</v>
      </c>
      <c r="D48" s="725"/>
      <c r="E48" s="719"/>
      <c r="F48" s="720"/>
      <c r="G48" s="721" t="str">
        <f t="shared" si="0"/>
        <v>FUNDACIÓN  ITB</v>
      </c>
      <c r="H48" s="719"/>
      <c r="I48" s="722"/>
      <c r="K48" s="693"/>
      <c r="L48" s="695"/>
      <c r="M48" s="695"/>
      <c r="N48" s="695"/>
      <c r="O48" s="695"/>
      <c r="P48" s="695"/>
      <c r="Q48" s="695"/>
      <c r="R48" s="695"/>
      <c r="S48" s="695"/>
      <c r="T48" s="695"/>
      <c r="U48" s="695"/>
      <c r="V48" s="695"/>
      <c r="W48" s="695"/>
      <c r="X48" s="696"/>
    </row>
    <row r="49" spans="2:24" s="723" customFormat="1" ht="22.9" customHeight="1">
      <c r="B49" s="709"/>
      <c r="C49" s="724" t="s">
        <v>502</v>
      </c>
      <c r="D49" s="725"/>
      <c r="E49" s="719"/>
      <c r="F49" s="720"/>
      <c r="G49" s="721" t="str">
        <f t="shared" si="0"/>
        <v>FIFEDE</v>
      </c>
      <c r="H49" s="719"/>
      <c r="I49" s="722"/>
      <c r="K49" s="693"/>
      <c r="L49" s="695"/>
      <c r="M49" s="695"/>
      <c r="N49" s="695"/>
      <c r="O49" s="695"/>
      <c r="P49" s="695"/>
      <c r="Q49" s="695"/>
      <c r="R49" s="695"/>
      <c r="S49" s="695"/>
      <c r="T49" s="695"/>
      <c r="U49" s="695"/>
      <c r="V49" s="695"/>
      <c r="W49" s="695"/>
      <c r="X49" s="696"/>
    </row>
    <row r="50" spans="2:24" s="723" customFormat="1" ht="22.9" customHeight="1">
      <c r="B50" s="709"/>
      <c r="C50" s="724" t="s">
        <v>503</v>
      </c>
      <c r="D50" s="725"/>
      <c r="E50" s="719"/>
      <c r="F50" s="720"/>
      <c r="G50" s="721" t="str">
        <f t="shared" si="0"/>
        <v>AGENCIA INSULAR DE LA ENERGIA</v>
      </c>
      <c r="H50" s="719"/>
      <c r="I50" s="722"/>
      <c r="K50" s="693"/>
      <c r="L50" s="695"/>
      <c r="M50" s="695"/>
      <c r="N50" s="695"/>
      <c r="O50" s="695"/>
      <c r="P50" s="695"/>
      <c r="Q50" s="695"/>
      <c r="R50" s="695"/>
      <c r="S50" s="695"/>
      <c r="T50" s="695"/>
      <c r="U50" s="695"/>
      <c r="V50" s="695"/>
      <c r="W50" s="695"/>
      <c r="X50" s="696"/>
    </row>
    <row r="51" spans="2:24" s="723" customFormat="1" ht="22.9" customHeight="1">
      <c r="B51" s="709"/>
      <c r="C51" s="724" t="s">
        <v>504</v>
      </c>
      <c r="D51" s="725"/>
      <c r="E51" s="719"/>
      <c r="F51" s="720"/>
      <c r="G51" s="721" t="str">
        <f t="shared" si="0"/>
        <v>FUNDACIÓN CANARIAS FACTORÍA DE LA INNOVACIÓN TURÍSTICA</v>
      </c>
      <c r="H51" s="719"/>
      <c r="I51" s="722"/>
      <c r="K51" s="693"/>
      <c r="L51" s="695"/>
      <c r="M51" s="695"/>
      <c r="N51" s="695"/>
      <c r="O51" s="695"/>
      <c r="P51" s="695"/>
      <c r="Q51" s="695"/>
      <c r="R51" s="695"/>
      <c r="S51" s="695"/>
      <c r="T51" s="695"/>
      <c r="U51" s="695"/>
      <c r="V51" s="695"/>
      <c r="W51" s="695"/>
      <c r="X51" s="696"/>
    </row>
    <row r="52" spans="2:24" s="723" customFormat="1" ht="22.9" customHeight="1">
      <c r="B52" s="709"/>
      <c r="C52" s="724" t="s">
        <v>505</v>
      </c>
      <c r="D52" s="725"/>
      <c r="E52" s="719"/>
      <c r="F52" s="720"/>
      <c r="G52" s="721" t="str">
        <f t="shared" si="0"/>
        <v>CONSORCIO PREVENSIÓN, EXTINCIÓN INCENDIOS Y SALVAMENTO DE LA ISLA DE TENERIFE</v>
      </c>
      <c r="H52" s="719"/>
      <c r="I52" s="722"/>
      <c r="K52" s="693"/>
      <c r="L52" s="695"/>
      <c r="M52" s="695"/>
      <c r="N52" s="695"/>
      <c r="O52" s="695"/>
      <c r="P52" s="695"/>
      <c r="Q52" s="695"/>
      <c r="R52" s="695"/>
      <c r="S52" s="695"/>
      <c r="T52" s="695"/>
      <c r="U52" s="695"/>
      <c r="V52" s="695"/>
      <c r="W52" s="695"/>
      <c r="X52" s="696"/>
    </row>
    <row r="53" spans="2:24" s="723" customFormat="1" ht="22.9" customHeight="1">
      <c r="B53" s="709"/>
      <c r="C53" s="724" t="s">
        <v>506</v>
      </c>
      <c r="D53" s="725"/>
      <c r="E53" s="719"/>
      <c r="F53" s="720"/>
      <c r="G53" s="721" t="str">
        <f t="shared" si="0"/>
        <v>CONSORCIO DE TRIBUTOS DE LA ISLA DE TENERIFE</v>
      </c>
      <c r="H53" s="719"/>
      <c r="I53" s="722"/>
      <c r="K53" s="693"/>
      <c r="L53" s="695"/>
      <c r="M53" s="695"/>
      <c r="N53" s="695"/>
      <c r="O53" s="695"/>
      <c r="P53" s="695"/>
      <c r="Q53" s="695"/>
      <c r="R53" s="695"/>
      <c r="S53" s="695"/>
      <c r="T53" s="695"/>
      <c r="U53" s="695"/>
      <c r="V53" s="695"/>
      <c r="W53" s="695"/>
      <c r="X53" s="696"/>
    </row>
    <row r="54" spans="2:24" s="723" customFormat="1" ht="22.9" customHeight="1">
      <c r="B54" s="709"/>
      <c r="C54" s="724" t="s">
        <v>507</v>
      </c>
      <c r="D54" s="725"/>
      <c r="E54" s="719"/>
      <c r="F54" s="720"/>
      <c r="G54" s="721" t="str">
        <f t="shared" si="0"/>
        <v>CONSORCIO ISLA BAJA</v>
      </c>
      <c r="H54" s="719"/>
      <c r="I54" s="722"/>
      <c r="K54" s="693"/>
      <c r="L54" s="695"/>
      <c r="M54" s="695"/>
      <c r="N54" s="695"/>
      <c r="O54" s="695"/>
      <c r="P54" s="695"/>
      <c r="Q54" s="695"/>
      <c r="R54" s="695"/>
      <c r="S54" s="695"/>
      <c r="T54" s="695"/>
      <c r="U54" s="695"/>
      <c r="V54" s="695"/>
      <c r="W54" s="695"/>
      <c r="X54" s="696"/>
    </row>
    <row r="55" spans="2:24" s="723" customFormat="1" ht="22.9" customHeight="1">
      <c r="B55" s="709"/>
      <c r="C55" s="726" t="s">
        <v>508</v>
      </c>
      <c r="D55" s="727"/>
      <c r="E55" s="728"/>
      <c r="F55" s="720"/>
      <c r="G55" s="721" t="str">
        <f t="shared" si="0"/>
        <v>CONSORCIO URBANÍSTICO PARA LA REHABILITACIÓN DEL PTO. DE LA CRUZ</v>
      </c>
      <c r="H55" s="728"/>
      <c r="I55" s="722"/>
      <c r="K55" s="693"/>
      <c r="L55" s="695"/>
      <c r="M55" s="695"/>
      <c r="N55" s="695"/>
      <c r="O55" s="695"/>
      <c r="P55" s="695"/>
      <c r="Q55" s="695"/>
      <c r="R55" s="695"/>
      <c r="S55" s="695"/>
      <c r="T55" s="695"/>
      <c r="U55" s="695"/>
      <c r="V55" s="695"/>
      <c r="W55" s="695"/>
      <c r="X55" s="696"/>
    </row>
    <row r="56" spans="2:24" s="702" customFormat="1" ht="22.9" customHeight="1" thickBot="1">
      <c r="B56" s="699"/>
      <c r="C56" s="1510" t="s">
        <v>424</v>
      </c>
      <c r="D56" s="1511"/>
      <c r="E56" s="729">
        <f>SUM(E17:E55)</f>
        <v>3529970</v>
      </c>
      <c r="F56" s="712"/>
      <c r="G56" s="730" t="s">
        <v>424</v>
      </c>
      <c r="H56" s="729">
        <f>SUM(H17:H55)</f>
        <v>1151150</v>
      </c>
      <c r="I56" s="701"/>
      <c r="K56" s="693"/>
      <c r="L56" s="695"/>
      <c r="M56" s="695"/>
      <c r="N56" s="695"/>
      <c r="O56" s="695"/>
      <c r="P56" s="695"/>
      <c r="Q56" s="695"/>
      <c r="R56" s="695"/>
      <c r="S56" s="695"/>
      <c r="T56" s="695"/>
      <c r="U56" s="695"/>
      <c r="V56" s="695"/>
      <c r="W56" s="695"/>
      <c r="X56" s="696"/>
    </row>
    <row r="57" spans="2:24" ht="22.9" customHeight="1">
      <c r="B57" s="709"/>
      <c r="C57" s="679"/>
      <c r="D57" s="679"/>
      <c r="E57" s="731"/>
      <c r="F57" s="708"/>
      <c r="G57" s="731"/>
      <c r="H57" s="708"/>
      <c r="I57" s="692"/>
      <c r="K57" s="693"/>
      <c r="L57" s="695"/>
      <c r="M57" s="695"/>
      <c r="N57" s="695"/>
      <c r="O57" s="695"/>
      <c r="P57" s="695"/>
      <c r="Q57" s="695"/>
      <c r="R57" s="695"/>
      <c r="S57" s="695"/>
      <c r="T57" s="695"/>
      <c r="U57" s="695"/>
      <c r="V57" s="695"/>
      <c r="W57" s="695"/>
      <c r="X57" s="696"/>
    </row>
    <row r="58" spans="2:24" ht="22.9" customHeight="1">
      <c r="B58" s="709"/>
      <c r="C58" s="1513" t="s">
        <v>776</v>
      </c>
      <c r="D58" s="1514"/>
      <c r="E58" s="1514"/>
      <c r="F58" s="1514"/>
      <c r="G58" s="1514"/>
      <c r="H58" s="1515"/>
      <c r="I58" s="692"/>
      <c r="K58" s="693"/>
      <c r="L58" s="695"/>
      <c r="M58" s="695"/>
      <c r="N58" s="695"/>
      <c r="O58" s="695"/>
      <c r="P58" s="695"/>
      <c r="Q58" s="695"/>
      <c r="R58" s="695"/>
      <c r="S58" s="695"/>
      <c r="T58" s="695"/>
      <c r="U58" s="695"/>
      <c r="V58" s="695"/>
      <c r="W58" s="695"/>
      <c r="X58" s="696"/>
    </row>
    <row r="59" spans="2:24" s="690" customFormat="1" ht="9" customHeight="1">
      <c r="B59" s="709"/>
      <c r="C59" s="732"/>
      <c r="D59" s="732"/>
      <c r="E59" s="732"/>
      <c r="F59" s="732"/>
      <c r="G59" s="732"/>
      <c r="H59" s="732"/>
      <c r="I59" s="692"/>
      <c r="K59" s="693"/>
      <c r="L59" s="695"/>
      <c r="M59" s="695"/>
      <c r="N59" s="695"/>
      <c r="O59" s="695"/>
      <c r="P59" s="695"/>
      <c r="Q59" s="695"/>
      <c r="R59" s="695"/>
      <c r="S59" s="695"/>
      <c r="T59" s="695"/>
      <c r="U59" s="695"/>
      <c r="V59" s="695"/>
      <c r="W59" s="695"/>
      <c r="X59" s="696"/>
    </row>
    <row r="60" spans="2:24" ht="22.9" customHeight="1">
      <c r="B60" s="709"/>
      <c r="C60" s="1513" t="s">
        <v>466</v>
      </c>
      <c r="D60" s="1514"/>
      <c r="E60" s="1514"/>
      <c r="F60" s="1514"/>
      <c r="G60" s="1514"/>
      <c r="H60" s="1515"/>
      <c r="I60" s="692"/>
      <c r="K60" s="693"/>
      <c r="L60" s="695"/>
      <c r="M60" s="695"/>
      <c r="N60" s="695"/>
      <c r="O60" s="695"/>
      <c r="P60" s="695"/>
      <c r="Q60" s="695"/>
      <c r="R60" s="695"/>
      <c r="S60" s="695"/>
      <c r="T60" s="695"/>
      <c r="U60" s="695"/>
      <c r="V60" s="695"/>
      <c r="W60" s="695"/>
      <c r="X60" s="696"/>
    </row>
    <row r="61" spans="2:24" s="690" customFormat="1" ht="9" customHeight="1">
      <c r="B61" s="709"/>
      <c r="C61" s="732"/>
      <c r="D61" s="732"/>
      <c r="E61" s="732"/>
      <c r="F61" s="732"/>
      <c r="G61" s="732"/>
      <c r="H61" s="732"/>
      <c r="I61" s="692"/>
      <c r="K61" s="693"/>
      <c r="L61" s="695"/>
      <c r="M61" s="695"/>
      <c r="N61" s="695"/>
      <c r="O61" s="695"/>
      <c r="P61" s="695"/>
      <c r="Q61" s="695"/>
      <c r="R61" s="695"/>
      <c r="S61" s="695"/>
      <c r="T61" s="695"/>
      <c r="U61" s="695"/>
      <c r="V61" s="695"/>
      <c r="W61" s="695"/>
      <c r="X61" s="696"/>
    </row>
    <row r="62" spans="2:24" ht="22.9" customHeight="1">
      <c r="B62" s="709"/>
      <c r="C62" s="1516" t="s">
        <v>469</v>
      </c>
      <c r="D62" s="1517"/>
      <c r="E62" s="1518"/>
      <c r="F62" s="712"/>
      <c r="G62" s="1516" t="s">
        <v>470</v>
      </c>
      <c r="H62" s="1518"/>
      <c r="I62" s="692"/>
      <c r="K62" s="693"/>
      <c r="L62" s="695"/>
      <c r="M62" s="695"/>
      <c r="N62" s="695"/>
      <c r="O62" s="695"/>
      <c r="P62" s="695"/>
      <c r="Q62" s="695"/>
      <c r="R62" s="695"/>
      <c r="S62" s="695"/>
      <c r="T62" s="695"/>
      <c r="U62" s="695"/>
      <c r="V62" s="695"/>
      <c r="W62" s="695"/>
      <c r="X62" s="696"/>
    </row>
    <row r="63" spans="2:24" ht="22.9" customHeight="1">
      <c r="B63" s="709"/>
      <c r="C63" s="1516" t="s">
        <v>384</v>
      </c>
      <c r="D63" s="1518"/>
      <c r="E63" s="715" t="s">
        <v>422</v>
      </c>
      <c r="F63" s="712"/>
      <c r="G63" s="715" t="s">
        <v>384</v>
      </c>
      <c r="H63" s="716" t="s">
        <v>422</v>
      </c>
      <c r="I63" s="692"/>
      <c r="K63" s="693"/>
      <c r="L63" s="695"/>
      <c r="M63" s="695"/>
      <c r="N63" s="695"/>
      <c r="O63" s="695"/>
      <c r="P63" s="695"/>
      <c r="Q63" s="695"/>
      <c r="R63" s="695"/>
      <c r="S63" s="695"/>
      <c r="T63" s="695"/>
      <c r="U63" s="695"/>
      <c r="V63" s="695"/>
      <c r="W63" s="695"/>
      <c r="X63" s="696"/>
    </row>
    <row r="64" spans="2:24" ht="22.9" customHeight="1">
      <c r="B64" s="709"/>
      <c r="C64" s="717" t="s">
        <v>509</v>
      </c>
      <c r="D64" s="718"/>
      <c r="E64" s="719"/>
      <c r="F64" s="720"/>
      <c r="G64" s="721" t="str">
        <f>C64</f>
        <v>A.M.C. POLÍGONO INDUSTRIAL DE GÜIMAR</v>
      </c>
      <c r="H64" s="719"/>
      <c r="I64" s="692"/>
      <c r="K64" s="693"/>
      <c r="L64" s="695"/>
      <c r="M64" s="695"/>
      <c r="N64" s="695"/>
      <c r="O64" s="695"/>
      <c r="P64" s="695"/>
      <c r="Q64" s="695"/>
      <c r="R64" s="695"/>
      <c r="S64" s="695"/>
      <c r="T64" s="695"/>
      <c r="U64" s="695"/>
      <c r="V64" s="695"/>
      <c r="W64" s="695"/>
      <c r="X64" s="696"/>
    </row>
    <row r="65" spans="2:24" ht="22.9" customHeight="1">
      <c r="B65" s="709"/>
      <c r="C65" s="724" t="s">
        <v>510</v>
      </c>
      <c r="D65" s="725"/>
      <c r="E65" s="719"/>
      <c r="F65" s="720"/>
      <c r="G65" s="721" t="str">
        <f t="shared" ref="G65:G68" si="1">C65</f>
        <v>MERCATENERIFE, S.A.</v>
      </c>
      <c r="H65" s="719"/>
      <c r="I65" s="692"/>
      <c r="K65" s="693"/>
      <c r="L65" s="695"/>
      <c r="M65" s="695"/>
      <c r="N65" s="695"/>
      <c r="O65" s="695"/>
      <c r="P65" s="695"/>
      <c r="Q65" s="695"/>
      <c r="R65" s="695"/>
      <c r="S65" s="695"/>
      <c r="T65" s="695"/>
      <c r="U65" s="695"/>
      <c r="V65" s="695"/>
      <c r="W65" s="695"/>
      <c r="X65" s="696"/>
    </row>
    <row r="66" spans="2:24" ht="22.9" customHeight="1">
      <c r="B66" s="709"/>
      <c r="C66" s="724" t="s">
        <v>511</v>
      </c>
      <c r="D66" s="725"/>
      <c r="E66" s="719"/>
      <c r="F66" s="720"/>
      <c r="G66" s="721" t="str">
        <f t="shared" si="1"/>
        <v>POLÍGONO INDUSTRIAL DE GRANADILLA-PARQUE TECNOLÓGICO DE TENERIFE, S.A.</v>
      </c>
      <c r="H66" s="719"/>
      <c r="I66" s="692"/>
      <c r="K66" s="693"/>
      <c r="L66" s="695"/>
      <c r="M66" s="695"/>
      <c r="N66" s="695"/>
      <c r="O66" s="695"/>
      <c r="P66" s="695"/>
      <c r="Q66" s="695"/>
      <c r="R66" s="695"/>
      <c r="S66" s="695"/>
      <c r="T66" s="695"/>
      <c r="U66" s="695"/>
      <c r="V66" s="695"/>
      <c r="W66" s="695"/>
      <c r="X66" s="696"/>
    </row>
    <row r="67" spans="2:24" ht="22.9" customHeight="1">
      <c r="B67" s="709"/>
      <c r="C67" s="724" t="s">
        <v>512</v>
      </c>
      <c r="D67" s="725"/>
      <c r="E67" s="719"/>
      <c r="F67" s="720"/>
      <c r="G67" s="721" t="str">
        <f t="shared" si="1"/>
        <v>PARQUES EÓLICOS DE GRANADILLA, A.I.E.</v>
      </c>
      <c r="H67" s="719"/>
      <c r="I67" s="692"/>
      <c r="K67" s="693"/>
      <c r="L67" s="695"/>
      <c r="M67" s="695"/>
      <c r="N67" s="695"/>
      <c r="O67" s="695"/>
      <c r="P67" s="695"/>
      <c r="Q67" s="695"/>
      <c r="R67" s="695"/>
      <c r="S67" s="695"/>
      <c r="T67" s="695"/>
      <c r="U67" s="695"/>
      <c r="V67" s="695"/>
      <c r="W67" s="695"/>
      <c r="X67" s="696"/>
    </row>
    <row r="68" spans="2:24" ht="22.9" customHeight="1">
      <c r="B68" s="709"/>
      <c r="C68" s="724" t="s">
        <v>513</v>
      </c>
      <c r="D68" s="725"/>
      <c r="E68" s="719"/>
      <c r="F68" s="720"/>
      <c r="G68" s="721" t="str">
        <f t="shared" si="1"/>
        <v>EÓLICAS DE TENERIFE, A.I.E.</v>
      </c>
      <c r="H68" s="719"/>
      <c r="I68" s="692"/>
      <c r="K68" s="693"/>
      <c r="L68" s="695"/>
      <c r="M68" s="695"/>
      <c r="N68" s="695"/>
      <c r="O68" s="695"/>
      <c r="P68" s="695"/>
      <c r="Q68" s="695"/>
      <c r="R68" s="695"/>
      <c r="S68" s="695"/>
      <c r="T68" s="695"/>
      <c r="U68" s="695"/>
      <c r="V68" s="695"/>
      <c r="W68" s="695"/>
      <c r="X68" s="696"/>
    </row>
    <row r="69" spans="2:24" s="702" customFormat="1" ht="22.9" customHeight="1" thickBot="1">
      <c r="B69" s="699"/>
      <c r="C69" s="1510" t="s">
        <v>424</v>
      </c>
      <c r="D69" s="1511"/>
      <c r="E69" s="729">
        <f>SUM(E64:E68)</f>
        <v>0</v>
      </c>
      <c r="F69" s="712"/>
      <c r="G69" s="730" t="s">
        <v>424</v>
      </c>
      <c r="H69" s="729">
        <f>SUM(H64:H68)</f>
        <v>0</v>
      </c>
      <c r="I69" s="701"/>
      <c r="K69" s="693"/>
      <c r="L69" s="695"/>
      <c r="M69" s="695"/>
      <c r="N69" s="695"/>
      <c r="O69" s="695"/>
      <c r="P69" s="695"/>
      <c r="Q69" s="695"/>
      <c r="R69" s="695"/>
      <c r="S69" s="695"/>
      <c r="T69" s="695"/>
      <c r="U69" s="695"/>
      <c r="V69" s="695"/>
      <c r="W69" s="695"/>
      <c r="X69" s="696"/>
    </row>
    <row r="70" spans="2:24" ht="22.9" customHeight="1">
      <c r="B70" s="709"/>
      <c r="C70" s="679"/>
      <c r="D70" s="679"/>
      <c r="E70" s="731"/>
      <c r="F70" s="708"/>
      <c r="G70" s="731"/>
      <c r="H70" s="708"/>
      <c r="I70" s="692"/>
      <c r="K70" s="693"/>
      <c r="L70" s="695"/>
      <c r="M70" s="695"/>
      <c r="N70" s="695"/>
      <c r="O70" s="695"/>
      <c r="P70" s="695"/>
      <c r="Q70" s="695"/>
      <c r="R70" s="695"/>
      <c r="S70" s="695"/>
      <c r="T70" s="695"/>
      <c r="U70" s="695"/>
      <c r="V70" s="695"/>
      <c r="W70" s="695"/>
      <c r="X70" s="696"/>
    </row>
    <row r="71" spans="2:24" ht="22.9" customHeight="1">
      <c r="B71" s="709"/>
      <c r="C71" s="733" t="s">
        <v>354</v>
      </c>
      <c r="D71" s="679"/>
      <c r="E71" s="731"/>
      <c r="F71" s="708"/>
      <c r="G71" s="731"/>
      <c r="H71" s="708"/>
      <c r="I71" s="692"/>
      <c r="K71" s="693"/>
      <c r="L71" s="695"/>
      <c r="M71" s="695"/>
      <c r="N71" s="695"/>
      <c r="O71" s="695"/>
      <c r="P71" s="695"/>
      <c r="Q71" s="695"/>
      <c r="R71" s="695"/>
      <c r="S71" s="695"/>
      <c r="T71" s="695"/>
      <c r="U71" s="695"/>
      <c r="V71" s="695"/>
      <c r="W71" s="695"/>
      <c r="X71" s="696"/>
    </row>
    <row r="72" spans="2:24" ht="16.149999999999999" customHeight="1">
      <c r="B72" s="709"/>
      <c r="C72" s="734" t="s">
        <v>514</v>
      </c>
      <c r="D72" s="679"/>
      <c r="E72" s="731"/>
      <c r="F72" s="708"/>
      <c r="G72" s="731"/>
      <c r="H72" s="708"/>
      <c r="I72" s="692"/>
      <c r="K72" s="693"/>
      <c r="L72" s="695"/>
      <c r="M72" s="695"/>
      <c r="N72" s="695"/>
      <c r="O72" s="695"/>
      <c r="P72" s="695"/>
      <c r="Q72" s="695"/>
      <c r="R72" s="695"/>
      <c r="S72" s="695"/>
      <c r="T72" s="695"/>
      <c r="U72" s="695"/>
      <c r="V72" s="695"/>
      <c r="W72" s="695"/>
      <c r="X72" s="696"/>
    </row>
    <row r="73" spans="2:24" ht="16.149999999999999" customHeight="1">
      <c r="B73" s="709"/>
      <c r="C73" s="735"/>
      <c r="D73" s="679"/>
      <c r="E73" s="731"/>
      <c r="F73" s="731"/>
      <c r="G73" s="731"/>
      <c r="H73" s="708"/>
      <c r="I73" s="692"/>
      <c r="K73" s="693"/>
      <c r="L73" s="695"/>
      <c r="M73" s="695"/>
      <c r="N73" s="695"/>
      <c r="O73" s="695"/>
      <c r="P73" s="695"/>
      <c r="Q73" s="695"/>
      <c r="R73" s="695"/>
      <c r="S73" s="695"/>
      <c r="T73" s="695"/>
      <c r="U73" s="695"/>
      <c r="V73" s="695"/>
      <c r="W73" s="695"/>
      <c r="X73" s="696"/>
    </row>
    <row r="74" spans="2:24" ht="16.149999999999999" customHeight="1">
      <c r="B74" s="709"/>
      <c r="C74" s="736"/>
      <c r="D74" s="734"/>
      <c r="E74" s="737"/>
      <c r="F74" s="737"/>
      <c r="G74" s="737"/>
      <c r="H74" s="708"/>
      <c r="I74" s="692"/>
      <c r="K74" s="693"/>
      <c r="L74" s="695"/>
      <c r="M74" s="695"/>
      <c r="N74" s="695"/>
      <c r="O74" s="695"/>
      <c r="P74" s="695"/>
      <c r="Q74" s="695"/>
      <c r="R74" s="695"/>
      <c r="S74" s="695"/>
      <c r="T74" s="695"/>
      <c r="U74" s="695"/>
      <c r="V74" s="695"/>
      <c r="W74" s="695"/>
      <c r="X74" s="696"/>
    </row>
    <row r="75" spans="2:24" ht="22.9" customHeight="1" thickBot="1">
      <c r="B75" s="738"/>
      <c r="C75" s="1512"/>
      <c r="D75" s="1512"/>
      <c r="E75" s="739"/>
      <c r="F75" s="739"/>
      <c r="G75" s="739"/>
      <c r="H75" s="740"/>
      <c r="I75" s="741"/>
      <c r="K75" s="742"/>
      <c r="L75" s="743"/>
      <c r="M75" s="743"/>
      <c r="N75" s="743"/>
      <c r="O75" s="743"/>
      <c r="P75" s="743"/>
      <c r="Q75" s="743"/>
      <c r="R75" s="743"/>
      <c r="S75" s="743"/>
      <c r="T75" s="743"/>
      <c r="U75" s="743"/>
      <c r="V75" s="743"/>
      <c r="W75" s="743"/>
      <c r="X75" s="744"/>
    </row>
    <row r="76" spans="2:24" ht="22.9" customHeight="1">
      <c r="C76" s="690"/>
      <c r="D76" s="690"/>
      <c r="E76" s="691"/>
      <c r="F76" s="691"/>
      <c r="G76" s="691"/>
      <c r="H76" s="691"/>
    </row>
    <row r="77" spans="2:24" ht="12.75">
      <c r="C77" s="745" t="s">
        <v>77</v>
      </c>
      <c r="D77" s="690"/>
      <c r="E77" s="691"/>
      <c r="F77" s="691"/>
      <c r="G77" s="691"/>
      <c r="H77" s="746" t="s">
        <v>463</v>
      </c>
    </row>
    <row r="78" spans="2:24" ht="12.75">
      <c r="C78" s="747" t="s">
        <v>78</v>
      </c>
      <c r="D78" s="690"/>
      <c r="E78" s="691"/>
      <c r="F78" s="691"/>
      <c r="G78" s="691"/>
      <c r="H78" s="691"/>
    </row>
    <row r="79" spans="2:24" ht="12.75">
      <c r="C79" s="747" t="s">
        <v>79</v>
      </c>
      <c r="D79" s="690"/>
      <c r="E79" s="691"/>
      <c r="F79" s="691"/>
      <c r="G79" s="691"/>
      <c r="H79" s="691"/>
    </row>
    <row r="80" spans="2:24" ht="12.75">
      <c r="C80" s="747" t="s">
        <v>80</v>
      </c>
      <c r="D80" s="690"/>
      <c r="E80" s="691"/>
      <c r="F80" s="691"/>
      <c r="G80" s="691"/>
      <c r="H80" s="691"/>
    </row>
    <row r="81" spans="3:8" ht="12.75">
      <c r="C81" s="747" t="s">
        <v>81</v>
      </c>
      <c r="D81" s="690"/>
      <c r="E81" s="691"/>
      <c r="F81" s="691"/>
      <c r="G81" s="691"/>
      <c r="H81" s="691"/>
    </row>
    <row r="82" spans="3:8" ht="22.9" customHeight="1">
      <c r="C82" s="690"/>
      <c r="D82" s="690"/>
      <c r="E82" s="691"/>
      <c r="F82" s="691"/>
      <c r="G82" s="691"/>
      <c r="H82" s="691"/>
    </row>
    <row r="83" spans="3:8" ht="22.9" customHeight="1">
      <c r="C83" s="690"/>
      <c r="D83" s="690"/>
      <c r="E83" s="691"/>
      <c r="F83" s="691"/>
      <c r="G83" s="691"/>
      <c r="H83" s="691"/>
    </row>
    <row r="84" spans="3:8" ht="22.9" customHeight="1">
      <c r="C84" s="690"/>
      <c r="D84" s="690"/>
      <c r="E84" s="691"/>
      <c r="F84" s="691"/>
      <c r="G84" s="691"/>
      <c r="H84" s="691"/>
    </row>
    <row r="85" spans="3:8" ht="22.9" customHeight="1">
      <c r="C85" s="690"/>
      <c r="D85" s="690"/>
      <c r="E85" s="691"/>
      <c r="F85" s="691"/>
      <c r="G85" s="691"/>
      <c r="H85" s="691"/>
    </row>
    <row r="86" spans="3:8" ht="22.9" customHeight="1">
      <c r="E86" s="691"/>
      <c r="F86" s="691"/>
      <c r="G86" s="691"/>
      <c r="H86" s="691"/>
    </row>
  </sheetData>
  <sheetProtection password="E059" sheet="1" objects="1" scenarios="1"/>
  <mergeCells count="15">
    <mergeCell ref="H6:H7"/>
    <mergeCell ref="D9:H9"/>
    <mergeCell ref="C12:D12"/>
    <mergeCell ref="C69:D69"/>
    <mergeCell ref="C75:D75"/>
    <mergeCell ref="C13:H13"/>
    <mergeCell ref="C15:E15"/>
    <mergeCell ref="G15:H15"/>
    <mergeCell ref="C16:D16"/>
    <mergeCell ref="C56:D56"/>
    <mergeCell ref="C60:H60"/>
    <mergeCell ref="C62:E62"/>
    <mergeCell ref="G62:H62"/>
    <mergeCell ref="C63:D63"/>
    <mergeCell ref="C58:H58"/>
  </mergeCells>
  <phoneticPr fontId="20" type="noConversion"/>
  <printOptions horizontalCentered="1" verticalCentered="1"/>
  <pageMargins left="0.35629921259842523" right="0.35629921259842523" top="0.60629921259842523" bottom="0.60629921259842523" header="0.5" footer="0.5"/>
  <pageSetup paperSize="9" scale="41" orientation="portrait" horizontalDpi="4294967292" verticalDpi="4294967292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W46"/>
  <sheetViews>
    <sheetView zoomScale="68" zoomScaleNormal="68" workbookViewId="0">
      <selection activeCell="M37" sqref="M37"/>
    </sheetView>
  </sheetViews>
  <sheetFormatPr baseColWidth="10" defaultColWidth="10.77734375" defaultRowHeight="22.9" customHeight="1"/>
  <cols>
    <col min="1" max="2" width="3.21875" style="84" customWidth="1"/>
    <col min="3" max="3" width="13.5546875" style="84" customWidth="1"/>
    <col min="4" max="4" width="99.5546875" style="84" customWidth="1"/>
    <col min="5" max="7" width="17.77734375" style="85" customWidth="1"/>
    <col min="8" max="8" width="3.21875" style="84" customWidth="1"/>
    <col min="9" max="16384" width="10.77734375" style="84"/>
  </cols>
  <sheetData>
    <row r="2" spans="2:23" ht="22.9" customHeight="1">
      <c r="D2" s="175" t="s">
        <v>321</v>
      </c>
    </row>
    <row r="3" spans="2:23" ht="22.9" customHeight="1">
      <c r="D3" s="175" t="s">
        <v>322</v>
      </c>
    </row>
    <row r="4" spans="2:23" ht="22.9" customHeight="1" thickBot="1"/>
    <row r="5" spans="2:23" ht="9" customHeight="1">
      <c r="B5" s="86"/>
      <c r="C5" s="87"/>
      <c r="D5" s="87"/>
      <c r="E5" s="88"/>
      <c r="F5" s="88"/>
      <c r="G5" s="88"/>
      <c r="H5" s="89"/>
      <c r="J5" s="317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8"/>
      <c r="V5" s="318"/>
      <c r="W5" s="319"/>
    </row>
    <row r="6" spans="2:23" ht="30" customHeight="1">
      <c r="B6" s="90"/>
      <c r="C6" s="68" t="s">
        <v>0</v>
      </c>
      <c r="D6" s="91"/>
      <c r="E6" s="92"/>
      <c r="F6" s="92"/>
      <c r="G6" s="1384">
        <f>ejercicio</f>
        <v>2018</v>
      </c>
      <c r="H6" s="93"/>
      <c r="J6" s="320"/>
      <c r="K6" s="321" t="s">
        <v>644</v>
      </c>
      <c r="L6" s="321"/>
      <c r="M6" s="321"/>
      <c r="N6" s="321"/>
      <c r="O6" s="322"/>
      <c r="P6" s="322"/>
      <c r="Q6" s="322"/>
      <c r="R6" s="322"/>
      <c r="S6" s="322"/>
      <c r="T6" s="322"/>
      <c r="U6" s="322"/>
      <c r="V6" s="322"/>
      <c r="W6" s="323"/>
    </row>
    <row r="7" spans="2:23" ht="30" customHeight="1">
      <c r="B7" s="90"/>
      <c r="C7" s="68" t="s">
        <v>1</v>
      </c>
      <c r="D7" s="91"/>
      <c r="E7" s="92"/>
      <c r="F7" s="92"/>
      <c r="G7" s="1384"/>
      <c r="H7" s="93"/>
      <c r="J7" s="320"/>
      <c r="K7" s="322"/>
      <c r="L7" s="322"/>
      <c r="M7" s="322"/>
      <c r="N7" s="322"/>
      <c r="O7" s="322"/>
      <c r="P7" s="322"/>
      <c r="Q7" s="322"/>
      <c r="R7" s="322"/>
      <c r="S7" s="322"/>
      <c r="T7" s="322"/>
      <c r="U7" s="322"/>
      <c r="V7" s="322"/>
      <c r="W7" s="323"/>
    </row>
    <row r="8" spans="2:23" ht="30" customHeight="1">
      <c r="B8" s="90"/>
      <c r="C8" s="94"/>
      <c r="D8" s="91"/>
      <c r="E8" s="92"/>
      <c r="F8" s="92"/>
      <c r="G8" s="95"/>
      <c r="H8" s="93"/>
      <c r="J8" s="320"/>
      <c r="K8" s="322"/>
      <c r="L8" s="322"/>
      <c r="M8" s="322"/>
      <c r="N8" s="322"/>
      <c r="O8" s="322"/>
      <c r="P8" s="322"/>
      <c r="Q8" s="322"/>
      <c r="R8" s="322"/>
      <c r="S8" s="322"/>
      <c r="T8" s="322"/>
      <c r="U8" s="322"/>
      <c r="V8" s="322"/>
      <c r="W8" s="323"/>
    </row>
    <row r="9" spans="2:23" s="158" customFormat="1" ht="30" customHeight="1">
      <c r="B9" s="156"/>
      <c r="C9" s="56" t="s">
        <v>2</v>
      </c>
      <c r="D9" s="1408" t="str">
        <f>Entidad</f>
        <v>CASINO TAORO S.A.</v>
      </c>
      <c r="E9" s="1408"/>
      <c r="F9" s="1408"/>
      <c r="G9" s="1408"/>
      <c r="H9" s="157"/>
      <c r="J9" s="320"/>
      <c r="K9" s="322"/>
      <c r="L9" s="322"/>
      <c r="M9" s="322"/>
      <c r="N9" s="322"/>
      <c r="O9" s="322"/>
      <c r="P9" s="322"/>
      <c r="Q9" s="322"/>
      <c r="R9" s="322"/>
      <c r="S9" s="322"/>
      <c r="T9" s="322"/>
      <c r="U9" s="322"/>
      <c r="V9" s="322"/>
      <c r="W9" s="323"/>
    </row>
    <row r="10" spans="2:23" ht="7.15" customHeight="1">
      <c r="B10" s="90"/>
      <c r="C10" s="91"/>
      <c r="D10" s="91"/>
      <c r="E10" s="92"/>
      <c r="F10" s="92"/>
      <c r="G10" s="92"/>
      <c r="H10" s="93"/>
      <c r="J10" s="320"/>
      <c r="K10" s="322"/>
      <c r="L10" s="322"/>
      <c r="M10" s="322"/>
      <c r="N10" s="322"/>
      <c r="O10" s="322"/>
      <c r="P10" s="322"/>
      <c r="Q10" s="322"/>
      <c r="R10" s="322"/>
      <c r="S10" s="322"/>
      <c r="T10" s="322"/>
      <c r="U10" s="322"/>
      <c r="V10" s="322"/>
      <c r="W10" s="323"/>
    </row>
    <row r="11" spans="2:23" s="102" customFormat="1" ht="30" customHeight="1">
      <c r="B11" s="98"/>
      <c r="C11" s="99" t="s">
        <v>515</v>
      </c>
      <c r="D11" s="99"/>
      <c r="E11" s="100"/>
      <c r="F11" s="100"/>
      <c r="G11" s="100"/>
      <c r="H11" s="101"/>
      <c r="J11" s="320"/>
      <c r="K11" s="322"/>
      <c r="L11" s="322"/>
      <c r="M11" s="322"/>
      <c r="N11" s="322"/>
      <c r="O11" s="322"/>
      <c r="P11" s="322"/>
      <c r="Q11" s="322"/>
      <c r="R11" s="322"/>
      <c r="S11" s="322"/>
      <c r="T11" s="322"/>
      <c r="U11" s="322"/>
      <c r="V11" s="322"/>
      <c r="W11" s="323"/>
    </row>
    <row r="12" spans="2:23" s="102" customFormat="1" ht="30" customHeight="1">
      <c r="B12" s="98"/>
      <c r="C12" s="1458"/>
      <c r="D12" s="1458"/>
      <c r="E12" s="83"/>
      <c r="F12" s="83"/>
      <c r="G12" s="83"/>
      <c r="H12" s="101"/>
      <c r="J12" s="320"/>
      <c r="K12" s="322"/>
      <c r="L12" s="322"/>
      <c r="M12" s="322"/>
      <c r="N12" s="322"/>
      <c r="O12" s="322"/>
      <c r="P12" s="322"/>
      <c r="Q12" s="322"/>
      <c r="R12" s="322"/>
      <c r="S12" s="322"/>
      <c r="T12" s="322"/>
      <c r="U12" s="322"/>
      <c r="V12" s="322"/>
      <c r="W12" s="323"/>
    </row>
    <row r="13" spans="2:23" ht="28.9" customHeight="1">
      <c r="B13" s="104"/>
      <c r="C13" s="67" t="s">
        <v>516</v>
      </c>
      <c r="D13" s="125"/>
      <c r="E13" s="83"/>
      <c r="F13" s="83"/>
      <c r="G13" s="211"/>
      <c r="H13" s="93"/>
      <c r="J13" s="320"/>
      <c r="K13" s="322"/>
      <c r="L13" s="322"/>
      <c r="M13" s="322"/>
      <c r="N13" s="322"/>
      <c r="O13" s="322"/>
      <c r="P13" s="322"/>
      <c r="Q13" s="322"/>
      <c r="R13" s="322"/>
      <c r="S13" s="322"/>
      <c r="T13" s="322"/>
      <c r="U13" s="322"/>
      <c r="V13" s="322"/>
      <c r="W13" s="323"/>
    </row>
    <row r="14" spans="2:23" ht="9" customHeight="1">
      <c r="B14" s="104"/>
      <c r="C14" s="125"/>
      <c r="D14" s="125"/>
      <c r="E14" s="83"/>
      <c r="F14" s="83"/>
      <c r="G14" s="83"/>
      <c r="H14" s="93"/>
      <c r="J14" s="320"/>
      <c r="K14" s="322"/>
      <c r="L14" s="322"/>
      <c r="M14" s="322"/>
      <c r="N14" s="322"/>
      <c r="O14" s="322"/>
      <c r="P14" s="322"/>
      <c r="Q14" s="322"/>
      <c r="R14" s="322"/>
      <c r="S14" s="322"/>
      <c r="T14" s="322"/>
      <c r="U14" s="322"/>
      <c r="V14" s="322"/>
      <c r="W14" s="323"/>
    </row>
    <row r="15" spans="2:23" s="201" customFormat="1" ht="22.9" customHeight="1">
      <c r="B15" s="202"/>
      <c r="C15" s="164"/>
      <c r="D15" s="203"/>
      <c r="E15" s="164" t="s">
        <v>422</v>
      </c>
      <c r="F15" s="164" t="s">
        <v>518</v>
      </c>
      <c r="G15" s="164"/>
      <c r="H15" s="204"/>
      <c r="J15" s="320"/>
      <c r="K15" s="322"/>
      <c r="L15" s="322"/>
      <c r="M15" s="322"/>
      <c r="N15" s="322"/>
      <c r="O15" s="322"/>
      <c r="P15" s="322"/>
      <c r="Q15" s="322"/>
      <c r="R15" s="322"/>
      <c r="S15" s="322"/>
      <c r="T15" s="322"/>
      <c r="U15" s="322"/>
      <c r="V15" s="322"/>
      <c r="W15" s="323"/>
    </row>
    <row r="16" spans="2:23" s="201" customFormat="1" ht="24" customHeight="1">
      <c r="B16" s="202"/>
      <c r="C16" s="206" t="s">
        <v>385</v>
      </c>
      <c r="D16" s="207" t="s">
        <v>395</v>
      </c>
      <c r="E16" s="206" t="s">
        <v>517</v>
      </c>
      <c r="F16" s="206">
        <f>ejercicio</f>
        <v>2018</v>
      </c>
      <c r="G16" s="206" t="s">
        <v>519</v>
      </c>
      <c r="H16" s="204"/>
      <c r="J16" s="320"/>
      <c r="K16" s="322"/>
      <c r="L16" s="322"/>
      <c r="M16" s="322"/>
      <c r="N16" s="322"/>
      <c r="O16" s="322"/>
      <c r="P16" s="322"/>
      <c r="Q16" s="322"/>
      <c r="R16" s="322"/>
      <c r="S16" s="322"/>
      <c r="T16" s="322"/>
      <c r="U16" s="322"/>
      <c r="V16" s="322"/>
      <c r="W16" s="323"/>
    </row>
    <row r="17" spans="2:23" ht="22.9" customHeight="1">
      <c r="B17" s="104"/>
      <c r="C17" s="390"/>
      <c r="D17" s="384"/>
      <c r="E17" s="380"/>
      <c r="F17" s="380"/>
      <c r="G17" s="448"/>
      <c r="H17" s="93"/>
      <c r="J17" s="320"/>
      <c r="K17" s="322"/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322"/>
      <c r="W17" s="323"/>
    </row>
    <row r="18" spans="2:23" ht="22.9" customHeight="1">
      <c r="B18" s="104"/>
      <c r="C18" s="390"/>
      <c r="D18" s="384"/>
      <c r="E18" s="380"/>
      <c r="F18" s="380"/>
      <c r="G18" s="449"/>
      <c r="H18" s="93"/>
      <c r="J18" s="320"/>
      <c r="K18" s="322"/>
      <c r="L18" s="322"/>
      <c r="M18" s="322"/>
      <c r="N18" s="322"/>
      <c r="O18" s="322"/>
      <c r="P18" s="322"/>
      <c r="Q18" s="322"/>
      <c r="R18" s="322"/>
      <c r="S18" s="322"/>
      <c r="T18" s="322"/>
      <c r="U18" s="322"/>
      <c r="V18" s="322"/>
      <c r="W18" s="323"/>
    </row>
    <row r="19" spans="2:23" ht="22.9" customHeight="1">
      <c r="B19" s="104"/>
      <c r="C19" s="390"/>
      <c r="D19" s="384"/>
      <c r="E19" s="380"/>
      <c r="F19" s="380"/>
      <c r="G19" s="449"/>
      <c r="H19" s="93"/>
      <c r="J19" s="320"/>
      <c r="K19" s="322"/>
      <c r="L19" s="322"/>
      <c r="M19" s="322"/>
      <c r="N19" s="322"/>
      <c r="O19" s="322"/>
      <c r="P19" s="322"/>
      <c r="Q19" s="322"/>
      <c r="R19" s="322"/>
      <c r="S19" s="322"/>
      <c r="T19" s="322"/>
      <c r="U19" s="322"/>
      <c r="V19" s="322"/>
      <c r="W19" s="323"/>
    </row>
    <row r="20" spans="2:23" ht="22.9" customHeight="1">
      <c r="B20" s="104"/>
      <c r="C20" s="390"/>
      <c r="D20" s="384"/>
      <c r="E20" s="380"/>
      <c r="F20" s="380"/>
      <c r="G20" s="449"/>
      <c r="H20" s="93"/>
      <c r="J20" s="320"/>
      <c r="K20" s="322"/>
      <c r="L20" s="322"/>
      <c r="M20" s="322"/>
      <c r="N20" s="322"/>
      <c r="O20" s="322"/>
      <c r="P20" s="322"/>
      <c r="Q20" s="322"/>
      <c r="R20" s="322"/>
      <c r="S20" s="322"/>
      <c r="T20" s="322"/>
      <c r="U20" s="322"/>
      <c r="V20" s="322"/>
      <c r="W20" s="323"/>
    </row>
    <row r="21" spans="2:23" ht="22.9" customHeight="1">
      <c r="B21" s="104"/>
      <c r="C21" s="390"/>
      <c r="D21" s="384"/>
      <c r="E21" s="380"/>
      <c r="F21" s="380"/>
      <c r="G21" s="449"/>
      <c r="H21" s="93"/>
      <c r="J21" s="320"/>
      <c r="K21" s="322"/>
      <c r="L21" s="322"/>
      <c r="M21" s="322"/>
      <c r="N21" s="322"/>
      <c r="O21" s="322"/>
      <c r="P21" s="322"/>
      <c r="Q21" s="322"/>
      <c r="R21" s="322"/>
      <c r="S21" s="322"/>
      <c r="T21" s="322"/>
      <c r="U21" s="322"/>
      <c r="V21" s="322"/>
      <c r="W21" s="323"/>
    </row>
    <row r="22" spans="2:23" ht="22.9" customHeight="1">
      <c r="B22" s="104"/>
      <c r="C22" s="390"/>
      <c r="D22" s="384"/>
      <c r="E22" s="380"/>
      <c r="F22" s="380"/>
      <c r="G22" s="449"/>
      <c r="H22" s="93"/>
      <c r="J22" s="320"/>
      <c r="K22" s="322"/>
      <c r="L22" s="322"/>
      <c r="M22" s="322"/>
      <c r="N22" s="322"/>
      <c r="O22" s="322"/>
      <c r="P22" s="322"/>
      <c r="Q22" s="322"/>
      <c r="R22" s="322"/>
      <c r="S22" s="322"/>
      <c r="T22" s="322"/>
      <c r="U22" s="322"/>
      <c r="V22" s="322"/>
      <c r="W22" s="323"/>
    </row>
    <row r="23" spans="2:23" ht="22.9" customHeight="1">
      <c r="B23" s="104"/>
      <c r="C23" s="390"/>
      <c r="D23" s="384"/>
      <c r="E23" s="380"/>
      <c r="F23" s="380"/>
      <c r="G23" s="449"/>
      <c r="H23" s="93"/>
      <c r="J23" s="320"/>
      <c r="K23" s="322"/>
      <c r="L23" s="322"/>
      <c r="M23" s="322"/>
      <c r="N23" s="322"/>
      <c r="O23" s="322"/>
      <c r="P23" s="322"/>
      <c r="Q23" s="322"/>
      <c r="R23" s="322"/>
      <c r="S23" s="322"/>
      <c r="T23" s="322"/>
      <c r="U23" s="322"/>
      <c r="V23" s="322"/>
      <c r="W23" s="323"/>
    </row>
    <row r="24" spans="2:23" ht="22.9" customHeight="1">
      <c r="B24" s="104"/>
      <c r="C24" s="390"/>
      <c r="D24" s="384"/>
      <c r="E24" s="380"/>
      <c r="F24" s="380"/>
      <c r="G24" s="449"/>
      <c r="H24" s="93"/>
      <c r="J24" s="320"/>
      <c r="K24" s="322"/>
      <c r="L24" s="322"/>
      <c r="M24" s="322"/>
      <c r="N24" s="322"/>
      <c r="O24" s="322"/>
      <c r="P24" s="322"/>
      <c r="Q24" s="322"/>
      <c r="R24" s="322"/>
      <c r="S24" s="322"/>
      <c r="T24" s="322"/>
      <c r="U24" s="322"/>
      <c r="V24" s="322"/>
      <c r="W24" s="323"/>
    </row>
    <row r="25" spans="2:23" ht="22.9" customHeight="1">
      <c r="B25" s="104"/>
      <c r="C25" s="390"/>
      <c r="D25" s="384"/>
      <c r="E25" s="380"/>
      <c r="F25" s="380"/>
      <c r="G25" s="449"/>
      <c r="H25" s="93"/>
      <c r="J25" s="320"/>
      <c r="K25" s="322"/>
      <c r="L25" s="322"/>
      <c r="M25" s="322"/>
      <c r="N25" s="322"/>
      <c r="O25" s="322"/>
      <c r="P25" s="322"/>
      <c r="Q25" s="322"/>
      <c r="R25" s="322"/>
      <c r="S25" s="322"/>
      <c r="T25" s="322"/>
      <c r="U25" s="322"/>
      <c r="V25" s="322"/>
      <c r="W25" s="323"/>
    </row>
    <row r="26" spans="2:23" ht="22.9" customHeight="1">
      <c r="B26" s="104"/>
      <c r="C26" s="390"/>
      <c r="D26" s="384"/>
      <c r="E26" s="380"/>
      <c r="F26" s="380"/>
      <c r="G26" s="449"/>
      <c r="H26" s="93"/>
      <c r="J26" s="320"/>
      <c r="K26" s="322"/>
      <c r="L26" s="322"/>
      <c r="M26" s="322"/>
      <c r="N26" s="322"/>
      <c r="O26" s="322"/>
      <c r="P26" s="322"/>
      <c r="Q26" s="322"/>
      <c r="R26" s="322"/>
      <c r="S26" s="322"/>
      <c r="T26" s="322"/>
      <c r="U26" s="322"/>
      <c r="V26" s="322"/>
      <c r="W26" s="323"/>
    </row>
    <row r="27" spans="2:23" ht="22.9" customHeight="1">
      <c r="B27" s="104"/>
      <c r="C27" s="390"/>
      <c r="D27" s="384"/>
      <c r="E27" s="380"/>
      <c r="F27" s="380"/>
      <c r="G27" s="449"/>
      <c r="H27" s="93"/>
      <c r="J27" s="320"/>
      <c r="K27" s="322"/>
      <c r="L27" s="322"/>
      <c r="M27" s="322"/>
      <c r="N27" s="322"/>
      <c r="O27" s="322"/>
      <c r="P27" s="322"/>
      <c r="Q27" s="322"/>
      <c r="R27" s="322"/>
      <c r="S27" s="322"/>
      <c r="T27" s="322"/>
      <c r="U27" s="322"/>
      <c r="V27" s="322"/>
      <c r="W27" s="323"/>
    </row>
    <row r="28" spans="2:23" ht="22.9" customHeight="1">
      <c r="B28" s="104"/>
      <c r="C28" s="390"/>
      <c r="D28" s="384"/>
      <c r="E28" s="380"/>
      <c r="F28" s="380"/>
      <c r="G28" s="449"/>
      <c r="H28" s="93"/>
      <c r="J28" s="320"/>
      <c r="K28" s="322"/>
      <c r="L28" s="322"/>
      <c r="M28" s="322"/>
      <c r="N28" s="322"/>
      <c r="O28" s="322"/>
      <c r="P28" s="322"/>
      <c r="Q28" s="322"/>
      <c r="R28" s="322"/>
      <c r="S28" s="322"/>
      <c r="T28" s="322"/>
      <c r="U28" s="322"/>
      <c r="V28" s="322"/>
      <c r="W28" s="323"/>
    </row>
    <row r="29" spans="2:23" ht="22.9" customHeight="1">
      <c r="B29" s="104"/>
      <c r="C29" s="390"/>
      <c r="D29" s="384"/>
      <c r="E29" s="380"/>
      <c r="F29" s="380"/>
      <c r="G29" s="449"/>
      <c r="H29" s="93"/>
      <c r="J29" s="320"/>
      <c r="K29" s="322"/>
      <c r="L29" s="322"/>
      <c r="M29" s="322"/>
      <c r="N29" s="322"/>
      <c r="O29" s="322"/>
      <c r="P29" s="322"/>
      <c r="Q29" s="322"/>
      <c r="R29" s="322"/>
      <c r="S29" s="322"/>
      <c r="T29" s="322"/>
      <c r="U29" s="322"/>
      <c r="V29" s="322"/>
      <c r="W29" s="323"/>
    </row>
    <row r="30" spans="2:23" ht="22.9" customHeight="1">
      <c r="B30" s="104"/>
      <c r="C30" s="390"/>
      <c r="D30" s="384"/>
      <c r="E30" s="380"/>
      <c r="F30" s="380"/>
      <c r="G30" s="449"/>
      <c r="H30" s="93"/>
      <c r="J30" s="320"/>
      <c r="K30" s="322"/>
      <c r="L30" s="322"/>
      <c r="M30" s="322"/>
      <c r="N30" s="322"/>
      <c r="O30" s="322"/>
      <c r="P30" s="322"/>
      <c r="Q30" s="322"/>
      <c r="R30" s="322"/>
      <c r="S30" s="322"/>
      <c r="T30" s="322"/>
      <c r="U30" s="322"/>
      <c r="V30" s="322"/>
      <c r="W30" s="323"/>
    </row>
    <row r="31" spans="2:23" ht="22.9" customHeight="1">
      <c r="B31" s="104"/>
      <c r="C31" s="391"/>
      <c r="D31" s="385"/>
      <c r="E31" s="381"/>
      <c r="F31" s="381"/>
      <c r="G31" s="450"/>
      <c r="H31" s="93"/>
      <c r="J31" s="320"/>
      <c r="K31" s="322"/>
      <c r="L31" s="322"/>
      <c r="M31" s="322"/>
      <c r="N31" s="322"/>
      <c r="O31" s="322"/>
      <c r="P31" s="322"/>
      <c r="Q31" s="322"/>
      <c r="R31" s="322"/>
      <c r="S31" s="322"/>
      <c r="T31" s="322"/>
      <c r="U31" s="322"/>
      <c r="V31" s="322"/>
      <c r="W31" s="323"/>
    </row>
    <row r="32" spans="2:23" ht="22.9" customHeight="1">
      <c r="B32" s="104"/>
      <c r="C32" s="392"/>
      <c r="D32" s="386"/>
      <c r="E32" s="383"/>
      <c r="F32" s="383"/>
      <c r="G32" s="451"/>
      <c r="H32" s="93"/>
      <c r="J32" s="320"/>
      <c r="K32" s="322"/>
      <c r="L32" s="322"/>
      <c r="M32" s="322"/>
      <c r="N32" s="322"/>
      <c r="O32" s="322"/>
      <c r="P32" s="322"/>
      <c r="Q32" s="322"/>
      <c r="R32" s="322"/>
      <c r="S32" s="322"/>
      <c r="T32" s="322"/>
      <c r="U32" s="322"/>
      <c r="V32" s="322"/>
      <c r="W32" s="323"/>
    </row>
    <row r="33" spans="2:23" ht="22.9" customHeight="1" thickBot="1">
      <c r="B33" s="104"/>
      <c r="C33" s="175"/>
      <c r="D33" s="179" t="s">
        <v>343</v>
      </c>
      <c r="E33" s="144">
        <f>SUM(E17:E32)</f>
        <v>0</v>
      </c>
      <c r="F33" s="144">
        <f>SUM(F17:F32)</f>
        <v>0</v>
      </c>
      <c r="G33" s="83"/>
      <c r="H33" s="93"/>
      <c r="J33" s="320"/>
      <c r="K33" s="322"/>
      <c r="L33" s="322"/>
      <c r="M33" s="322"/>
      <c r="N33" s="322"/>
      <c r="O33" s="322"/>
      <c r="P33" s="322"/>
      <c r="Q33" s="322"/>
      <c r="R33" s="322"/>
      <c r="S33" s="322"/>
      <c r="T33" s="322"/>
      <c r="U33" s="322"/>
      <c r="V33" s="322"/>
      <c r="W33" s="323"/>
    </row>
    <row r="34" spans="2:23" ht="22.9" customHeight="1">
      <c r="B34" s="104"/>
      <c r="C34" s="175"/>
      <c r="D34" s="175"/>
      <c r="E34" s="176"/>
      <c r="F34" s="176"/>
      <c r="G34" s="83"/>
      <c r="H34" s="93"/>
      <c r="J34" s="320"/>
      <c r="K34" s="322"/>
      <c r="L34" s="322"/>
      <c r="M34" s="322"/>
      <c r="N34" s="322"/>
      <c r="O34" s="322"/>
      <c r="P34" s="322"/>
      <c r="Q34" s="322"/>
      <c r="R34" s="322"/>
      <c r="S34" s="322"/>
      <c r="T34" s="322"/>
      <c r="U34" s="322"/>
      <c r="V34" s="322"/>
      <c r="W34" s="323"/>
    </row>
    <row r="35" spans="2:23" ht="22.9" customHeight="1" thickBot="1">
      <c r="B35" s="108"/>
      <c r="C35" s="1407"/>
      <c r="D35" s="1407"/>
      <c r="E35" s="57"/>
      <c r="F35" s="57"/>
      <c r="G35" s="109"/>
      <c r="H35" s="110"/>
      <c r="J35" s="314"/>
      <c r="K35" s="315"/>
      <c r="L35" s="315"/>
      <c r="M35" s="315"/>
      <c r="N35" s="315"/>
      <c r="O35" s="315"/>
      <c r="P35" s="315"/>
      <c r="Q35" s="315"/>
      <c r="R35" s="315"/>
      <c r="S35" s="315"/>
      <c r="T35" s="315"/>
      <c r="U35" s="315"/>
      <c r="V35" s="315"/>
      <c r="W35" s="316"/>
    </row>
    <row r="36" spans="2:23" ht="22.9" customHeight="1">
      <c r="C36" s="91"/>
      <c r="D36" s="91"/>
      <c r="E36" s="92"/>
      <c r="F36" s="92"/>
      <c r="G36" s="92"/>
    </row>
    <row r="37" spans="2:23" ht="12.75">
      <c r="C37" s="111" t="s">
        <v>77</v>
      </c>
      <c r="D37" s="91"/>
      <c r="E37" s="92"/>
      <c r="F37" s="92"/>
      <c r="G37" s="82" t="s">
        <v>464</v>
      </c>
    </row>
    <row r="38" spans="2:23" ht="12.75">
      <c r="C38" s="112" t="s">
        <v>78</v>
      </c>
      <c r="D38" s="91"/>
      <c r="E38" s="92"/>
      <c r="F38" s="92"/>
      <c r="G38" s="92"/>
    </row>
    <row r="39" spans="2:23" ht="12.75">
      <c r="C39" s="112" t="s">
        <v>79</v>
      </c>
      <c r="D39" s="91"/>
      <c r="E39" s="92"/>
      <c r="F39" s="92"/>
      <c r="G39" s="92"/>
    </row>
    <row r="40" spans="2:23" ht="12.75">
      <c r="C40" s="112" t="s">
        <v>80</v>
      </c>
      <c r="D40" s="91"/>
      <c r="E40" s="92"/>
      <c r="F40" s="92"/>
      <c r="G40" s="92"/>
    </row>
    <row r="41" spans="2:23" ht="12.75">
      <c r="C41" s="112" t="s">
        <v>81</v>
      </c>
      <c r="D41" s="91"/>
      <c r="E41" s="92"/>
      <c r="F41" s="92"/>
      <c r="G41" s="92"/>
    </row>
    <row r="42" spans="2:23" ht="22.9" customHeight="1">
      <c r="C42" s="91"/>
      <c r="D42" s="91"/>
      <c r="E42" s="92"/>
      <c r="F42" s="92"/>
      <c r="G42" s="92"/>
    </row>
    <row r="43" spans="2:23" ht="22.9" customHeight="1">
      <c r="C43" s="91"/>
      <c r="D43" s="91"/>
      <c r="E43" s="92"/>
      <c r="F43" s="92"/>
      <c r="G43" s="92"/>
    </row>
    <row r="44" spans="2:23" ht="22.9" customHeight="1">
      <c r="C44" s="91"/>
      <c r="D44" s="91"/>
      <c r="E44" s="92"/>
      <c r="F44" s="92"/>
      <c r="G44" s="92"/>
    </row>
    <row r="45" spans="2:23" ht="22.9" customHeight="1">
      <c r="C45" s="91"/>
      <c r="D45" s="91"/>
      <c r="E45" s="92"/>
      <c r="F45" s="92"/>
      <c r="G45" s="92"/>
    </row>
    <row r="46" spans="2:23" ht="22.9" customHeight="1">
      <c r="E46" s="92"/>
      <c r="F46" s="92"/>
      <c r="G46" s="92"/>
    </row>
  </sheetData>
  <sheetProtection password="E059" sheet="1" objects="1" scenarios="1" insertRows="0"/>
  <mergeCells count="4">
    <mergeCell ref="C35:D35"/>
    <mergeCell ref="G6:G7"/>
    <mergeCell ref="D9:G9"/>
    <mergeCell ref="C12:D12"/>
  </mergeCells>
  <phoneticPr fontId="20" type="noConversion"/>
  <printOptions horizontalCentered="1" verticalCentered="1"/>
  <pageMargins left="0.35629921259842523" right="0.35629921259842523" top="0.60629921259842523" bottom="0.60629921259842523" header="0.5" footer="0.5"/>
  <pageSetup paperSize="9" scale="46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2:M54"/>
  <sheetViews>
    <sheetView topLeftCell="B1" zoomScale="58" zoomScaleNormal="58" workbookViewId="0">
      <pane ySplit="14" topLeftCell="A30" activePane="bottomLeft" state="frozen"/>
      <selection activeCell="D45" sqref="D45"/>
      <selection pane="bottomLeft" activeCell="D45" sqref="D45"/>
    </sheetView>
  </sheetViews>
  <sheetFormatPr baseColWidth="10" defaultColWidth="10.77734375" defaultRowHeight="22.9" customHeight="1"/>
  <cols>
    <col min="1" max="1" width="3" style="1334" customWidth="1"/>
    <col min="2" max="2" width="3.21875" style="1334" customWidth="1"/>
    <col min="3" max="3" width="12.21875" style="1334" customWidth="1"/>
    <col min="4" max="4" width="68" style="1334" customWidth="1"/>
    <col min="5" max="7" width="39.21875" style="1334" customWidth="1"/>
    <col min="8" max="8" width="3.5546875" style="1334" customWidth="1"/>
    <col min="9" max="9" width="10.77734375" style="1334"/>
    <col min="10" max="12" width="4.21875" style="1334" customWidth="1"/>
    <col min="13" max="13" width="11.5546875" style="1334" bestFit="1" customWidth="1"/>
    <col min="14" max="16384" width="10.77734375" style="1334"/>
  </cols>
  <sheetData>
    <row r="2" spans="2:13" ht="22.9" customHeight="1">
      <c r="D2" s="1335" t="s">
        <v>31</v>
      </c>
    </row>
    <row r="3" spans="2:13" ht="22.9" customHeight="1">
      <c r="D3" s="1335" t="s">
        <v>32</v>
      </c>
    </row>
    <row r="4" spans="2:13" ht="22.9" customHeight="1" thickBot="1"/>
    <row r="5" spans="2:13" ht="9" customHeight="1">
      <c r="B5" s="1336" t="s">
        <v>774</v>
      </c>
      <c r="C5" s="1337"/>
      <c r="D5" s="1337"/>
      <c r="E5" s="1337"/>
      <c r="F5" s="1337"/>
      <c r="G5" s="1337"/>
      <c r="H5" s="1338"/>
    </row>
    <row r="6" spans="2:13" ht="30" customHeight="1">
      <c r="B6" s="1339"/>
      <c r="C6" s="1340" t="s">
        <v>0</v>
      </c>
      <c r="D6" s="1341"/>
      <c r="E6" s="1341"/>
      <c r="F6" s="1342"/>
      <c r="G6" s="1389">
        <f>ejercicio</f>
        <v>2018</v>
      </c>
      <c r="H6" s="1343"/>
    </row>
    <row r="7" spans="2:13" ht="30" customHeight="1">
      <c r="B7" s="1339"/>
      <c r="C7" s="1340" t="s">
        <v>1</v>
      </c>
      <c r="D7" s="1342"/>
      <c r="E7" s="1342"/>
      <c r="F7" s="1342"/>
      <c r="G7" s="1389">
        <v>2018</v>
      </c>
      <c r="H7" s="1343"/>
    </row>
    <row r="8" spans="2:13" ht="30" customHeight="1">
      <c r="B8" s="1339"/>
      <c r="C8" s="1342"/>
      <c r="D8" s="1342"/>
      <c r="E8" s="1342"/>
      <c r="F8" s="1342"/>
      <c r="G8" s="1344"/>
      <c r="H8" s="1343"/>
      <c r="J8" s="1345"/>
    </row>
    <row r="9" spans="2:13" ht="30" customHeight="1">
      <c r="B9" s="1339"/>
      <c r="C9" s="1346" t="s">
        <v>2</v>
      </c>
      <c r="D9" s="1390" t="str">
        <f>Entidad</f>
        <v>CASINO TAORO S.A.</v>
      </c>
      <c r="E9" s="1390"/>
      <c r="F9" s="1390"/>
      <c r="G9" s="1390"/>
      <c r="H9" s="1343"/>
    </row>
    <row r="10" spans="2:13" ht="7.15" customHeight="1">
      <c r="B10" s="1339"/>
      <c r="C10" s="1342"/>
      <c r="D10" s="1342"/>
      <c r="E10" s="1342"/>
      <c r="F10" s="1342"/>
      <c r="G10" s="1347"/>
      <c r="H10" s="1343"/>
    </row>
    <row r="11" spans="2:13" s="1352" customFormat="1" ht="30" customHeight="1">
      <c r="B11" s="1348"/>
      <c r="C11" s="1349" t="s">
        <v>773</v>
      </c>
      <c r="D11" s="1350"/>
      <c r="E11" s="1350"/>
      <c r="F11" s="1350"/>
      <c r="G11" s="1350"/>
      <c r="H11" s="1351"/>
    </row>
    <row r="12" spans="2:13" ht="22.9" customHeight="1">
      <c r="B12" s="1339"/>
      <c r="C12" s="1342"/>
      <c r="D12" s="1342"/>
      <c r="E12" s="1342"/>
      <c r="F12" s="1342"/>
      <c r="G12" s="1342"/>
      <c r="H12" s="1343"/>
    </row>
    <row r="13" spans="2:13" ht="22.9" customHeight="1">
      <c r="B13" s="1339"/>
      <c r="C13" s="1342"/>
      <c r="D13" s="1342"/>
      <c r="E13" s="1353" t="s">
        <v>732</v>
      </c>
      <c r="F13" s="1353" t="s">
        <v>731</v>
      </c>
      <c r="G13" s="1353" t="s">
        <v>733</v>
      </c>
      <c r="H13" s="1343"/>
    </row>
    <row r="14" spans="2:13" ht="22.9" customHeight="1">
      <c r="B14" s="1339"/>
      <c r="D14" s="1342"/>
      <c r="E14" s="1354">
        <f>ejercicio-2</f>
        <v>2016</v>
      </c>
      <c r="F14" s="1354">
        <f>ejercicio-1</f>
        <v>2017</v>
      </c>
      <c r="G14" s="1354">
        <f>ejercicio</f>
        <v>2018</v>
      </c>
      <c r="H14" s="1343"/>
    </row>
    <row r="15" spans="2:13" s="1359" customFormat="1" ht="30" customHeight="1">
      <c r="B15" s="1355"/>
      <c r="C15" s="1356" t="s">
        <v>613</v>
      </c>
      <c r="D15" s="1356"/>
      <c r="E15" s="1357" t="str">
        <f>IF(ROUND('FC-4_ACTIVO'!E94-'FC-4_PASIVO'!E86,2)=0,"Ok","Mal, revisa FC-4")</f>
        <v>Ok</v>
      </c>
      <c r="F15" s="1357" t="str">
        <f>IF(ROUND('FC-4_ACTIVO'!F94-'FC-4_PASIVO'!F86,2)=0,"Ok","Mal, revisa FC-4")</f>
        <v>Ok</v>
      </c>
      <c r="G15" s="1357" t="str">
        <f>IF(ROUND('FC-4_ACTIVO'!G94-'FC-4_PASIVO'!G86,2)=0,"Ok","Mal, revisa FC-4")</f>
        <v>Ok</v>
      </c>
      <c r="H15" s="1358"/>
      <c r="J15" s="1360">
        <f>IF(E15="Ok",0,1)</f>
        <v>0</v>
      </c>
      <c r="K15" s="1360">
        <f>IF(F15="Ok",0,1)</f>
        <v>0</v>
      </c>
      <c r="L15" s="1360">
        <f>IF(G15="Ok",0,1)</f>
        <v>0</v>
      </c>
      <c r="M15" s="1360">
        <f>SUM(J15:L15)</f>
        <v>0</v>
      </c>
    </row>
    <row r="16" spans="2:13" s="1359" customFormat="1" ht="30" customHeight="1">
      <c r="B16" s="1355"/>
      <c r="C16" s="1361" t="s">
        <v>615</v>
      </c>
      <c r="D16" s="1361"/>
      <c r="E16" s="1362" t="str">
        <f>IF(ROUND(('FC-3_CPyG'!E84-'FC-4_PASIVO'!E32),2)=0,"Ok","Mal, revisa FC-3 y FC-4")</f>
        <v>Ok</v>
      </c>
      <c r="F16" s="1362" t="str">
        <f>IF(ROUND(('FC-3_CPyG'!F84-'FC-4_PASIVO'!F32),2)=0,"Ok","Mal, revisa FC-3 y FC-4")</f>
        <v>Ok</v>
      </c>
      <c r="G16" s="1362" t="str">
        <f>IF(ROUND(('FC-3_CPyG'!G84-'FC-4_PASIVO'!G32),2)=0,"Ok","Mal, revisa FC-3 y FC-4")</f>
        <v>Ok</v>
      </c>
      <c r="H16" s="1358"/>
      <c r="J16" s="1360">
        <f t="shared" ref="J16:J20" si="0">IF(E16="Ok",0,1)</f>
        <v>0</v>
      </c>
      <c r="K16" s="1360">
        <f t="shared" ref="K16:K20" si="1">IF(F16="Ok",0,1)</f>
        <v>0</v>
      </c>
      <c r="L16" s="1360">
        <f t="shared" ref="L16:L21" si="2">IF(G16="Ok",0,1)</f>
        <v>0</v>
      </c>
      <c r="M16" s="1360">
        <f t="shared" ref="M16:M40" si="3">SUM(J16:L16)</f>
        <v>0</v>
      </c>
    </row>
    <row r="17" spans="2:13" s="1359" customFormat="1" ht="30" customHeight="1">
      <c r="B17" s="1355"/>
      <c r="C17" s="1361" t="s">
        <v>679</v>
      </c>
      <c r="D17" s="1361"/>
      <c r="E17" s="1362" t="str">
        <f>IF(ROUND('FC-3_CPyG'!E16-'FC-3_1_INF_ADIC_CPyG'!E43,2)=0,"Ok","Mal, revisa datos en FC-3 PyG y FC3.1")</f>
        <v>Ok</v>
      </c>
      <c r="F17" s="1362" t="str">
        <f>IF(ROUND('FC-3_CPyG'!F16-'FC-3_1_INF_ADIC_CPyG'!H43,2)=0,"Ok","Mal, revisa datos en FC-3 PyG y FC3.1")</f>
        <v>Ok</v>
      </c>
      <c r="G17" s="1362" t="str">
        <f>IF(ROUND('FC-3_CPyG'!G16-'FC-3_1_INF_ADIC_CPyG'!K43,2)=0,"Ok","Mal, revisa datos en FC-3 PyG y FC3.1")</f>
        <v>Ok</v>
      </c>
      <c r="H17" s="1358"/>
      <c r="J17" s="1360">
        <f t="shared" si="0"/>
        <v>0</v>
      </c>
      <c r="K17" s="1360">
        <f t="shared" si="1"/>
        <v>0</v>
      </c>
      <c r="L17" s="1360">
        <f t="shared" si="2"/>
        <v>0</v>
      </c>
      <c r="M17" s="1360">
        <f t="shared" si="3"/>
        <v>0</v>
      </c>
    </row>
    <row r="18" spans="2:13" s="1359" customFormat="1" ht="30" customHeight="1">
      <c r="B18" s="1355"/>
      <c r="C18" s="1361" t="s">
        <v>682</v>
      </c>
      <c r="D18" s="1361"/>
      <c r="E18" s="1362" t="str">
        <f>IF(ROUND('FC-3_CPyG'!E48-'FC-3_1_INF_ADIC_CPyG'!E47-'FC-3_1_INF_ADIC_CPyG'!E55,2)=0,"Ok","Mal, revisa datos en FC-3 CPYG y FC-3.1")</f>
        <v>Ok</v>
      </c>
      <c r="F18" s="1362" t="str">
        <f>IF(ROUND('FC-3_CPyG'!F48-'FC-3_1_INF_ADIC_CPyG'!F47-'FC-3_1_INF_ADIC_CPyG'!F55,2)=0,"Ok","Mal, revisa datos en FC-3 CPYG y FC-3.1")</f>
        <v>Ok</v>
      </c>
      <c r="G18" s="1362" t="str">
        <f>IF(ROUND('FC-3_CPyG'!G48-'FC-3_1_INF_ADIC_CPyG'!G47-'FC-3_1_INF_ADIC_CPyG'!G55,2)=0,"Ok","Mal, revisa datos en FC-3 CPYG y FC-3.1")</f>
        <v>Ok</v>
      </c>
      <c r="H18" s="1358"/>
      <c r="J18" s="1360">
        <f t="shared" si="0"/>
        <v>0</v>
      </c>
      <c r="K18" s="1360">
        <f t="shared" si="1"/>
        <v>0</v>
      </c>
      <c r="L18" s="1360">
        <f t="shared" si="2"/>
        <v>0</v>
      </c>
      <c r="M18" s="1360">
        <f t="shared" si="3"/>
        <v>0</v>
      </c>
    </row>
    <row r="19" spans="2:13" s="1359" customFormat="1" ht="30" customHeight="1">
      <c r="B19" s="1355"/>
      <c r="C19" s="1361" t="s">
        <v>683</v>
      </c>
      <c r="D19" s="1361"/>
      <c r="E19" s="1362" t="str">
        <f>IF(ROUND('FC-3_CPyG'!E28-'FC-3_1_INF_ADIC_CPyG'!E71,2)=0,"Ok","Mal, revísa datos en FC-3 y FC-3.1")</f>
        <v>Ok</v>
      </c>
      <c r="F19" s="1362" t="str">
        <f>IF(ROUND('FC-3_CPyG'!F28-'FC-3_1_INF_ADIC_CPyG'!F71,2)=0,"Ok","Mal, revísa datos en FC-3 y FC-3.1")</f>
        <v>Ok</v>
      </c>
      <c r="G19" s="1362" t="str">
        <f>IF(ROUND('FC-3_CPyG'!G28-'FC-3_1_INF_ADIC_CPyG'!G71,2)=0,"Ok","Mal, revísa datos en FC-3 y FC-3.1")</f>
        <v>Ok</v>
      </c>
      <c r="H19" s="1358"/>
      <c r="J19" s="1360">
        <f t="shared" si="0"/>
        <v>0</v>
      </c>
      <c r="K19" s="1360">
        <f t="shared" si="1"/>
        <v>0</v>
      </c>
      <c r="L19" s="1360">
        <f t="shared" si="2"/>
        <v>0</v>
      </c>
      <c r="M19" s="1360">
        <f t="shared" si="3"/>
        <v>0</v>
      </c>
    </row>
    <row r="20" spans="2:13" s="1359" customFormat="1" ht="30" customHeight="1">
      <c r="B20" s="1355"/>
      <c r="C20" s="1361" t="s">
        <v>684</v>
      </c>
      <c r="D20" s="1361"/>
      <c r="E20" s="1362" t="str">
        <f>IF(ROUND('FC-3_CPyG'!E29-'FC-3_1_INF_ADIC_CPyG'!E75,2)=0,"Ok","Mal, revisa datos en FC-3 CPyG y FC-3.1")</f>
        <v>Ok</v>
      </c>
      <c r="F20" s="1362" t="str">
        <f>IF(ROUND('FC-3_CPyG'!F29-'FC-3_1_INF_ADIC_CPyG'!F75,2)=0,"Ok","Mal, revisa datos en FC-3 CPyG y FC-3.1")</f>
        <v>Ok</v>
      </c>
      <c r="G20" s="1362" t="str">
        <f>IF(ROUND('FC-3_CPyG'!G29-'FC-3_1_INF_ADIC_CPyG'!G75,2)=0,"Ok","Mal, revisa datos en FC-3 CPyG y FC-3.1")</f>
        <v>Ok</v>
      </c>
      <c r="H20" s="1358"/>
      <c r="J20" s="1360">
        <f t="shared" si="0"/>
        <v>0</v>
      </c>
      <c r="K20" s="1360">
        <f t="shared" si="1"/>
        <v>0</v>
      </c>
      <c r="L20" s="1360">
        <f t="shared" si="2"/>
        <v>0</v>
      </c>
      <c r="M20" s="1360">
        <f t="shared" si="3"/>
        <v>0</v>
      </c>
    </row>
    <row r="21" spans="2:13" s="1359" customFormat="1" ht="30" customHeight="1">
      <c r="B21" s="1355"/>
      <c r="C21" s="1361" t="s">
        <v>678</v>
      </c>
      <c r="D21" s="1361"/>
      <c r="E21" s="1363"/>
      <c r="F21" s="1363"/>
      <c r="G21" s="1362" t="str">
        <f>IF(ROUND('FC-6_Inversiones'!G46-SUM('FC-6_Inversiones'!H46:M46),2)=0,"Ok","Mal, revisa totales FC-6")</f>
        <v>Ok</v>
      </c>
      <c r="H21" s="1358"/>
      <c r="J21" s="1360"/>
      <c r="K21" s="1360"/>
      <c r="L21" s="1360">
        <f t="shared" si="2"/>
        <v>0</v>
      </c>
      <c r="M21" s="1360">
        <f t="shared" si="3"/>
        <v>0</v>
      </c>
    </row>
    <row r="22" spans="2:13" s="1359" customFormat="1" ht="30" customHeight="1">
      <c r="B22" s="1355"/>
      <c r="C22" s="1361" t="s">
        <v>617</v>
      </c>
      <c r="D22" s="1361"/>
      <c r="E22" s="1363"/>
      <c r="F22" s="1362" t="str">
        <f>IF(ROUND('FC-4_ACTIVO'!F17-'FC-7_INF'!M15,2)=0,"Ok","Mal, revisa FC-4 ACTIVO y FC-7")</f>
        <v>Ok</v>
      </c>
      <c r="G22" s="1362" t="str">
        <f>IF(ROUND('FC-4_ACTIVO'!G17-'FC-7_INF'!M26,2)=0,"Ok","Mal, revisa FC-4 ACTIVO y FC-7")</f>
        <v>Ok</v>
      </c>
      <c r="H22" s="1358"/>
      <c r="J22" s="1360"/>
      <c r="K22" s="1360">
        <f t="shared" ref="K22:K26" si="4">IF(F22="Ok",0,1)</f>
        <v>0</v>
      </c>
      <c r="L22" s="1360">
        <f t="shared" ref="L22:L26" si="5">IF(G22="Ok",0,1)</f>
        <v>0</v>
      </c>
      <c r="M22" s="1360">
        <f t="shared" si="3"/>
        <v>0</v>
      </c>
    </row>
    <row r="23" spans="2:13" s="1359" customFormat="1" ht="30" customHeight="1">
      <c r="B23" s="1355"/>
      <c r="C23" s="1361" t="s">
        <v>616</v>
      </c>
      <c r="D23" s="1361"/>
      <c r="E23" s="1363"/>
      <c r="F23" s="1362" t="str">
        <f>IF(ROUND('FC-4_ACTIVO'!F26-'FC-7_INF'!M16-'FC-7_INF'!M17,2)=0,"Ok","Mal, revisa FC-4 ACTIVO y FC-7")</f>
        <v>Ok</v>
      </c>
      <c r="G23" s="1362" t="str">
        <f>IF(ROUND('FC-4_ACTIVO'!G26-'FC-7_INF'!M27-'FC-7_INF'!M28,2)=0,"Ok","Mal, revisa FC-4 ACTIVO y FC-7")</f>
        <v>Ok</v>
      </c>
      <c r="H23" s="1358"/>
      <c r="J23" s="1360"/>
      <c r="K23" s="1360">
        <f t="shared" si="4"/>
        <v>0</v>
      </c>
      <c r="L23" s="1360">
        <f t="shared" si="5"/>
        <v>0</v>
      </c>
      <c r="M23" s="1360">
        <f t="shared" si="3"/>
        <v>0</v>
      </c>
    </row>
    <row r="24" spans="2:13" s="1359" customFormat="1" ht="30" customHeight="1">
      <c r="B24" s="1355"/>
      <c r="C24" s="1361" t="s">
        <v>618</v>
      </c>
      <c r="D24" s="1361"/>
      <c r="E24" s="1363"/>
      <c r="F24" s="1362" t="str">
        <f>IF(ROUND(('FC-4_ACTIVO'!F30-'FC-7_INF'!M18-'FC-7_INF'!M19),2)=0,"Ok","Mal, revisa FC-4 ACTIVO y FC-7")</f>
        <v>Ok</v>
      </c>
      <c r="G24" s="1362" t="str">
        <f>IF(ROUND(('FC-4_ACTIVO'!G30-'FC-7_INF'!M29-'FC-7_INF'!M30),2)=0,"Ok","Mal, revisa FC-4 ACTIVO y FC-7")</f>
        <v>Ok</v>
      </c>
      <c r="H24" s="1358"/>
      <c r="J24" s="1360"/>
      <c r="K24" s="1360">
        <f t="shared" si="4"/>
        <v>0</v>
      </c>
      <c r="L24" s="1360">
        <f t="shared" si="5"/>
        <v>0</v>
      </c>
      <c r="M24" s="1360">
        <f t="shared" si="3"/>
        <v>0</v>
      </c>
    </row>
    <row r="25" spans="2:13" s="1359" customFormat="1" ht="30" customHeight="1">
      <c r="B25" s="1355"/>
      <c r="C25" s="1361" t="s">
        <v>657</v>
      </c>
      <c r="D25" s="1361"/>
      <c r="E25" s="1363"/>
      <c r="F25" s="1362" t="str">
        <f>IF(ROUND('FC-7_INF'!M22-'FC-4_ACTIVO'!F52,2)=0,"Ok","Mal, revisa FC-4 ACTIVO y FC-7")</f>
        <v>Ok</v>
      </c>
      <c r="G25" s="1362" t="str">
        <f>IF(ROUND('FC-7_INF'!M33-'FC-4_ACTIVO'!G52,2)=0,"Ok","Mal, revisa FC-4 ACTIVO y FC-7")</f>
        <v>Ok</v>
      </c>
      <c r="H25" s="1358"/>
      <c r="J25" s="1360"/>
      <c r="K25" s="1360">
        <f t="shared" si="4"/>
        <v>0</v>
      </c>
      <c r="L25" s="1360">
        <f t="shared" si="5"/>
        <v>0</v>
      </c>
      <c r="M25" s="1360">
        <f t="shared" si="3"/>
        <v>0</v>
      </c>
    </row>
    <row r="26" spans="2:13" s="1359" customFormat="1" ht="30" customHeight="1">
      <c r="B26" s="1355"/>
      <c r="C26" s="1361" t="s">
        <v>658</v>
      </c>
      <c r="D26" s="1361"/>
      <c r="E26" s="1363"/>
      <c r="F26" s="1362" t="str">
        <f>IF(ROUND('FC-3_CPyG'!F40-'FC-7_INF'!I20,2)=0,"Ok","Mal, revisa datos en FC-3 y FC-7")</f>
        <v>Ok</v>
      </c>
      <c r="G26" s="1362" t="str">
        <f>IF(ROUND('FC-3_CPyG'!G40-'FC-7_INF'!I31,2)=0,"Ok","Mal, revisa datos en FC-3 y FC-7")</f>
        <v>Ok</v>
      </c>
      <c r="H26" s="1358"/>
      <c r="J26" s="1360"/>
      <c r="K26" s="1360">
        <f t="shared" si="4"/>
        <v>0</v>
      </c>
      <c r="L26" s="1360">
        <f t="shared" si="5"/>
        <v>0</v>
      </c>
      <c r="M26" s="1360">
        <f t="shared" si="3"/>
        <v>0</v>
      </c>
    </row>
    <row r="27" spans="2:13" s="1359" customFormat="1" ht="30" customHeight="1">
      <c r="B27" s="1355"/>
      <c r="C27" s="1361" t="s">
        <v>730</v>
      </c>
      <c r="D27" s="1361"/>
      <c r="E27" s="1363"/>
      <c r="F27" s="1363"/>
      <c r="G27" s="1362" t="str">
        <f>IF(ROUND('FC-6_Inversiones'!I46-'FC-7_INF'!F31,2)=0,"Ok","Mal, revisa I46 en FC-6 y F31 en FC-7")</f>
        <v>Ok</v>
      </c>
      <c r="H27" s="1358"/>
      <c r="J27" s="1360"/>
      <c r="K27" s="1360"/>
      <c r="L27" s="1360"/>
      <c r="M27" s="1360"/>
    </row>
    <row r="28" spans="2:13" s="1359" customFormat="1" ht="30" customHeight="1">
      <c r="B28" s="1355"/>
      <c r="C28" s="1364" t="s">
        <v>767</v>
      </c>
      <c r="D28" s="1364"/>
      <c r="E28" s="1365"/>
      <c r="F28" s="1365"/>
      <c r="G28" s="1366" t="str">
        <f>IF(ROUND(('FC-4_ACTIVO'!G34+'FC-4_ACTIVO'!G76)-'FC-8_INV_FINANCIERAS'!J25,2)=0,"Ok","Mal, revisa datos en FC-4 Activo y FC-8")</f>
        <v>Ok</v>
      </c>
      <c r="H28" s="1358"/>
      <c r="J28" s="1360"/>
      <c r="K28" s="1360"/>
      <c r="L28" s="1360"/>
      <c r="M28" s="1360"/>
    </row>
    <row r="29" spans="2:13" s="1359" customFormat="1" ht="30" customHeight="1">
      <c r="B29" s="1355"/>
      <c r="C29" s="1364" t="s">
        <v>769</v>
      </c>
      <c r="D29" s="1364"/>
      <c r="E29" s="1365"/>
      <c r="F29" s="1365"/>
      <c r="G29" s="1366" t="str">
        <f>IF(ROUND((SUM('FC-4_ACTIVO'!G35:G39)+SUM('FC-4_ACTIVO'!G77:G81))-('FC-8_INV_FINANCIERAS'!J34),2)=0,"Ok","Mal, revisa datos en FC-4 Activo y FC-8")</f>
        <v>Ok</v>
      </c>
      <c r="H29" s="1358"/>
      <c r="J29" s="1360"/>
      <c r="K29" s="1360"/>
      <c r="L29" s="1360"/>
      <c r="M29" s="1360"/>
    </row>
    <row r="30" spans="2:13" s="1359" customFormat="1" ht="30" customHeight="1">
      <c r="B30" s="1355"/>
      <c r="C30" s="1364" t="s">
        <v>768</v>
      </c>
      <c r="D30" s="1364"/>
      <c r="E30" s="1365"/>
      <c r="F30" s="1365"/>
      <c r="G30" s="1366" t="str">
        <f>IF(ROUND(('FC-4_ACTIVO'!G41+'FC-4_ACTIVO'!G83)-'FC-8_INV_FINANCIERAS'!J49,2)=0,"Ok","Mal, revisa datos en FC-4 ACTIVO y FC-8")</f>
        <v>Ok</v>
      </c>
      <c r="H30" s="1358"/>
      <c r="J30" s="1360"/>
      <c r="K30" s="1360"/>
      <c r="L30" s="1360"/>
      <c r="M30" s="1360"/>
    </row>
    <row r="31" spans="2:13" s="1359" customFormat="1" ht="30" customHeight="1">
      <c r="B31" s="1355"/>
      <c r="C31" s="1364" t="s">
        <v>770</v>
      </c>
      <c r="D31" s="1364"/>
      <c r="E31" s="1365"/>
      <c r="F31" s="1365"/>
      <c r="G31" s="1366" t="str">
        <f>IF(ROUND((SUM('FC-4_ACTIVO'!G42:G46)+SUM('FC-4_ACTIVO'!G84:G88))-'FC-8_INV_FINANCIERAS'!J58,2)=0,"Ok","Mal, revisa datos en FC-4 Activo y en FC-8")</f>
        <v>Ok</v>
      </c>
      <c r="H31" s="1358"/>
      <c r="J31" s="1360"/>
      <c r="K31" s="1360"/>
      <c r="L31" s="1360"/>
      <c r="M31" s="1360"/>
    </row>
    <row r="32" spans="2:13" s="1359" customFormat="1" ht="30" customHeight="1">
      <c r="B32" s="1355"/>
      <c r="C32" s="1361" t="s">
        <v>661</v>
      </c>
      <c r="D32" s="1361"/>
      <c r="E32" s="1363"/>
      <c r="F32" s="1362" t="str">
        <f>IF(ROUND('FC-4_PASIVO'!F41-'FC-9_TRANS_SUBV'!F35,2)=0,"Ok","Mal, revisa FC-4 PASIVO y FC-9")</f>
        <v>Ok</v>
      </c>
      <c r="G32" s="1362" t="str">
        <f>IF(ROUND('FC-4_PASIVO'!G41-'FC-9_TRANS_SUBV'!G35,2)=0,"Ok","Mal, revisa FC-4 PASIVO y FC-9")</f>
        <v>Ok</v>
      </c>
      <c r="H32" s="1358"/>
      <c r="J32" s="1360"/>
      <c r="K32" s="1360">
        <f t="shared" ref="K32:K36" si="6">IF(F32="Ok",0,1)</f>
        <v>0</v>
      </c>
      <c r="L32" s="1360">
        <f t="shared" ref="L32:L40" si="7">IF(G32="Ok",0,1)</f>
        <v>0</v>
      </c>
      <c r="M32" s="1360">
        <f t="shared" si="3"/>
        <v>0</v>
      </c>
    </row>
    <row r="33" spans="2:13" s="1359" customFormat="1" ht="30" customHeight="1">
      <c r="B33" s="1355"/>
      <c r="C33" s="1361" t="s">
        <v>810</v>
      </c>
      <c r="D33" s="1361"/>
      <c r="E33" s="1363"/>
      <c r="F33" s="1362" t="str">
        <f>IF(ROUND('FC-3_CPyG'!F41+('FC-9_TRANS_SUBV'!F33),2)=0,"Ok","Mal, revisa datos FC-3 epígr. A) 9. y FC-9 celda F33")</f>
        <v>Ok</v>
      </c>
      <c r="G33" s="1362" t="str">
        <f>IF(ROUND('FC-3_CPyG'!G41+('FC-9_TRANS_SUBV'!G33),2)=0,"Ok","Mal, revisa datos FC-3 epígr. A) 9. y FC-9 celda G33")</f>
        <v>Ok</v>
      </c>
      <c r="H33" s="1358"/>
      <c r="J33" s="1360"/>
      <c r="K33" s="1360"/>
      <c r="L33" s="1360"/>
      <c r="M33" s="1360"/>
    </row>
    <row r="34" spans="2:13" s="1359" customFormat="1" ht="30" customHeight="1">
      <c r="B34" s="1355"/>
      <c r="C34" s="1361" t="s">
        <v>662</v>
      </c>
      <c r="D34" s="1361"/>
      <c r="E34" s="1363"/>
      <c r="F34" s="1362" t="str">
        <f>IF('FC-3_CPyG'!F29-'FC-9_TRANS_SUBV'!F50=0,"Ok","Mal, revisa dato en FC-3 y FC-9")</f>
        <v>Ok</v>
      </c>
      <c r="G34" s="1362" t="str">
        <f>IF('FC-3_CPyG'!G29-'FC-9_TRANS_SUBV'!G50=0,"Ok","Mal, revisa dato en FC-3 y FC-9")</f>
        <v>Ok</v>
      </c>
      <c r="H34" s="1358"/>
      <c r="J34" s="1360"/>
      <c r="K34" s="1360">
        <f t="shared" si="6"/>
        <v>0</v>
      </c>
      <c r="L34" s="1360">
        <f t="shared" si="7"/>
        <v>0</v>
      </c>
      <c r="M34" s="1360">
        <f t="shared" si="3"/>
        <v>0</v>
      </c>
    </row>
    <row r="35" spans="2:13" s="1359" customFormat="1" ht="30" customHeight="1">
      <c r="B35" s="1355"/>
      <c r="C35" s="1361" t="s">
        <v>665</v>
      </c>
      <c r="D35" s="1361"/>
      <c r="E35" s="1363"/>
      <c r="F35" s="1362" t="str">
        <f>IF('FC-4_PASIVO'!F31-'FC-4_PASIVO'!E31='FC-9_TRANS_SUBV'!F65,"Ok","Mal, revísa FC-4 PASIVO y FC-9")</f>
        <v>Ok</v>
      </c>
      <c r="G35" s="1362" t="str">
        <f>IF('FC-4_PASIVO'!G31-'FC-4_PASIVO'!F31='FC-9_TRANS_SUBV'!G65,"Ok","Mal, revísa FC-4 PASIVO y FC-9")</f>
        <v>Ok</v>
      </c>
      <c r="H35" s="1358"/>
      <c r="J35" s="1360"/>
      <c r="K35" s="1360">
        <f t="shared" si="6"/>
        <v>0</v>
      </c>
      <c r="L35" s="1360">
        <f t="shared" si="7"/>
        <v>0</v>
      </c>
      <c r="M35" s="1360">
        <f t="shared" si="3"/>
        <v>0</v>
      </c>
    </row>
    <row r="36" spans="2:13" s="1359" customFormat="1" ht="30" customHeight="1">
      <c r="B36" s="1355"/>
      <c r="C36" s="1361" t="s">
        <v>667</v>
      </c>
      <c r="D36" s="1361"/>
      <c r="E36" s="1363"/>
      <c r="F36" s="1362" t="str">
        <f>IF(ROUND(('FC-4_PASIVO'!F51+'FC-4_PASIVO'!F52+'FC-4_PASIVO'!F68+'FC-4_PASIVO'!F69)-('FC-10_DEUDAS'!L42+'FC-10_DEUDAS'!L74),2)=0,"Ok","Mal, revisa datos en FC-4 PASIVO y FC-10")</f>
        <v>Ok</v>
      </c>
      <c r="G36" s="1362" t="str">
        <f>IF(ROUND(('FC-4_PASIVO'!G51+'FC-4_PASIVO'!G52+'FC-4_PASIVO'!G68+'FC-4_PASIVO'!G69)-('FC-10_DEUDAS'!Q42+'FC-10_DEUDAS'!Q74),2)=0,"Ok","Mal, revisa datos en FC-4 PASIVO y FC-10")</f>
        <v>Ok</v>
      </c>
      <c r="H36" s="1358"/>
      <c r="J36" s="1360"/>
      <c r="K36" s="1360">
        <f t="shared" si="6"/>
        <v>0</v>
      </c>
      <c r="L36" s="1360">
        <f t="shared" si="7"/>
        <v>0</v>
      </c>
      <c r="M36" s="1360">
        <f t="shared" si="3"/>
        <v>0</v>
      </c>
    </row>
    <row r="37" spans="2:13" s="1359" customFormat="1" ht="30" customHeight="1">
      <c r="B37" s="1355"/>
      <c r="C37" s="1361" t="s">
        <v>668</v>
      </c>
      <c r="D37" s="1361"/>
      <c r="E37" s="1363"/>
      <c r="F37" s="1363"/>
      <c r="G37" s="1362" t="str">
        <f>IF(ROUND('FC-10_DEUDAS'!Q74-'FC-10_DEUDAS'!R74-'FC-10_DEUDAS'!S74,2)=0,"Ok","Mal, revisa datos, celdas Q74=R74+S74 en FC-10")</f>
        <v>Ok</v>
      </c>
      <c r="H37" s="1358"/>
      <c r="J37" s="1360"/>
      <c r="K37" s="1360"/>
      <c r="L37" s="1360">
        <f t="shared" si="7"/>
        <v>0</v>
      </c>
      <c r="M37" s="1360">
        <f t="shared" si="3"/>
        <v>0</v>
      </c>
    </row>
    <row r="38" spans="2:13" s="1359" customFormat="1" ht="30" customHeight="1">
      <c r="B38" s="1355"/>
      <c r="C38" s="1367" t="s">
        <v>669</v>
      </c>
      <c r="D38" s="1367"/>
      <c r="E38" s="1368"/>
      <c r="F38" s="1368"/>
      <c r="G38" s="1369" t="str">
        <f>IF(ROUND(-'FC-3_CPyG'!G30-'FC-13_PERSONAL'!F31,2)=0,"Ok","Mal, revísa dato en FC-3 CPyG y FC-13")</f>
        <v>Ok</v>
      </c>
      <c r="H38" s="1358"/>
      <c r="J38" s="1360"/>
      <c r="K38" s="1360"/>
      <c r="L38" s="1360">
        <f t="shared" si="7"/>
        <v>0</v>
      </c>
      <c r="M38" s="1360">
        <f t="shared" si="3"/>
        <v>0</v>
      </c>
    </row>
    <row r="39" spans="2:13" ht="30" customHeight="1">
      <c r="B39" s="1339"/>
      <c r="C39" s="1342"/>
      <c r="D39" s="1342"/>
      <c r="E39" s="1342"/>
      <c r="F39" s="1342"/>
      <c r="G39" s="1342"/>
      <c r="H39" s="1343"/>
      <c r="J39" s="1370"/>
      <c r="K39" s="1370"/>
      <c r="L39" s="1370"/>
      <c r="M39" s="1370"/>
    </row>
    <row r="40" spans="2:13" ht="30" customHeight="1">
      <c r="B40" s="1339"/>
      <c r="C40" s="1371" t="s">
        <v>671</v>
      </c>
      <c r="D40" s="1371"/>
      <c r="E40" s="1372"/>
      <c r="F40" s="1372"/>
      <c r="G40" s="1373" t="str">
        <f>IF(ROUND('FC-3_CPyG'!G84-'FC-92_PRESUPUESTO_PYG'!E59,2)=0,"Ok","Mal, revisa resultado en F-3 y FC-92")</f>
        <v>Ok</v>
      </c>
      <c r="H40" s="1343"/>
      <c r="J40" s="1370"/>
      <c r="K40" s="1370"/>
      <c r="L40" s="1370">
        <f t="shared" si="7"/>
        <v>0</v>
      </c>
      <c r="M40" s="1370">
        <f t="shared" si="3"/>
        <v>0</v>
      </c>
    </row>
    <row r="41" spans="2:13" ht="22.9" customHeight="1" thickBot="1">
      <c r="B41" s="1374"/>
      <c r="C41" s="1375"/>
      <c r="D41" s="1375"/>
      <c r="E41" s="1375"/>
      <c r="F41" s="1376"/>
      <c r="G41" s="1375"/>
      <c r="H41" s="1377"/>
    </row>
    <row r="42" spans="2:13" ht="22.9" customHeight="1">
      <c r="F42" s="1378"/>
    </row>
    <row r="43" spans="2:13" s="1379" customFormat="1" ht="12.75">
      <c r="C43" s="1380" t="s">
        <v>77</v>
      </c>
      <c r="F43" s="1381"/>
      <c r="G43" s="1382"/>
    </row>
    <row r="44" spans="2:13" s="1379" customFormat="1" ht="12.75">
      <c r="C44" s="1383" t="s">
        <v>78</v>
      </c>
      <c r="F44" s="1381"/>
    </row>
    <row r="45" spans="2:13" s="1379" customFormat="1" ht="12.75">
      <c r="C45" s="1383" t="s">
        <v>79</v>
      </c>
      <c r="F45" s="1381"/>
    </row>
    <row r="46" spans="2:13" s="1379" customFormat="1" ht="12.75">
      <c r="C46" s="1383" t="s">
        <v>80</v>
      </c>
      <c r="F46" s="1381"/>
    </row>
    <row r="47" spans="2:13" s="1379" customFormat="1" ht="12.75">
      <c r="C47" s="1383" t="s">
        <v>81</v>
      </c>
      <c r="F47" s="1381"/>
    </row>
    <row r="48" spans="2:13" ht="22.9" customHeight="1">
      <c r="F48" s="1378"/>
    </row>
    <row r="49" spans="6:6" ht="22.9" customHeight="1">
      <c r="F49" s="1378"/>
    </row>
    <row r="50" spans="6:6" ht="22.9" customHeight="1">
      <c r="F50" s="1378"/>
    </row>
    <row r="51" spans="6:6" ht="22.9" customHeight="1">
      <c r="F51" s="1378"/>
    </row>
    <row r="52" spans="6:6" ht="22.9" customHeight="1">
      <c r="F52" s="1378"/>
    </row>
    <row r="53" spans="6:6" ht="22.9" customHeight="1">
      <c r="F53" s="1378"/>
    </row>
    <row r="54" spans="6:6" ht="22.9" customHeight="1">
      <c r="F54" s="1378"/>
    </row>
  </sheetData>
  <sheetProtection password="E059" sheet="1" objects="1" scenarios="1"/>
  <mergeCells count="2">
    <mergeCell ref="G6:G7"/>
    <mergeCell ref="D9:G9"/>
  </mergeCells>
  <phoneticPr fontId="20" type="noConversion"/>
  <printOptions horizontalCentered="1" verticalCentered="1"/>
  <pageMargins left="0.35629921259842523" right="0.35629921259842523" top="0.60629921259842523" bottom="0.60629921259842523" header="0.5" footer="0.5"/>
  <pageSetup paperSize="9" scale="47" orientation="landscape" horizontalDpi="4294967292" verticalDpi="4294967292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W60"/>
  <sheetViews>
    <sheetView zoomScale="68" zoomScaleNormal="68" workbookViewId="0">
      <selection activeCell="C45" sqref="C45"/>
    </sheetView>
  </sheetViews>
  <sheetFormatPr baseColWidth="10" defaultColWidth="10.77734375" defaultRowHeight="22.9" customHeight="1"/>
  <cols>
    <col min="1" max="2" width="3.21875" style="84" customWidth="1"/>
    <col min="3" max="3" width="13.21875" style="84" customWidth="1"/>
    <col min="4" max="4" width="74.21875" style="84" customWidth="1"/>
    <col min="5" max="5" width="17.77734375" style="85" customWidth="1"/>
    <col min="6" max="6" width="44.77734375" style="85" customWidth="1"/>
    <col min="7" max="7" width="10.77734375" style="85" customWidth="1"/>
    <col min="8" max="8" width="3.21875" style="84" customWidth="1"/>
    <col min="9" max="16384" width="10.77734375" style="84"/>
  </cols>
  <sheetData>
    <row r="2" spans="2:23" ht="22.9" customHeight="1">
      <c r="D2" s="175" t="s">
        <v>321</v>
      </c>
    </row>
    <row r="3" spans="2:23" ht="22.9" customHeight="1">
      <c r="D3" s="175" t="s">
        <v>322</v>
      </c>
    </row>
    <row r="4" spans="2:23" ht="22.9" customHeight="1" thickBot="1"/>
    <row r="5" spans="2:23" ht="9" customHeight="1">
      <c r="B5" s="86"/>
      <c r="C5" s="87"/>
      <c r="D5" s="87"/>
      <c r="E5" s="88"/>
      <c r="F5" s="88"/>
      <c r="G5" s="88"/>
      <c r="H5" s="89"/>
      <c r="J5" s="317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8"/>
      <c r="V5" s="318"/>
      <c r="W5" s="319"/>
    </row>
    <row r="6" spans="2:23" ht="30" customHeight="1">
      <c r="B6" s="90"/>
      <c r="C6" s="68" t="s">
        <v>0</v>
      </c>
      <c r="D6" s="91"/>
      <c r="E6" s="92"/>
      <c r="F6" s="92"/>
      <c r="G6" s="1384">
        <f>ejercicio</f>
        <v>2018</v>
      </c>
      <c r="H6" s="93"/>
      <c r="J6" s="320"/>
      <c r="K6" s="321" t="s">
        <v>644</v>
      </c>
      <c r="L6" s="321"/>
      <c r="M6" s="321"/>
      <c r="N6" s="321"/>
      <c r="O6" s="322"/>
      <c r="P6" s="322"/>
      <c r="Q6" s="322"/>
      <c r="R6" s="322"/>
      <c r="S6" s="322"/>
      <c r="T6" s="322"/>
      <c r="U6" s="322"/>
      <c r="V6" s="322"/>
      <c r="W6" s="323"/>
    </row>
    <row r="7" spans="2:23" ht="30" customHeight="1">
      <c r="B7" s="90"/>
      <c r="C7" s="68" t="s">
        <v>1</v>
      </c>
      <c r="D7" s="91"/>
      <c r="E7" s="92"/>
      <c r="F7" s="92"/>
      <c r="G7" s="1384"/>
      <c r="H7" s="93"/>
      <c r="J7" s="320"/>
      <c r="K7" s="322"/>
      <c r="L7" s="322"/>
      <c r="M7" s="322"/>
      <c r="N7" s="322"/>
      <c r="O7" s="322"/>
      <c r="P7" s="322"/>
      <c r="Q7" s="322"/>
      <c r="R7" s="322"/>
      <c r="S7" s="322"/>
      <c r="T7" s="322"/>
      <c r="U7" s="322"/>
      <c r="V7" s="322"/>
      <c r="W7" s="323"/>
    </row>
    <row r="8" spans="2:23" ht="30" customHeight="1">
      <c r="B8" s="90"/>
      <c r="C8" s="94"/>
      <c r="D8" s="91"/>
      <c r="E8" s="92"/>
      <c r="F8" s="92"/>
      <c r="G8" s="95"/>
      <c r="H8" s="93"/>
      <c r="J8" s="320"/>
      <c r="K8" s="322"/>
      <c r="L8" s="322"/>
      <c r="M8" s="322"/>
      <c r="N8" s="322"/>
      <c r="O8" s="322"/>
      <c r="P8" s="322"/>
      <c r="Q8" s="322"/>
      <c r="R8" s="322"/>
      <c r="S8" s="322"/>
      <c r="T8" s="322"/>
      <c r="U8" s="322"/>
      <c r="V8" s="322"/>
      <c r="W8" s="323"/>
    </row>
    <row r="9" spans="2:23" s="158" customFormat="1" ht="30" customHeight="1">
      <c r="B9" s="156"/>
      <c r="C9" s="56" t="s">
        <v>2</v>
      </c>
      <c r="D9" s="1408" t="str">
        <f>Entidad</f>
        <v>CASINO TAORO S.A.</v>
      </c>
      <c r="E9" s="1408"/>
      <c r="F9" s="1408"/>
      <c r="G9" s="1408"/>
      <c r="H9" s="157"/>
      <c r="J9" s="320"/>
      <c r="K9" s="322"/>
      <c r="L9" s="322"/>
      <c r="M9" s="322"/>
      <c r="N9" s="322"/>
      <c r="O9" s="322"/>
      <c r="P9" s="322"/>
      <c r="Q9" s="322"/>
      <c r="R9" s="322"/>
      <c r="S9" s="322"/>
      <c r="T9" s="322"/>
      <c r="U9" s="322"/>
      <c r="V9" s="322"/>
      <c r="W9" s="323"/>
    </row>
    <row r="10" spans="2:23" ht="7.15" customHeight="1">
      <c r="B10" s="90"/>
      <c r="C10" s="91"/>
      <c r="D10" s="91"/>
      <c r="E10" s="92"/>
      <c r="F10" s="92"/>
      <c r="G10" s="92"/>
      <c r="H10" s="93"/>
      <c r="J10" s="320"/>
      <c r="K10" s="322"/>
      <c r="L10" s="322"/>
      <c r="M10" s="322"/>
      <c r="N10" s="322"/>
      <c r="O10" s="322"/>
      <c r="P10" s="322"/>
      <c r="Q10" s="322"/>
      <c r="R10" s="322"/>
      <c r="S10" s="322"/>
      <c r="T10" s="322"/>
      <c r="U10" s="322"/>
      <c r="V10" s="322"/>
      <c r="W10" s="323"/>
    </row>
    <row r="11" spans="2:23" s="102" customFormat="1" ht="30" customHeight="1">
      <c r="B11" s="98"/>
      <c r="C11" s="99" t="s">
        <v>524</v>
      </c>
      <c r="D11" s="99"/>
      <c r="E11" s="100"/>
      <c r="F11" s="100"/>
      <c r="G11" s="100"/>
      <c r="H11" s="101"/>
      <c r="J11" s="320"/>
      <c r="K11" s="322"/>
      <c r="L11" s="322"/>
      <c r="M11" s="322"/>
      <c r="N11" s="322"/>
      <c r="O11" s="322"/>
      <c r="P11" s="322"/>
      <c r="Q11" s="322"/>
      <c r="R11" s="322"/>
      <c r="S11" s="322"/>
      <c r="T11" s="322"/>
      <c r="U11" s="322"/>
      <c r="V11" s="322"/>
      <c r="W11" s="323"/>
    </row>
    <row r="12" spans="2:23" s="102" customFormat="1" ht="30" customHeight="1">
      <c r="B12" s="98"/>
      <c r="C12" s="1458"/>
      <c r="D12" s="1458"/>
      <c r="E12" s="83"/>
      <c r="F12" s="83"/>
      <c r="G12" s="83"/>
      <c r="H12" s="101"/>
      <c r="J12" s="320"/>
      <c r="K12" s="322"/>
      <c r="L12" s="322"/>
      <c r="M12" s="322"/>
      <c r="N12" s="322"/>
      <c r="O12" s="322"/>
      <c r="P12" s="322"/>
      <c r="Q12" s="322"/>
      <c r="R12" s="322"/>
      <c r="S12" s="322"/>
      <c r="T12" s="322"/>
      <c r="U12" s="322"/>
      <c r="V12" s="322"/>
      <c r="W12" s="323"/>
    </row>
    <row r="13" spans="2:23" ht="28.9" customHeight="1">
      <c r="B13" s="104"/>
      <c r="C13" s="67"/>
      <c r="D13" s="125"/>
      <c r="E13" s="83"/>
      <c r="F13" s="83"/>
      <c r="G13" s="211"/>
      <c r="H13" s="93"/>
      <c r="J13" s="320"/>
      <c r="K13" s="322"/>
      <c r="L13" s="322"/>
      <c r="M13" s="322"/>
      <c r="N13" s="322"/>
      <c r="O13" s="322"/>
      <c r="P13" s="322"/>
      <c r="Q13" s="322"/>
      <c r="R13" s="322"/>
      <c r="S13" s="322"/>
      <c r="T13" s="322"/>
      <c r="U13" s="322"/>
      <c r="V13" s="322"/>
      <c r="W13" s="323"/>
    </row>
    <row r="14" spans="2:23" ht="9" customHeight="1">
      <c r="B14" s="104"/>
      <c r="C14" s="125"/>
      <c r="D14" s="125"/>
      <c r="E14" s="83"/>
      <c r="F14" s="83"/>
      <c r="G14" s="83"/>
      <c r="H14" s="93"/>
      <c r="J14" s="320"/>
      <c r="K14" s="322"/>
      <c r="L14" s="322"/>
      <c r="M14" s="322"/>
      <c r="N14" s="322"/>
      <c r="O14" s="322"/>
      <c r="P14" s="322"/>
      <c r="Q14" s="322"/>
      <c r="R14" s="322"/>
      <c r="S14" s="322"/>
      <c r="T14" s="322"/>
      <c r="U14" s="322"/>
      <c r="V14" s="322"/>
      <c r="W14" s="323"/>
    </row>
    <row r="15" spans="2:23" s="201" customFormat="1" ht="22.9" customHeight="1">
      <c r="B15" s="202"/>
      <c r="C15" s="212"/>
      <c r="D15" s="215"/>
      <c r="E15" s="164" t="s">
        <v>520</v>
      </c>
      <c r="F15" s="212"/>
      <c r="G15" s="215"/>
      <c r="H15" s="204"/>
      <c r="J15" s="320"/>
      <c r="K15" s="322"/>
      <c r="L15" s="322"/>
      <c r="M15" s="322"/>
      <c r="N15" s="322"/>
      <c r="O15" s="322"/>
      <c r="P15" s="322"/>
      <c r="Q15" s="322"/>
      <c r="R15" s="322"/>
      <c r="S15" s="322"/>
      <c r="T15" s="322"/>
      <c r="U15" s="322"/>
      <c r="V15" s="322"/>
      <c r="W15" s="323"/>
    </row>
    <row r="16" spans="2:23" s="201" customFormat="1" ht="22.9" customHeight="1">
      <c r="B16" s="202"/>
      <c r="C16" s="213"/>
      <c r="D16" s="216"/>
      <c r="E16" s="205" t="s">
        <v>521</v>
      </c>
      <c r="F16" s="213"/>
      <c r="G16" s="216"/>
      <c r="H16" s="204"/>
      <c r="J16" s="320"/>
      <c r="K16" s="322"/>
      <c r="L16" s="322"/>
      <c r="M16" s="322"/>
      <c r="N16" s="322"/>
      <c r="O16" s="322"/>
      <c r="P16" s="322"/>
      <c r="Q16" s="322"/>
      <c r="R16" s="322"/>
      <c r="S16" s="322"/>
      <c r="T16" s="322"/>
      <c r="U16" s="322"/>
      <c r="V16" s="322"/>
      <c r="W16" s="323"/>
    </row>
    <row r="17" spans="2:23" s="201" customFormat="1" ht="22.9" customHeight="1">
      <c r="B17" s="202"/>
      <c r="C17" s="213"/>
      <c r="D17" s="216"/>
      <c r="E17" s="205" t="s">
        <v>522</v>
      </c>
      <c r="F17" s="213"/>
      <c r="G17" s="216"/>
      <c r="H17" s="204"/>
      <c r="J17" s="320"/>
      <c r="K17" s="322"/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322"/>
      <c r="W17" s="323"/>
    </row>
    <row r="18" spans="2:23" s="201" customFormat="1" ht="24" customHeight="1">
      <c r="B18" s="202"/>
      <c r="C18" s="1461" t="s">
        <v>395</v>
      </c>
      <c r="D18" s="1462"/>
      <c r="E18" s="228">
        <f>ejercicio</f>
        <v>2018</v>
      </c>
      <c r="F18" s="214" t="s">
        <v>523</v>
      </c>
      <c r="G18" s="217"/>
      <c r="H18" s="204"/>
      <c r="J18" s="320"/>
      <c r="K18" s="322"/>
      <c r="L18" s="322"/>
      <c r="M18" s="322"/>
      <c r="N18" s="322"/>
      <c r="O18" s="322"/>
      <c r="P18" s="322"/>
      <c r="Q18" s="322"/>
      <c r="R18" s="322"/>
      <c r="S18" s="322"/>
      <c r="T18" s="322"/>
      <c r="U18" s="322"/>
      <c r="V18" s="322"/>
      <c r="W18" s="323"/>
    </row>
    <row r="19" spans="2:23" ht="9" customHeight="1">
      <c r="B19" s="104"/>
      <c r="C19" s="67"/>
      <c r="D19" s="125"/>
      <c r="E19" s="83"/>
      <c r="F19" s="83"/>
      <c r="G19" s="211"/>
      <c r="H19" s="93"/>
      <c r="J19" s="320"/>
      <c r="K19" s="322"/>
      <c r="L19" s="322"/>
      <c r="M19" s="322"/>
      <c r="N19" s="322"/>
      <c r="O19" s="322"/>
      <c r="P19" s="322"/>
      <c r="Q19" s="322"/>
      <c r="R19" s="322"/>
      <c r="S19" s="322"/>
      <c r="T19" s="322"/>
      <c r="U19" s="322"/>
      <c r="V19" s="322"/>
      <c r="W19" s="323"/>
    </row>
    <row r="20" spans="2:23" s="116" customFormat="1" ht="22.9" customHeight="1" thickBot="1">
      <c r="B20" s="135"/>
      <c r="C20" s="1527" t="s">
        <v>525</v>
      </c>
      <c r="D20" s="1528"/>
      <c r="E20" s="222">
        <f>SUM(E21:E29)</f>
        <v>5987060</v>
      </c>
      <c r="F20" s="1519"/>
      <c r="G20" s="1520"/>
      <c r="H20" s="115"/>
      <c r="J20" s="320"/>
      <c r="K20" s="322"/>
      <c r="L20" s="322"/>
      <c r="M20" s="322"/>
      <c r="N20" s="322"/>
      <c r="O20" s="322"/>
      <c r="P20" s="322"/>
      <c r="Q20" s="322"/>
      <c r="R20" s="322"/>
      <c r="S20" s="322"/>
      <c r="T20" s="322"/>
      <c r="U20" s="322"/>
      <c r="V20" s="322"/>
      <c r="W20" s="323"/>
    </row>
    <row r="21" spans="2:23" ht="22.9" customHeight="1">
      <c r="B21" s="104"/>
      <c r="C21" s="151" t="s">
        <v>526</v>
      </c>
      <c r="D21" s="218"/>
      <c r="E21" s="453">
        <f>+'FC-3_CPyG'!G16</f>
        <v>5921060</v>
      </c>
      <c r="F21" s="1521"/>
      <c r="G21" s="1522"/>
      <c r="H21" s="93"/>
      <c r="J21" s="320"/>
      <c r="K21" s="322"/>
      <c r="L21" s="322"/>
      <c r="M21" s="322"/>
      <c r="N21" s="322"/>
      <c r="O21" s="322"/>
      <c r="P21" s="322"/>
      <c r="Q21" s="322"/>
      <c r="R21" s="322"/>
      <c r="S21" s="322"/>
      <c r="T21" s="322"/>
      <c r="U21" s="322"/>
      <c r="V21" s="322"/>
      <c r="W21" s="323"/>
    </row>
    <row r="22" spans="2:23" ht="22.9" customHeight="1">
      <c r="B22" s="104"/>
      <c r="C22" s="151" t="s">
        <v>527</v>
      </c>
      <c r="D22" s="218"/>
      <c r="E22" s="453">
        <f>+'FC-3_CPyG'!G21</f>
        <v>0</v>
      </c>
      <c r="F22" s="1523"/>
      <c r="G22" s="1524"/>
      <c r="H22" s="93"/>
      <c r="J22" s="320"/>
      <c r="K22" s="322"/>
      <c r="L22" s="322"/>
      <c r="M22" s="322"/>
      <c r="N22" s="322"/>
      <c r="O22" s="322"/>
      <c r="P22" s="322"/>
      <c r="Q22" s="322"/>
      <c r="R22" s="322"/>
      <c r="S22" s="322"/>
      <c r="T22" s="322"/>
      <c r="U22" s="322"/>
      <c r="V22" s="322"/>
      <c r="W22" s="323"/>
    </row>
    <row r="23" spans="2:23" ht="22.9" customHeight="1">
      <c r="B23" s="104"/>
      <c r="C23" s="151" t="s">
        <v>528</v>
      </c>
      <c r="D23" s="218"/>
      <c r="E23" s="453">
        <f>+'FC-3_CPyG'!G28</f>
        <v>45810</v>
      </c>
      <c r="F23" s="1523"/>
      <c r="G23" s="1524"/>
      <c r="H23" s="93"/>
      <c r="J23" s="320"/>
      <c r="K23" s="322"/>
      <c r="L23" s="322"/>
      <c r="M23" s="322"/>
      <c r="N23" s="322"/>
      <c r="O23" s="322"/>
      <c r="P23" s="322"/>
      <c r="Q23" s="322"/>
      <c r="R23" s="322"/>
      <c r="S23" s="322"/>
      <c r="T23" s="322"/>
      <c r="U23" s="322"/>
      <c r="V23" s="322"/>
      <c r="W23" s="323"/>
    </row>
    <row r="24" spans="2:23" ht="22.9" customHeight="1">
      <c r="B24" s="104"/>
      <c r="C24" s="151" t="s">
        <v>529</v>
      </c>
      <c r="D24" s="218"/>
      <c r="E24" s="453">
        <f>+'FC-3_CPyG'!G29</f>
        <v>0</v>
      </c>
      <c r="F24" s="1523"/>
      <c r="G24" s="1524"/>
      <c r="H24" s="93"/>
      <c r="J24" s="320"/>
      <c r="K24" s="322"/>
      <c r="L24" s="322"/>
      <c r="M24" s="322"/>
      <c r="N24" s="322"/>
      <c r="O24" s="322"/>
      <c r="P24" s="322"/>
      <c r="Q24" s="322"/>
      <c r="R24" s="322"/>
      <c r="S24" s="322"/>
      <c r="T24" s="322"/>
      <c r="U24" s="322"/>
      <c r="V24" s="322"/>
      <c r="W24" s="323"/>
    </row>
    <row r="25" spans="2:23" ht="22.9" customHeight="1">
      <c r="B25" s="104"/>
      <c r="C25" s="151" t="s">
        <v>530</v>
      </c>
      <c r="D25" s="218"/>
      <c r="E25" s="453">
        <f>+'FC-3_CPyG'!G55+'FC-3_CPyG'!G70</f>
        <v>20190</v>
      </c>
      <c r="F25" s="1523"/>
      <c r="G25" s="1524"/>
      <c r="H25" s="93"/>
      <c r="J25" s="320"/>
      <c r="K25" s="322"/>
      <c r="L25" s="322"/>
      <c r="M25" s="322"/>
      <c r="N25" s="322"/>
      <c r="O25" s="322"/>
      <c r="P25" s="322"/>
      <c r="Q25" s="322"/>
      <c r="R25" s="322"/>
      <c r="S25" s="322"/>
      <c r="T25" s="322"/>
      <c r="U25" s="322"/>
      <c r="V25" s="322"/>
      <c r="W25" s="323"/>
    </row>
    <row r="26" spans="2:23" ht="22.9" customHeight="1">
      <c r="B26" s="104"/>
      <c r="C26" s="151" t="s">
        <v>531</v>
      </c>
      <c r="D26" s="218"/>
      <c r="E26" s="453">
        <f>+'FC-3_CPyG'!G52</f>
        <v>0</v>
      </c>
      <c r="F26" s="1523"/>
      <c r="G26" s="1524"/>
      <c r="H26" s="93"/>
      <c r="J26" s="320"/>
      <c r="K26" s="322"/>
      <c r="L26" s="322"/>
      <c r="M26" s="322"/>
      <c r="N26" s="322"/>
      <c r="O26" s="322"/>
      <c r="P26" s="322"/>
      <c r="Q26" s="322"/>
      <c r="R26" s="322"/>
      <c r="S26" s="322"/>
      <c r="T26" s="322"/>
      <c r="U26" s="322"/>
      <c r="V26" s="322"/>
      <c r="W26" s="323"/>
    </row>
    <row r="27" spans="2:23" ht="22.9" customHeight="1">
      <c r="B27" s="104"/>
      <c r="C27" s="151" t="s">
        <v>532</v>
      </c>
      <c r="D27" s="218"/>
      <c r="E27" s="453">
        <f>+'FC-3_1_INF_ADIC_CPyG'!G47</f>
        <v>0</v>
      </c>
      <c r="F27" s="1523"/>
      <c r="G27" s="1524"/>
      <c r="H27" s="93"/>
      <c r="J27" s="320"/>
      <c r="K27" s="322"/>
      <c r="L27" s="322"/>
      <c r="M27" s="322"/>
      <c r="N27" s="322"/>
      <c r="O27" s="322"/>
      <c r="P27" s="322"/>
      <c r="Q27" s="322"/>
      <c r="R27" s="322"/>
      <c r="S27" s="322"/>
      <c r="T27" s="322"/>
      <c r="U27" s="322"/>
      <c r="V27" s="322"/>
      <c r="W27" s="323"/>
    </row>
    <row r="28" spans="2:23" ht="22.9" customHeight="1">
      <c r="B28" s="104"/>
      <c r="C28" s="631" t="s">
        <v>771</v>
      </c>
      <c r="D28" s="218"/>
      <c r="E28" s="453">
        <f>+'FC-9_TRANS_SUBV'!G65+'FC-9_TRANS_SUBV'!G79</f>
        <v>0</v>
      </c>
      <c r="F28" s="1523"/>
      <c r="G28" s="1524"/>
      <c r="H28" s="93"/>
      <c r="J28" s="320"/>
      <c r="K28" s="322"/>
      <c r="L28" s="322"/>
      <c r="M28" s="322"/>
      <c r="N28" s="322"/>
      <c r="O28" s="322"/>
      <c r="P28" s="322"/>
      <c r="Q28" s="322"/>
      <c r="R28" s="322"/>
      <c r="S28" s="322"/>
      <c r="T28" s="322"/>
      <c r="U28" s="322"/>
      <c r="V28" s="322"/>
      <c r="W28" s="323"/>
    </row>
    <row r="29" spans="2:23" ht="22.9" customHeight="1">
      <c r="B29" s="104"/>
      <c r="C29" s="130" t="s">
        <v>533</v>
      </c>
      <c r="D29" s="219"/>
      <c r="E29" s="454">
        <f>+'FC-9_TRANS_SUBV'!G30</f>
        <v>0</v>
      </c>
      <c r="F29" s="1525"/>
      <c r="G29" s="1526"/>
      <c r="H29" s="93"/>
      <c r="J29" s="320"/>
      <c r="K29" s="322"/>
      <c r="L29" s="322"/>
      <c r="M29" s="322"/>
      <c r="N29" s="322"/>
      <c r="O29" s="322"/>
      <c r="P29" s="322"/>
      <c r="Q29" s="322"/>
      <c r="R29" s="322"/>
      <c r="S29" s="322"/>
      <c r="T29" s="322"/>
      <c r="U29" s="322"/>
      <c r="V29" s="322"/>
      <c r="W29" s="323"/>
    </row>
    <row r="30" spans="2:23" ht="9" customHeight="1">
      <c r="B30" s="104"/>
      <c r="C30" s="67"/>
      <c r="D30" s="125"/>
      <c r="E30" s="83"/>
      <c r="F30" s="83"/>
      <c r="G30" s="211"/>
      <c r="H30" s="93"/>
      <c r="J30" s="320"/>
      <c r="K30" s="322"/>
      <c r="L30" s="322"/>
      <c r="M30" s="322"/>
      <c r="N30" s="322"/>
      <c r="O30" s="322"/>
      <c r="P30" s="322"/>
      <c r="Q30" s="322"/>
      <c r="R30" s="322"/>
      <c r="S30" s="322"/>
      <c r="T30" s="322"/>
      <c r="U30" s="322"/>
      <c r="V30" s="322"/>
      <c r="W30" s="323"/>
    </row>
    <row r="31" spans="2:23" ht="22.9" customHeight="1" thickBot="1">
      <c r="B31" s="104"/>
      <c r="C31" s="1527" t="s">
        <v>534</v>
      </c>
      <c r="D31" s="1528"/>
      <c r="E31" s="222">
        <f>SUM(E32:E43)</f>
        <v>-3677250</v>
      </c>
      <c r="F31" s="1519"/>
      <c r="G31" s="1520"/>
      <c r="H31" s="93"/>
      <c r="J31" s="320"/>
      <c r="K31" s="322"/>
      <c r="L31" s="322"/>
      <c r="M31" s="322"/>
      <c r="N31" s="322"/>
      <c r="O31" s="322"/>
      <c r="P31" s="322"/>
      <c r="Q31" s="322"/>
      <c r="R31" s="322"/>
      <c r="S31" s="322"/>
      <c r="T31" s="322"/>
      <c r="U31" s="322"/>
      <c r="V31" s="322"/>
      <c r="W31" s="323"/>
    </row>
    <row r="32" spans="2:23" ht="22.9" customHeight="1">
      <c r="B32" s="104"/>
      <c r="C32" s="151" t="s">
        <v>100</v>
      </c>
      <c r="D32" s="218"/>
      <c r="E32" s="453">
        <f>+'FC-3_CPyG'!G22</f>
        <v>-25530</v>
      </c>
      <c r="F32" s="1523"/>
      <c r="G32" s="1524"/>
      <c r="H32" s="93"/>
      <c r="J32" s="320"/>
      <c r="K32" s="322"/>
      <c r="L32" s="322"/>
      <c r="M32" s="322"/>
      <c r="N32" s="322"/>
      <c r="O32" s="322"/>
      <c r="P32" s="322"/>
      <c r="Q32" s="322"/>
      <c r="R32" s="322"/>
      <c r="S32" s="322"/>
      <c r="T32" s="322"/>
      <c r="U32" s="322"/>
      <c r="V32" s="322"/>
      <c r="W32" s="323"/>
    </row>
    <row r="33" spans="2:23" ht="22.9" customHeight="1">
      <c r="B33" s="104"/>
      <c r="C33" s="151" t="s">
        <v>535</v>
      </c>
      <c r="D33" s="218"/>
      <c r="E33" s="453">
        <f>+'FC-3_CPyG'!G30</f>
        <v>-1900910</v>
      </c>
      <c r="F33" s="400"/>
      <c r="G33" s="365"/>
      <c r="H33" s="93"/>
      <c r="J33" s="320"/>
      <c r="K33" s="322"/>
      <c r="L33" s="322"/>
      <c r="M33" s="322"/>
      <c r="N33" s="322"/>
      <c r="O33" s="322"/>
      <c r="P33" s="322"/>
      <c r="Q33" s="322"/>
      <c r="R33" s="322"/>
      <c r="S33" s="322"/>
      <c r="T33" s="322"/>
      <c r="U33" s="322"/>
      <c r="V33" s="322"/>
      <c r="W33" s="323"/>
    </row>
    <row r="34" spans="2:23" ht="22.9" customHeight="1">
      <c r="B34" s="104"/>
      <c r="C34" s="151" t="s">
        <v>115</v>
      </c>
      <c r="D34" s="218"/>
      <c r="E34" s="453">
        <f>+'FC-3_CPyG'!G34-'FC-3_CPyG'!G36</f>
        <v>-776450</v>
      </c>
      <c r="F34" s="400"/>
      <c r="G34" s="365"/>
      <c r="H34" s="93"/>
      <c r="J34" s="320"/>
      <c r="K34" s="322"/>
      <c r="L34" s="322"/>
      <c r="M34" s="322"/>
      <c r="N34" s="322"/>
      <c r="O34" s="322"/>
      <c r="P34" s="322"/>
      <c r="Q34" s="322"/>
      <c r="R34" s="322"/>
      <c r="S34" s="322"/>
      <c r="T34" s="322"/>
      <c r="U34" s="322"/>
      <c r="V34" s="322"/>
      <c r="W34" s="323"/>
    </row>
    <row r="35" spans="2:23" ht="22.9" customHeight="1">
      <c r="B35" s="104"/>
      <c r="C35" s="151" t="s">
        <v>536</v>
      </c>
      <c r="D35" s="218"/>
      <c r="E35" s="453">
        <f>+'FC-3_CPyG'!G59+'FC-3_CPyG'!G63+'FC-3_CPyG'!G66+'FC-3_CPyG'!G67</f>
        <v>-299920</v>
      </c>
      <c r="F35" s="400"/>
      <c r="G35" s="365"/>
      <c r="H35" s="93"/>
      <c r="J35" s="320"/>
      <c r="K35" s="322"/>
      <c r="L35" s="322"/>
      <c r="M35" s="322"/>
      <c r="N35" s="322"/>
      <c r="O35" s="322"/>
      <c r="P35" s="322"/>
      <c r="Q35" s="322"/>
      <c r="R35" s="322"/>
      <c r="S35" s="322"/>
      <c r="T35" s="322"/>
      <c r="U35" s="322"/>
      <c r="V35" s="322"/>
      <c r="W35" s="323"/>
    </row>
    <row r="36" spans="2:23" ht="22.9" customHeight="1">
      <c r="B36" s="104"/>
      <c r="C36" s="151" t="s">
        <v>537</v>
      </c>
      <c r="D36" s="218"/>
      <c r="E36" s="453">
        <f>+'FC-3_CPyG'!G77</f>
        <v>0</v>
      </c>
      <c r="F36" s="400"/>
      <c r="G36" s="365"/>
      <c r="H36" s="93"/>
      <c r="J36" s="320"/>
      <c r="K36" s="322"/>
      <c r="L36" s="322"/>
      <c r="M36" s="322"/>
      <c r="N36" s="322"/>
      <c r="O36" s="322"/>
      <c r="P36" s="322"/>
      <c r="Q36" s="322"/>
      <c r="R36" s="322"/>
      <c r="S36" s="322"/>
      <c r="T36" s="322"/>
      <c r="U36" s="322"/>
      <c r="V36" s="322"/>
      <c r="W36" s="323"/>
    </row>
    <row r="37" spans="2:23" ht="22.9" customHeight="1">
      <c r="B37" s="104"/>
      <c r="C37" s="151" t="s">
        <v>538</v>
      </c>
      <c r="D37" s="218"/>
      <c r="E37" s="453">
        <f>+'FC-3_CPyG'!G36</f>
        <v>-516440</v>
      </c>
      <c r="F37" s="400"/>
      <c r="G37" s="365"/>
      <c r="H37" s="93"/>
      <c r="J37" s="320"/>
      <c r="K37" s="322"/>
      <c r="L37" s="322"/>
      <c r="M37" s="322"/>
      <c r="N37" s="322"/>
      <c r="O37" s="322"/>
      <c r="P37" s="322"/>
      <c r="Q37" s="322"/>
      <c r="R37" s="322"/>
      <c r="S37" s="322"/>
      <c r="T37" s="322"/>
      <c r="U37" s="322"/>
      <c r="V37" s="322"/>
      <c r="W37" s="323"/>
    </row>
    <row r="38" spans="2:23" ht="22.9" customHeight="1">
      <c r="B38" s="104"/>
      <c r="C38" s="151" t="s">
        <v>539</v>
      </c>
      <c r="D38" s="218"/>
      <c r="E38" s="453">
        <f>+'FC-3_1_INF_ADIC_CPyG'!G55</f>
        <v>0</v>
      </c>
      <c r="F38" s="400"/>
      <c r="G38" s="365"/>
      <c r="H38" s="93"/>
      <c r="J38" s="320"/>
      <c r="K38" s="322"/>
      <c r="L38" s="322"/>
      <c r="M38" s="322"/>
      <c r="N38" s="322"/>
      <c r="O38" s="322"/>
      <c r="P38" s="322"/>
      <c r="Q38" s="322"/>
      <c r="R38" s="322"/>
      <c r="S38" s="322"/>
      <c r="T38" s="322"/>
      <c r="U38" s="322"/>
      <c r="V38" s="322"/>
      <c r="W38" s="323"/>
    </row>
    <row r="39" spans="2:23" ht="22.9" customHeight="1">
      <c r="B39" s="104"/>
      <c r="C39" s="151" t="s">
        <v>540</v>
      </c>
      <c r="D39" s="218"/>
      <c r="E39" s="453">
        <f>-'FC-7_INF'!F31-'FC-7_INF'!H31-'FC-7_INF'!K31-'FC-7_INF'!F33-'FC-7_INF'!H33-'FC-7_INF'!K33</f>
        <v>-158000</v>
      </c>
      <c r="F39" s="400"/>
      <c r="G39" s="365"/>
      <c r="H39" s="93"/>
      <c r="J39" s="320"/>
      <c r="K39" s="322"/>
      <c r="L39" s="322"/>
      <c r="M39" s="322"/>
      <c r="N39" s="322"/>
      <c r="O39" s="322"/>
      <c r="P39" s="322"/>
      <c r="Q39" s="322"/>
      <c r="R39" s="322"/>
      <c r="S39" s="322"/>
      <c r="T39" s="322"/>
      <c r="U39" s="322"/>
      <c r="V39" s="322"/>
      <c r="W39" s="323"/>
    </row>
    <row r="40" spans="2:23" ht="22.9" customHeight="1">
      <c r="B40" s="104"/>
      <c r="C40" s="452" t="s">
        <v>541</v>
      </c>
      <c r="D40" s="218"/>
      <c r="E40" s="453">
        <f>+'FC-3_CPyG'!G20</f>
        <v>0</v>
      </c>
      <c r="F40" s="400"/>
      <c r="G40" s="365"/>
      <c r="H40" s="93"/>
      <c r="J40" s="320"/>
      <c r="K40" s="322"/>
      <c r="L40" s="322"/>
      <c r="M40" s="322"/>
      <c r="N40" s="322"/>
      <c r="O40" s="322"/>
      <c r="P40" s="322"/>
      <c r="Q40" s="322"/>
      <c r="R40" s="322"/>
      <c r="S40" s="322"/>
      <c r="T40" s="322"/>
      <c r="U40" s="322"/>
      <c r="V40" s="322"/>
      <c r="W40" s="323"/>
    </row>
    <row r="41" spans="2:23" ht="22.9" customHeight="1">
      <c r="B41" s="104"/>
      <c r="C41" s="151" t="s">
        <v>542</v>
      </c>
      <c r="D41" s="218"/>
      <c r="E41" s="380"/>
      <c r="F41" s="400"/>
      <c r="G41" s="365"/>
      <c r="H41" s="93"/>
      <c r="J41" s="320"/>
      <c r="K41" s="322"/>
      <c r="L41" s="322"/>
      <c r="M41" s="322"/>
      <c r="N41" s="322"/>
      <c r="O41" s="322"/>
      <c r="P41" s="322"/>
      <c r="Q41" s="322"/>
      <c r="R41" s="322"/>
      <c r="S41" s="322"/>
      <c r="T41" s="322"/>
      <c r="U41" s="322"/>
      <c r="V41" s="322"/>
      <c r="W41" s="323"/>
    </row>
    <row r="42" spans="2:23" ht="22.9" customHeight="1">
      <c r="B42" s="104"/>
      <c r="C42" s="151" t="s">
        <v>543</v>
      </c>
      <c r="D42" s="218"/>
      <c r="E42" s="380"/>
      <c r="F42" s="1523"/>
      <c r="G42" s="1524"/>
      <c r="H42" s="93"/>
      <c r="J42" s="320"/>
      <c r="K42" s="322"/>
      <c r="L42" s="322"/>
      <c r="M42" s="322"/>
      <c r="N42" s="322"/>
      <c r="O42" s="322"/>
      <c r="P42" s="322"/>
      <c r="Q42" s="322"/>
      <c r="R42" s="322"/>
      <c r="S42" s="322"/>
      <c r="T42" s="322"/>
      <c r="U42" s="322"/>
      <c r="V42" s="322"/>
      <c r="W42" s="323"/>
    </row>
    <row r="43" spans="2:23" ht="22.9" customHeight="1">
      <c r="B43" s="104"/>
      <c r="C43" s="130" t="s">
        <v>544</v>
      </c>
      <c r="D43" s="219"/>
      <c r="E43" s="383"/>
      <c r="F43" s="1525"/>
      <c r="G43" s="1526"/>
      <c r="H43" s="93"/>
      <c r="J43" s="320"/>
      <c r="K43" s="322"/>
      <c r="L43" s="322"/>
      <c r="M43" s="322"/>
      <c r="N43" s="322"/>
      <c r="O43" s="322"/>
      <c r="P43" s="322"/>
      <c r="Q43" s="322"/>
      <c r="R43" s="322"/>
      <c r="S43" s="322"/>
      <c r="T43" s="322"/>
      <c r="U43" s="322"/>
      <c r="V43" s="322"/>
      <c r="W43" s="323"/>
    </row>
    <row r="44" spans="2:23" ht="9" customHeight="1">
      <c r="B44" s="104"/>
      <c r="C44" s="67"/>
      <c r="D44" s="125"/>
      <c r="E44" s="83"/>
      <c r="F44" s="83"/>
      <c r="G44" s="211"/>
      <c r="H44" s="93"/>
      <c r="J44" s="320"/>
      <c r="K44" s="322"/>
      <c r="L44" s="322"/>
      <c r="M44" s="322"/>
      <c r="N44" s="322"/>
      <c r="O44" s="322"/>
      <c r="P44" s="322"/>
      <c r="Q44" s="322"/>
      <c r="R44" s="322"/>
      <c r="S44" s="322"/>
      <c r="T44" s="322"/>
      <c r="U44" s="322"/>
      <c r="V44" s="322"/>
      <c r="W44" s="323"/>
    </row>
    <row r="45" spans="2:23" ht="22.9" customHeight="1" thickBot="1">
      <c r="B45" s="104"/>
      <c r="C45" s="132" t="s">
        <v>545</v>
      </c>
      <c r="D45" s="231"/>
      <c r="E45" s="144">
        <f>+E20+E31</f>
        <v>2309810</v>
      </c>
      <c r="F45" s="83"/>
      <c r="G45" s="83"/>
      <c r="H45" s="93"/>
      <c r="J45" s="320"/>
      <c r="K45" s="322"/>
      <c r="L45" s="322"/>
      <c r="M45" s="322"/>
      <c r="N45" s="322"/>
      <c r="O45" s="322"/>
      <c r="P45" s="322"/>
      <c r="Q45" s="322"/>
      <c r="R45" s="322"/>
      <c r="S45" s="322"/>
      <c r="T45" s="322"/>
      <c r="U45" s="322"/>
      <c r="V45" s="322"/>
      <c r="W45" s="323"/>
    </row>
    <row r="46" spans="2:23" ht="22.9" customHeight="1">
      <c r="B46" s="104"/>
      <c r="C46" s="175"/>
      <c r="D46" s="175"/>
      <c r="E46" s="176"/>
      <c r="F46" s="176"/>
      <c r="G46" s="83"/>
      <c r="H46" s="93"/>
      <c r="J46" s="320"/>
      <c r="K46" s="322"/>
      <c r="L46" s="322"/>
      <c r="M46" s="322"/>
      <c r="N46" s="322"/>
      <c r="O46" s="322"/>
      <c r="P46" s="322"/>
      <c r="Q46" s="322"/>
      <c r="R46" s="322"/>
      <c r="S46" s="322"/>
      <c r="T46" s="322"/>
      <c r="U46" s="322"/>
      <c r="V46" s="322"/>
      <c r="W46" s="323"/>
    </row>
    <row r="47" spans="2:23" ht="22.9" customHeight="1">
      <c r="B47" s="104"/>
      <c r="C47" s="140" t="s">
        <v>354</v>
      </c>
      <c r="D47" s="175"/>
      <c r="E47" s="176"/>
      <c r="F47" s="176"/>
      <c r="G47" s="83"/>
      <c r="H47" s="93"/>
      <c r="J47" s="320"/>
      <c r="K47" s="322"/>
      <c r="L47" s="322"/>
      <c r="M47" s="322"/>
      <c r="N47" s="322"/>
      <c r="O47" s="322"/>
      <c r="P47" s="322"/>
      <c r="Q47" s="322"/>
      <c r="R47" s="322"/>
      <c r="S47" s="322"/>
      <c r="T47" s="322"/>
      <c r="U47" s="322"/>
      <c r="V47" s="322"/>
      <c r="W47" s="323"/>
    </row>
    <row r="48" spans="2:23" ht="22.9" customHeight="1">
      <c r="B48" s="104"/>
      <c r="C48" s="138" t="s">
        <v>676</v>
      </c>
      <c r="D48" s="175"/>
      <c r="E48" s="176"/>
      <c r="F48" s="176"/>
      <c r="G48" s="83"/>
      <c r="H48" s="93"/>
      <c r="J48" s="320"/>
      <c r="K48" s="322"/>
      <c r="L48" s="322"/>
      <c r="M48" s="322"/>
      <c r="N48" s="322"/>
      <c r="O48" s="322"/>
      <c r="P48" s="322"/>
      <c r="Q48" s="322"/>
      <c r="R48" s="322"/>
      <c r="S48" s="322"/>
      <c r="T48" s="322"/>
      <c r="U48" s="322"/>
      <c r="V48" s="322"/>
      <c r="W48" s="323"/>
    </row>
    <row r="49" spans="2:23" ht="22.9" customHeight="1" thickBot="1">
      <c r="B49" s="108"/>
      <c r="C49" s="1407"/>
      <c r="D49" s="1407"/>
      <c r="E49" s="57"/>
      <c r="F49" s="57"/>
      <c r="G49" s="109"/>
      <c r="H49" s="110"/>
      <c r="J49" s="314"/>
      <c r="K49" s="315"/>
      <c r="L49" s="315"/>
      <c r="M49" s="315"/>
      <c r="N49" s="315"/>
      <c r="O49" s="315"/>
      <c r="P49" s="315"/>
      <c r="Q49" s="315"/>
      <c r="R49" s="315"/>
      <c r="S49" s="315"/>
      <c r="T49" s="315"/>
      <c r="U49" s="315"/>
      <c r="V49" s="315"/>
      <c r="W49" s="316"/>
    </row>
    <row r="50" spans="2:23" ht="22.9" customHeight="1">
      <c r="C50" s="91"/>
      <c r="D50" s="91"/>
      <c r="E50" s="92"/>
      <c r="F50" s="92"/>
      <c r="G50" s="92"/>
    </row>
    <row r="51" spans="2:23" ht="12.75">
      <c r="C51" s="111" t="s">
        <v>77</v>
      </c>
      <c r="D51" s="91"/>
      <c r="E51" s="92"/>
      <c r="F51" s="92"/>
      <c r="G51" s="82" t="s">
        <v>63</v>
      </c>
    </row>
    <row r="52" spans="2:23" ht="12.75">
      <c r="C52" s="112" t="s">
        <v>78</v>
      </c>
      <c r="D52" s="91"/>
      <c r="E52" s="92"/>
      <c r="F52" s="92"/>
      <c r="G52" s="92"/>
    </row>
    <row r="53" spans="2:23" ht="12.75">
      <c r="C53" s="112" t="s">
        <v>79</v>
      </c>
      <c r="D53" s="91"/>
      <c r="E53" s="92"/>
      <c r="F53" s="92"/>
      <c r="G53" s="92"/>
    </row>
    <row r="54" spans="2:23" ht="12.75">
      <c r="C54" s="112" t="s">
        <v>80</v>
      </c>
      <c r="D54" s="91"/>
      <c r="E54" s="92"/>
      <c r="F54" s="92"/>
      <c r="G54" s="92"/>
    </row>
    <row r="55" spans="2:23" ht="12.75">
      <c r="C55" s="112" t="s">
        <v>81</v>
      </c>
      <c r="D55" s="91"/>
      <c r="E55" s="92"/>
      <c r="F55" s="92"/>
      <c r="G55" s="92"/>
    </row>
    <row r="56" spans="2:23" ht="22.9" customHeight="1">
      <c r="C56" s="91"/>
      <c r="D56" s="91"/>
      <c r="E56" s="92"/>
      <c r="F56" s="92"/>
      <c r="G56" s="92"/>
    </row>
    <row r="57" spans="2:23" ht="22.9" customHeight="1">
      <c r="C57" s="91"/>
      <c r="D57" s="91"/>
      <c r="E57" s="92"/>
      <c r="F57" s="92"/>
      <c r="G57" s="92"/>
    </row>
    <row r="58" spans="2:23" ht="22.9" customHeight="1">
      <c r="C58" s="91"/>
      <c r="D58" s="91"/>
      <c r="E58" s="92"/>
      <c r="F58" s="92"/>
      <c r="G58" s="92"/>
    </row>
    <row r="59" spans="2:23" ht="22.9" customHeight="1">
      <c r="C59" s="91"/>
      <c r="D59" s="91"/>
      <c r="E59" s="92"/>
      <c r="F59" s="92"/>
      <c r="G59" s="92"/>
    </row>
    <row r="60" spans="2:23" ht="22.9" customHeight="1">
      <c r="E60" s="92"/>
      <c r="F60" s="92"/>
      <c r="G60" s="92"/>
    </row>
  </sheetData>
  <sheetProtection password="E059" sheet="1" objects="1" scenarios="1"/>
  <mergeCells count="21">
    <mergeCell ref="F27:G27"/>
    <mergeCell ref="F28:G28"/>
    <mergeCell ref="F29:G29"/>
    <mergeCell ref="F31:G31"/>
    <mergeCell ref="F32:G32"/>
    <mergeCell ref="G6:G7"/>
    <mergeCell ref="D9:G9"/>
    <mergeCell ref="C12:D12"/>
    <mergeCell ref="C49:D49"/>
    <mergeCell ref="F20:G20"/>
    <mergeCell ref="F21:G21"/>
    <mergeCell ref="F22:G22"/>
    <mergeCell ref="F23:G23"/>
    <mergeCell ref="F24:G24"/>
    <mergeCell ref="F25:G25"/>
    <mergeCell ref="F42:G42"/>
    <mergeCell ref="F43:G43"/>
    <mergeCell ref="C18:D18"/>
    <mergeCell ref="C20:D20"/>
    <mergeCell ref="C31:D31"/>
    <mergeCell ref="F26:G26"/>
  </mergeCells>
  <phoneticPr fontId="20" type="noConversion"/>
  <printOptions horizontalCentered="1" verticalCentered="1"/>
  <pageMargins left="0.35629921259842523" right="0.35629921259842523" top="0.60629921259842523" bottom="0.60629921259842523" header="0.5" footer="0.5"/>
  <pageSetup paperSize="9" scale="50" orientation="portrait" horizontalDpi="4294967292" verticalDpi="4294967292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51"/>
  <sheetViews>
    <sheetView topLeftCell="A24" zoomScale="67" zoomScaleNormal="67" workbookViewId="0">
      <selection activeCell="R62" sqref="R62"/>
    </sheetView>
  </sheetViews>
  <sheetFormatPr baseColWidth="10" defaultColWidth="10.77734375" defaultRowHeight="22.9" customHeight="1"/>
  <cols>
    <col min="1" max="2" width="3.21875" style="1259" customWidth="1"/>
    <col min="3" max="3" width="13.21875" style="1259" customWidth="1"/>
    <col min="4" max="4" width="68" style="1259" customWidth="1"/>
    <col min="5" max="5" width="17.77734375" style="1261" customWidth="1"/>
    <col min="6" max="6" width="12.21875" style="1261" customWidth="1"/>
    <col min="7" max="7" width="3.21875" style="1259" customWidth="1"/>
    <col min="8" max="16384" width="10.77734375" style="1259"/>
  </cols>
  <sheetData>
    <row r="2" spans="2:22" ht="22.9" customHeight="1">
      <c r="D2" s="1260" t="s">
        <v>321</v>
      </c>
    </row>
    <row r="3" spans="2:22" ht="22.9" customHeight="1">
      <c r="D3" s="1260" t="s">
        <v>322</v>
      </c>
    </row>
    <row r="4" spans="2:22" ht="22.9" customHeight="1" thickBot="1"/>
    <row r="5" spans="2:22" ht="9" customHeight="1">
      <c r="B5" s="1262"/>
      <c r="C5" s="1263"/>
      <c r="D5" s="1263"/>
      <c r="E5" s="1264"/>
      <c r="F5" s="1264"/>
      <c r="G5" s="1265"/>
      <c r="I5" s="1266"/>
      <c r="J5" s="1267"/>
      <c r="K5" s="1267"/>
      <c r="L5" s="1267"/>
      <c r="M5" s="1267"/>
      <c r="N5" s="1267"/>
      <c r="O5" s="1267"/>
      <c r="P5" s="1267"/>
      <c r="Q5" s="1267"/>
      <c r="R5" s="1267"/>
      <c r="S5" s="1267"/>
      <c r="T5" s="1267"/>
      <c r="U5" s="1267"/>
      <c r="V5" s="1268"/>
    </row>
    <row r="6" spans="2:22" ht="30" customHeight="1">
      <c r="B6" s="1269"/>
      <c r="C6" s="1270" t="s">
        <v>0</v>
      </c>
      <c r="D6" s="1271"/>
      <c r="E6" s="1272"/>
      <c r="F6" s="1529">
        <f>ejercicio</f>
        <v>2018</v>
      </c>
      <c r="G6" s="1273"/>
      <c r="I6" s="1274"/>
      <c r="J6" s="1275" t="s">
        <v>644</v>
      </c>
      <c r="K6" s="1275"/>
      <c r="L6" s="1275"/>
      <c r="M6" s="1275"/>
      <c r="N6" s="1276"/>
      <c r="O6" s="1276"/>
      <c r="P6" s="1276"/>
      <c r="Q6" s="1276"/>
      <c r="R6" s="1276"/>
      <c r="S6" s="1276"/>
      <c r="T6" s="1276"/>
      <c r="U6" s="1276"/>
      <c r="V6" s="1277"/>
    </row>
    <row r="7" spans="2:22" ht="30" customHeight="1">
      <c r="B7" s="1269"/>
      <c r="C7" s="1270" t="s">
        <v>1</v>
      </c>
      <c r="D7" s="1271"/>
      <c r="E7" s="1272"/>
      <c r="F7" s="1529"/>
      <c r="G7" s="1273"/>
      <c r="I7" s="1274"/>
      <c r="J7" s="1276"/>
      <c r="K7" s="1276"/>
      <c r="L7" s="1276"/>
      <c r="M7" s="1276"/>
      <c r="N7" s="1276"/>
      <c r="O7" s="1276"/>
      <c r="P7" s="1276"/>
      <c r="Q7" s="1276"/>
      <c r="R7" s="1276"/>
      <c r="S7" s="1276"/>
      <c r="T7" s="1276"/>
      <c r="U7" s="1276"/>
      <c r="V7" s="1277"/>
    </row>
    <row r="8" spans="2:22" ht="30" customHeight="1">
      <c r="B8" s="1269"/>
      <c r="C8" s="1278"/>
      <c r="D8" s="1271"/>
      <c r="E8" s="1272"/>
      <c r="F8" s="1279"/>
      <c r="G8" s="1273"/>
      <c r="I8" s="1274"/>
      <c r="J8" s="1276"/>
      <c r="K8" s="1276"/>
      <c r="L8" s="1276"/>
      <c r="M8" s="1276"/>
      <c r="N8" s="1276"/>
      <c r="O8" s="1276"/>
      <c r="P8" s="1276"/>
      <c r="Q8" s="1276"/>
      <c r="R8" s="1276"/>
      <c r="S8" s="1276"/>
      <c r="T8" s="1276"/>
      <c r="U8" s="1276"/>
      <c r="V8" s="1277"/>
    </row>
    <row r="9" spans="2:22" s="1283" customFormat="1" ht="30" customHeight="1">
      <c r="B9" s="1280"/>
      <c r="C9" s="1281" t="s">
        <v>2</v>
      </c>
      <c r="D9" s="1530" t="str">
        <f>Entidad</f>
        <v>CASINO TAORO S.A.</v>
      </c>
      <c r="E9" s="1530"/>
      <c r="F9" s="1530"/>
      <c r="G9" s="1282"/>
      <c r="I9" s="1274"/>
      <c r="J9" s="1276"/>
      <c r="K9" s="1276"/>
      <c r="L9" s="1276"/>
      <c r="M9" s="1276"/>
      <c r="N9" s="1276"/>
      <c r="O9" s="1276"/>
      <c r="P9" s="1276"/>
      <c r="Q9" s="1276"/>
      <c r="R9" s="1276"/>
      <c r="S9" s="1276"/>
      <c r="T9" s="1276"/>
      <c r="U9" s="1276"/>
      <c r="V9" s="1277"/>
    </row>
    <row r="10" spans="2:22" ht="7.15" customHeight="1">
      <c r="B10" s="1269"/>
      <c r="C10" s="1271"/>
      <c r="D10" s="1271"/>
      <c r="E10" s="1272"/>
      <c r="F10" s="1272"/>
      <c r="G10" s="1273"/>
      <c r="I10" s="1274"/>
      <c r="J10" s="1276"/>
      <c r="K10" s="1276"/>
      <c r="L10" s="1276"/>
      <c r="M10" s="1276"/>
      <c r="N10" s="1276"/>
      <c r="O10" s="1276"/>
      <c r="P10" s="1276"/>
      <c r="Q10" s="1276"/>
      <c r="R10" s="1276"/>
      <c r="S10" s="1276"/>
      <c r="T10" s="1276"/>
      <c r="U10" s="1276"/>
      <c r="V10" s="1277"/>
    </row>
    <row r="11" spans="2:22" s="1288" customFormat="1" ht="30" customHeight="1">
      <c r="B11" s="1284"/>
      <c r="C11" s="1285" t="s">
        <v>546</v>
      </c>
      <c r="D11" s="1285"/>
      <c r="E11" s="1286"/>
      <c r="F11" s="1286"/>
      <c r="G11" s="1287"/>
      <c r="I11" s="1274"/>
      <c r="J11" s="1276"/>
      <c r="K11" s="1276"/>
      <c r="L11" s="1276"/>
      <c r="M11" s="1276"/>
      <c r="N11" s="1276"/>
      <c r="O11" s="1276"/>
      <c r="P11" s="1276"/>
      <c r="Q11" s="1276"/>
      <c r="R11" s="1276"/>
      <c r="S11" s="1276"/>
      <c r="T11" s="1276"/>
      <c r="U11" s="1276"/>
      <c r="V11" s="1277"/>
    </row>
    <row r="12" spans="2:22" s="1288" customFormat="1" ht="30" customHeight="1">
      <c r="B12" s="1284"/>
      <c r="C12" s="1531"/>
      <c r="D12" s="1531"/>
      <c r="E12" s="1289"/>
      <c r="F12" s="1289"/>
      <c r="G12" s="1287"/>
      <c r="I12" s="1274"/>
      <c r="J12" s="1276"/>
      <c r="K12" s="1276"/>
      <c r="L12" s="1276"/>
      <c r="M12" s="1276"/>
      <c r="N12" s="1276"/>
      <c r="O12" s="1276"/>
      <c r="P12" s="1276"/>
      <c r="Q12" s="1276"/>
      <c r="R12" s="1276"/>
      <c r="S12" s="1276"/>
      <c r="T12" s="1276"/>
      <c r="U12" s="1276"/>
      <c r="V12" s="1277"/>
    </row>
    <row r="13" spans="2:22" ht="9" customHeight="1">
      <c r="B13" s="1290"/>
      <c r="C13" s="1291"/>
      <c r="D13" s="1291"/>
      <c r="E13" s="1289"/>
      <c r="F13" s="1289"/>
      <c r="G13" s="1273"/>
      <c r="I13" s="1274"/>
      <c r="J13" s="1276"/>
      <c r="K13" s="1276"/>
      <c r="L13" s="1276"/>
      <c r="M13" s="1276"/>
      <c r="N13" s="1276"/>
      <c r="O13" s="1276"/>
      <c r="P13" s="1276"/>
      <c r="Q13" s="1276"/>
      <c r="R13" s="1276"/>
      <c r="S13" s="1276"/>
      <c r="T13" s="1276"/>
      <c r="U13" s="1276"/>
      <c r="V13" s="1277"/>
    </row>
    <row r="14" spans="2:22" s="1296" customFormat="1" ht="24" customHeight="1">
      <c r="B14" s="1292"/>
      <c r="C14" s="1532" t="s">
        <v>395</v>
      </c>
      <c r="D14" s="1533"/>
      <c r="E14" s="1293" t="s">
        <v>422</v>
      </c>
      <c r="F14" s="1294" t="s">
        <v>547</v>
      </c>
      <c r="G14" s="1295"/>
      <c r="I14" s="1274"/>
      <c r="J14" s="1276"/>
      <c r="K14" s="1276"/>
      <c r="L14" s="1276"/>
      <c r="M14" s="1276"/>
      <c r="N14" s="1276"/>
      <c r="O14" s="1276"/>
      <c r="P14" s="1276"/>
      <c r="Q14" s="1276"/>
      <c r="R14" s="1276"/>
      <c r="S14" s="1276"/>
      <c r="T14" s="1276"/>
      <c r="U14" s="1276"/>
      <c r="V14" s="1277"/>
    </row>
    <row r="15" spans="2:22" ht="9" customHeight="1">
      <c r="B15" s="1290"/>
      <c r="C15" s="1297"/>
      <c r="D15" s="1291"/>
      <c r="E15" s="1289"/>
      <c r="F15" s="1298"/>
      <c r="G15" s="1273"/>
      <c r="I15" s="1274"/>
      <c r="J15" s="1276"/>
      <c r="K15" s="1276"/>
      <c r="L15" s="1276"/>
      <c r="M15" s="1276"/>
      <c r="N15" s="1276"/>
      <c r="O15" s="1276"/>
      <c r="P15" s="1276"/>
      <c r="Q15" s="1276"/>
      <c r="R15" s="1276"/>
      <c r="S15" s="1276"/>
      <c r="T15" s="1276"/>
      <c r="U15" s="1276"/>
      <c r="V15" s="1277"/>
    </row>
    <row r="16" spans="2:22" s="1303" customFormat="1" ht="22.9" customHeight="1">
      <c r="B16" s="1299"/>
      <c r="C16" s="1534" t="s">
        <v>548</v>
      </c>
      <c r="D16" s="1535"/>
      <c r="E16" s="1300">
        <f>SUM(E17:E19)</f>
        <v>0</v>
      </c>
      <c r="F16" s="1301">
        <f>E16/$E$33</f>
        <v>0</v>
      </c>
      <c r="G16" s="1302"/>
      <c r="I16" s="1274"/>
      <c r="J16" s="1276"/>
      <c r="K16" s="1276"/>
      <c r="L16" s="1276"/>
      <c r="M16" s="1276"/>
      <c r="N16" s="1276"/>
      <c r="O16" s="1276"/>
      <c r="P16" s="1276"/>
      <c r="Q16" s="1276"/>
      <c r="R16" s="1276"/>
      <c r="S16" s="1276"/>
      <c r="T16" s="1276"/>
      <c r="U16" s="1276"/>
      <c r="V16" s="1277"/>
    </row>
    <row r="17" spans="2:22" s="1283" customFormat="1" ht="22.9" customHeight="1">
      <c r="B17" s="1280"/>
      <c r="C17" s="1304" t="s">
        <v>549</v>
      </c>
      <c r="D17" s="1305" t="s">
        <v>552</v>
      </c>
      <c r="E17" s="1306">
        <f>+'FC-3_1_INF_ADIC_CPyG'!K16+'FC-3_1_INF_ADIC_CPyG'!K19</f>
        <v>0</v>
      </c>
      <c r="F17" s="1307">
        <f t="shared" ref="F17:F19" si="0">E17/$E$33</f>
        <v>0</v>
      </c>
      <c r="G17" s="1282"/>
      <c r="I17" s="1274"/>
      <c r="J17" s="1276"/>
      <c r="K17" s="1276"/>
      <c r="L17" s="1276"/>
      <c r="M17" s="1276"/>
      <c r="N17" s="1276"/>
      <c r="O17" s="1276"/>
      <c r="P17" s="1276"/>
      <c r="Q17" s="1276"/>
      <c r="R17" s="1276"/>
      <c r="S17" s="1276"/>
      <c r="T17" s="1276"/>
      <c r="U17" s="1276"/>
      <c r="V17" s="1277"/>
    </row>
    <row r="18" spans="2:22" s="1283" customFormat="1" ht="22.9" customHeight="1">
      <c r="B18" s="1280"/>
      <c r="C18" s="1304" t="s">
        <v>550</v>
      </c>
      <c r="D18" s="1305" t="s">
        <v>553</v>
      </c>
      <c r="E18" s="1306">
        <f>+'FC-3_1_INF_ADIC_CPyG'!K31</f>
        <v>0</v>
      </c>
      <c r="F18" s="1308">
        <f t="shared" si="0"/>
        <v>0</v>
      </c>
      <c r="G18" s="1282"/>
      <c r="I18" s="1274"/>
      <c r="J18" s="1276"/>
      <c r="K18" s="1276"/>
      <c r="L18" s="1276"/>
      <c r="M18" s="1276"/>
      <c r="N18" s="1276"/>
      <c r="O18" s="1276"/>
      <c r="P18" s="1276"/>
      <c r="Q18" s="1276"/>
      <c r="R18" s="1276"/>
      <c r="S18" s="1276"/>
      <c r="T18" s="1276"/>
      <c r="U18" s="1276"/>
      <c r="V18" s="1277"/>
    </row>
    <row r="19" spans="2:22" s="1283" customFormat="1" ht="22.9" customHeight="1">
      <c r="B19" s="1280"/>
      <c r="C19" s="1309" t="s">
        <v>551</v>
      </c>
      <c r="D19" s="1310" t="s">
        <v>554</v>
      </c>
      <c r="E19" s="1311"/>
      <c r="F19" s="1312">
        <f t="shared" si="0"/>
        <v>0</v>
      </c>
      <c r="G19" s="1282"/>
      <c r="I19" s="1274"/>
      <c r="J19" s="1276"/>
      <c r="K19" s="1276"/>
      <c r="L19" s="1276"/>
      <c r="M19" s="1276"/>
      <c r="N19" s="1276"/>
      <c r="O19" s="1276"/>
      <c r="P19" s="1276"/>
      <c r="Q19" s="1276"/>
      <c r="R19" s="1276"/>
      <c r="S19" s="1276"/>
      <c r="T19" s="1276"/>
      <c r="U19" s="1276"/>
      <c r="V19" s="1277"/>
    </row>
    <row r="20" spans="2:22" s="1283" customFormat="1" ht="9" customHeight="1">
      <c r="B20" s="1280"/>
      <c r="C20" s="1313"/>
      <c r="D20" s="1291"/>
      <c r="E20" s="1314"/>
      <c r="F20" s="1315"/>
      <c r="G20" s="1282"/>
      <c r="I20" s="1274"/>
      <c r="J20" s="1276"/>
      <c r="K20" s="1276"/>
      <c r="L20" s="1276"/>
      <c r="M20" s="1276"/>
      <c r="N20" s="1276"/>
      <c r="O20" s="1276"/>
      <c r="P20" s="1276"/>
      <c r="Q20" s="1276"/>
      <c r="R20" s="1276"/>
      <c r="S20" s="1276"/>
      <c r="T20" s="1276"/>
      <c r="U20" s="1276"/>
      <c r="V20" s="1277"/>
    </row>
    <row r="21" spans="2:22" s="1283" customFormat="1" ht="22.9" customHeight="1">
      <c r="B21" s="1280"/>
      <c r="C21" s="1534" t="s">
        <v>555</v>
      </c>
      <c r="D21" s="1535"/>
      <c r="E21" s="1316">
        <f>+'FC-3_1_INF_ADIC_CPyG'!K40</f>
        <v>5921060</v>
      </c>
      <c r="F21" s="1317">
        <f>E21/$E$33</f>
        <v>1</v>
      </c>
      <c r="G21" s="1282"/>
      <c r="I21" s="1274"/>
      <c r="J21" s="1276"/>
      <c r="K21" s="1276"/>
      <c r="L21" s="1276"/>
      <c r="M21" s="1276"/>
      <c r="N21" s="1276"/>
      <c r="O21" s="1276"/>
      <c r="P21" s="1276"/>
      <c r="Q21" s="1276"/>
      <c r="R21" s="1276"/>
      <c r="S21" s="1276"/>
      <c r="T21" s="1276"/>
      <c r="U21" s="1276"/>
      <c r="V21" s="1277"/>
    </row>
    <row r="22" spans="2:22" s="1283" customFormat="1" ht="9" customHeight="1">
      <c r="B22" s="1280"/>
      <c r="C22" s="1313"/>
      <c r="D22" s="1291"/>
      <c r="E22" s="1314"/>
      <c r="F22" s="1315"/>
      <c r="G22" s="1282"/>
      <c r="I22" s="1274"/>
      <c r="J22" s="1276"/>
      <c r="K22" s="1276"/>
      <c r="L22" s="1276"/>
      <c r="M22" s="1276"/>
      <c r="N22" s="1276"/>
      <c r="O22" s="1276"/>
      <c r="P22" s="1276"/>
      <c r="Q22" s="1276"/>
      <c r="R22" s="1276"/>
      <c r="S22" s="1276"/>
      <c r="T22" s="1276"/>
      <c r="U22" s="1276"/>
      <c r="V22" s="1277"/>
    </row>
    <row r="23" spans="2:22" s="1303" customFormat="1" ht="22.9" customHeight="1">
      <c r="B23" s="1299"/>
      <c r="C23" s="1534" t="s">
        <v>556</v>
      </c>
      <c r="D23" s="1535"/>
      <c r="E23" s="1300">
        <f>SUM(E24:E26)</f>
        <v>0</v>
      </c>
      <c r="F23" s="1317">
        <f t="shared" ref="F23:F26" si="1">E23/$E$33</f>
        <v>0</v>
      </c>
      <c r="G23" s="1302"/>
      <c r="I23" s="1274"/>
      <c r="J23" s="1276"/>
      <c r="K23" s="1276"/>
      <c r="L23" s="1276"/>
      <c r="M23" s="1276"/>
      <c r="N23" s="1276"/>
      <c r="O23" s="1276"/>
      <c r="P23" s="1276"/>
      <c r="Q23" s="1276"/>
      <c r="R23" s="1276"/>
      <c r="S23" s="1276"/>
      <c r="T23" s="1276"/>
      <c r="U23" s="1276"/>
      <c r="V23" s="1277"/>
    </row>
    <row r="24" spans="2:22" s="1283" customFormat="1" ht="22.9" customHeight="1">
      <c r="B24" s="1280"/>
      <c r="C24" s="1304" t="s">
        <v>549</v>
      </c>
      <c r="D24" s="1305" t="s">
        <v>557</v>
      </c>
      <c r="E24" s="1306">
        <f>+'FC-9_TRANS_SUBV'!G50+'FC-9_TRANS_SUBV'!G65</f>
        <v>0</v>
      </c>
      <c r="F24" s="1307">
        <f t="shared" si="1"/>
        <v>0</v>
      </c>
      <c r="G24" s="1282"/>
      <c r="I24" s="1274"/>
      <c r="J24" s="1276"/>
      <c r="K24" s="1276"/>
      <c r="L24" s="1276"/>
      <c r="M24" s="1276"/>
      <c r="N24" s="1276"/>
      <c r="O24" s="1276"/>
      <c r="P24" s="1276"/>
      <c r="Q24" s="1276"/>
      <c r="R24" s="1276"/>
      <c r="S24" s="1276"/>
      <c r="T24" s="1276"/>
      <c r="U24" s="1276"/>
      <c r="V24" s="1277"/>
    </row>
    <row r="25" spans="2:22" s="1283" customFormat="1" ht="22.9" customHeight="1">
      <c r="B25" s="1280"/>
      <c r="C25" s="1304" t="s">
        <v>550</v>
      </c>
      <c r="D25" s="1305" t="s">
        <v>559</v>
      </c>
      <c r="E25" s="1306">
        <f>+'FC-3_1_INF_ADIC_CPyG'!G76+'FC-3_1_INF_ADIC_CPyG'!G77+'FC-3_1_INF_ADIC_CPyG'!G78+'FC-3_1_INF_ADIC_CPyG'!G81</f>
        <v>0</v>
      </c>
      <c r="F25" s="1308">
        <f t="shared" si="1"/>
        <v>0</v>
      </c>
      <c r="G25" s="1282"/>
      <c r="I25" s="1274"/>
      <c r="J25" s="1276"/>
      <c r="K25" s="1276"/>
      <c r="L25" s="1276"/>
      <c r="M25" s="1276"/>
      <c r="N25" s="1276"/>
      <c r="O25" s="1276"/>
      <c r="P25" s="1276"/>
      <c r="Q25" s="1276"/>
      <c r="R25" s="1276"/>
      <c r="S25" s="1276"/>
      <c r="T25" s="1276"/>
      <c r="U25" s="1276"/>
      <c r="V25" s="1277"/>
    </row>
    <row r="26" spans="2:22" s="1283" customFormat="1" ht="22.9" customHeight="1">
      <c r="B26" s="1280"/>
      <c r="C26" s="1309" t="s">
        <v>551</v>
      </c>
      <c r="D26" s="1310" t="s">
        <v>558</v>
      </c>
      <c r="E26" s="1311">
        <f>+'FC-3_1_INF_ADIC_CPyG'!G80</f>
        <v>0</v>
      </c>
      <c r="F26" s="1312">
        <f t="shared" si="1"/>
        <v>0</v>
      </c>
      <c r="G26" s="1282"/>
      <c r="I26" s="1274"/>
      <c r="J26" s="1276"/>
      <c r="K26" s="1276"/>
      <c r="L26" s="1276"/>
      <c r="M26" s="1276"/>
      <c r="N26" s="1276"/>
      <c r="O26" s="1276"/>
      <c r="P26" s="1276"/>
      <c r="Q26" s="1276"/>
      <c r="R26" s="1276"/>
      <c r="S26" s="1276"/>
      <c r="T26" s="1276"/>
      <c r="U26" s="1276"/>
      <c r="V26" s="1277"/>
    </row>
    <row r="27" spans="2:22" s="1283" customFormat="1" ht="9" customHeight="1">
      <c r="B27" s="1280"/>
      <c r="C27" s="1313"/>
      <c r="D27" s="1291"/>
      <c r="E27" s="1314"/>
      <c r="F27" s="1315"/>
      <c r="G27" s="1282"/>
      <c r="I27" s="1274"/>
      <c r="J27" s="1276"/>
      <c r="K27" s="1276"/>
      <c r="L27" s="1276"/>
      <c r="M27" s="1276"/>
      <c r="N27" s="1276"/>
      <c r="O27" s="1276"/>
      <c r="P27" s="1276"/>
      <c r="Q27" s="1276"/>
      <c r="R27" s="1276"/>
      <c r="S27" s="1276"/>
      <c r="T27" s="1276"/>
      <c r="U27" s="1276"/>
      <c r="V27" s="1277"/>
    </row>
    <row r="28" spans="2:22" s="1303" customFormat="1" ht="22.9" customHeight="1">
      <c r="B28" s="1299"/>
      <c r="C28" s="1534" t="s">
        <v>560</v>
      </c>
      <c r="D28" s="1535"/>
      <c r="E28" s="1300">
        <f>SUM(E29:E31)</f>
        <v>0</v>
      </c>
      <c r="F28" s="1317">
        <f t="shared" ref="F28:F31" si="2">E28/$E$33</f>
        <v>0</v>
      </c>
      <c r="G28" s="1302"/>
      <c r="I28" s="1274"/>
      <c r="J28" s="1276"/>
      <c r="K28" s="1276"/>
      <c r="L28" s="1276"/>
      <c r="M28" s="1276"/>
      <c r="N28" s="1276"/>
      <c r="O28" s="1276"/>
      <c r="P28" s="1276"/>
      <c r="Q28" s="1276"/>
      <c r="R28" s="1276"/>
      <c r="S28" s="1276"/>
      <c r="T28" s="1276"/>
      <c r="U28" s="1276"/>
      <c r="V28" s="1277"/>
    </row>
    <row r="29" spans="2:22" s="1283" customFormat="1" ht="22.9" customHeight="1">
      <c r="B29" s="1280"/>
      <c r="C29" s="1304" t="s">
        <v>549</v>
      </c>
      <c r="D29" s="1305"/>
      <c r="E29" s="1306"/>
      <c r="F29" s="1307">
        <f t="shared" si="2"/>
        <v>0</v>
      </c>
      <c r="G29" s="1282"/>
      <c r="I29" s="1274"/>
      <c r="J29" s="1276"/>
      <c r="K29" s="1276"/>
      <c r="L29" s="1276"/>
      <c r="M29" s="1276"/>
      <c r="N29" s="1276"/>
      <c r="O29" s="1276"/>
      <c r="P29" s="1276"/>
      <c r="Q29" s="1276"/>
      <c r="R29" s="1276"/>
      <c r="S29" s="1276"/>
      <c r="T29" s="1276"/>
      <c r="U29" s="1276"/>
      <c r="V29" s="1277"/>
    </row>
    <row r="30" spans="2:22" s="1283" customFormat="1" ht="22.9" customHeight="1">
      <c r="B30" s="1280"/>
      <c r="C30" s="1304" t="s">
        <v>550</v>
      </c>
      <c r="D30" s="1305"/>
      <c r="E30" s="1306"/>
      <c r="F30" s="1308">
        <f t="shared" si="2"/>
        <v>0</v>
      </c>
      <c r="G30" s="1282"/>
      <c r="I30" s="1274"/>
      <c r="J30" s="1276"/>
      <c r="K30" s="1276"/>
      <c r="L30" s="1276"/>
      <c r="M30" s="1276"/>
      <c r="N30" s="1276"/>
      <c r="O30" s="1276"/>
      <c r="P30" s="1276"/>
      <c r="Q30" s="1276"/>
      <c r="R30" s="1276"/>
      <c r="S30" s="1276"/>
      <c r="T30" s="1276"/>
      <c r="U30" s="1276"/>
      <c r="V30" s="1277"/>
    </row>
    <row r="31" spans="2:22" s="1283" customFormat="1" ht="22.9" customHeight="1">
      <c r="B31" s="1280"/>
      <c r="C31" s="1309" t="s">
        <v>551</v>
      </c>
      <c r="D31" s="1310"/>
      <c r="E31" s="1311"/>
      <c r="F31" s="1312">
        <f t="shared" si="2"/>
        <v>0</v>
      </c>
      <c r="G31" s="1282"/>
      <c r="I31" s="1274"/>
      <c r="J31" s="1276"/>
      <c r="K31" s="1276"/>
      <c r="L31" s="1276"/>
      <c r="M31" s="1276"/>
      <c r="N31" s="1276"/>
      <c r="O31" s="1276"/>
      <c r="P31" s="1276"/>
      <c r="Q31" s="1276"/>
      <c r="R31" s="1276"/>
      <c r="S31" s="1276"/>
      <c r="T31" s="1276"/>
      <c r="U31" s="1276"/>
      <c r="V31" s="1277"/>
    </row>
    <row r="32" spans="2:22" s="1283" customFormat="1" ht="22.9" customHeight="1">
      <c r="B32" s="1280"/>
      <c r="C32" s="1291"/>
      <c r="D32" s="1260"/>
      <c r="E32" s="1318"/>
      <c r="F32" s="1319"/>
      <c r="G32" s="1282"/>
      <c r="I32" s="1274"/>
      <c r="J32" s="1276"/>
      <c r="K32" s="1276"/>
      <c r="L32" s="1276"/>
      <c r="M32" s="1276"/>
      <c r="N32" s="1276"/>
      <c r="O32" s="1276"/>
      <c r="P32" s="1276"/>
      <c r="Q32" s="1276"/>
      <c r="R32" s="1276"/>
      <c r="S32" s="1276"/>
      <c r="T32" s="1276"/>
      <c r="U32" s="1276"/>
      <c r="V32" s="1277"/>
    </row>
    <row r="33" spans="2:22" s="1283" customFormat="1" ht="22.9" customHeight="1" thickBot="1">
      <c r="B33" s="1280"/>
      <c r="C33" s="1537" t="s">
        <v>561</v>
      </c>
      <c r="D33" s="1538"/>
      <c r="E33" s="1320">
        <f>E28+E23+E21+E16</f>
        <v>5921060</v>
      </c>
      <c r="F33" s="1321">
        <f>E33/E33</f>
        <v>1</v>
      </c>
      <c r="G33" s="1282"/>
      <c r="I33" s="1274"/>
      <c r="J33" s="1276"/>
      <c r="K33" s="1276"/>
      <c r="L33" s="1276"/>
      <c r="M33" s="1276"/>
      <c r="N33" s="1276"/>
      <c r="O33" s="1276"/>
      <c r="P33" s="1276"/>
      <c r="Q33" s="1276"/>
      <c r="R33" s="1276"/>
      <c r="S33" s="1276"/>
      <c r="T33" s="1276"/>
      <c r="U33" s="1276"/>
      <c r="V33" s="1277"/>
    </row>
    <row r="34" spans="2:22" ht="22.9" customHeight="1">
      <c r="B34" s="1290"/>
      <c r="C34" s="1291"/>
      <c r="D34" s="1260"/>
      <c r="E34" s="1318"/>
      <c r="F34" s="1322"/>
      <c r="G34" s="1273"/>
      <c r="I34" s="1274"/>
      <c r="J34" s="1276"/>
      <c r="K34" s="1276"/>
      <c r="L34" s="1276"/>
      <c r="M34" s="1276"/>
      <c r="N34" s="1276"/>
      <c r="O34" s="1276"/>
      <c r="P34" s="1276"/>
      <c r="Q34" s="1276"/>
      <c r="R34" s="1276"/>
      <c r="S34" s="1276"/>
      <c r="T34" s="1276"/>
      <c r="U34" s="1276"/>
      <c r="V34" s="1277"/>
    </row>
    <row r="35" spans="2:22" ht="22.9" customHeight="1">
      <c r="B35" s="1290"/>
      <c r="C35" s="1291"/>
      <c r="D35" s="1260"/>
      <c r="E35" s="1318"/>
      <c r="F35" s="1322"/>
      <c r="G35" s="1273"/>
      <c r="I35" s="1274"/>
      <c r="J35" s="1276"/>
      <c r="K35" s="1276"/>
      <c r="L35" s="1276"/>
      <c r="M35" s="1276"/>
      <c r="N35" s="1276"/>
      <c r="O35" s="1276"/>
      <c r="P35" s="1276"/>
      <c r="Q35" s="1276"/>
      <c r="R35" s="1276"/>
      <c r="S35" s="1276"/>
      <c r="T35" s="1276"/>
      <c r="U35" s="1276"/>
      <c r="V35" s="1277"/>
    </row>
    <row r="36" spans="2:22" ht="22.9" customHeight="1">
      <c r="B36" s="1290"/>
      <c r="C36" s="1291"/>
      <c r="D36" s="1260"/>
      <c r="E36" s="1318"/>
      <c r="F36" s="1322"/>
      <c r="G36" s="1273"/>
      <c r="I36" s="1274"/>
      <c r="J36" s="1276"/>
      <c r="K36" s="1276"/>
      <c r="L36" s="1276"/>
      <c r="M36" s="1276"/>
      <c r="N36" s="1276"/>
      <c r="O36" s="1276"/>
      <c r="P36" s="1276"/>
      <c r="Q36" s="1276"/>
      <c r="R36" s="1276"/>
      <c r="S36" s="1276"/>
      <c r="T36" s="1276"/>
      <c r="U36" s="1276"/>
      <c r="V36" s="1277"/>
    </row>
    <row r="37" spans="2:22" ht="22.9" customHeight="1">
      <c r="B37" s="1290"/>
      <c r="C37" s="1291"/>
      <c r="D37" s="1260"/>
      <c r="E37" s="1318"/>
      <c r="F37" s="1322"/>
      <c r="G37" s="1273"/>
      <c r="I37" s="1274"/>
      <c r="J37" s="1276"/>
      <c r="K37" s="1276"/>
      <c r="L37" s="1276"/>
      <c r="M37" s="1276"/>
      <c r="N37" s="1276"/>
      <c r="O37" s="1276"/>
      <c r="P37" s="1276"/>
      <c r="Q37" s="1276"/>
      <c r="R37" s="1276"/>
      <c r="S37" s="1276"/>
      <c r="T37" s="1276"/>
      <c r="U37" s="1276"/>
      <c r="V37" s="1277"/>
    </row>
    <row r="38" spans="2:22" ht="22.9" customHeight="1">
      <c r="B38" s="1290"/>
      <c r="C38" s="1291"/>
      <c r="D38" s="1260"/>
      <c r="E38" s="1318"/>
      <c r="F38" s="1322"/>
      <c r="G38" s="1273"/>
      <c r="I38" s="1274"/>
      <c r="J38" s="1276"/>
      <c r="K38" s="1276"/>
      <c r="L38" s="1276"/>
      <c r="M38" s="1276"/>
      <c r="N38" s="1276"/>
      <c r="O38" s="1276"/>
      <c r="P38" s="1276"/>
      <c r="Q38" s="1276"/>
      <c r="R38" s="1276"/>
      <c r="S38" s="1276"/>
      <c r="T38" s="1276"/>
      <c r="U38" s="1276"/>
      <c r="V38" s="1277"/>
    </row>
    <row r="39" spans="2:22" ht="22.9" customHeight="1">
      <c r="B39" s="1290"/>
      <c r="C39" s="1260"/>
      <c r="D39" s="1260"/>
      <c r="E39" s="1323"/>
      <c r="F39" s="1289"/>
      <c r="G39" s="1273"/>
      <c r="I39" s="1274"/>
      <c r="J39" s="1276"/>
      <c r="K39" s="1276"/>
      <c r="L39" s="1276"/>
      <c r="M39" s="1276"/>
      <c r="N39" s="1276"/>
      <c r="O39" s="1276"/>
      <c r="P39" s="1276"/>
      <c r="Q39" s="1276"/>
      <c r="R39" s="1276"/>
      <c r="S39" s="1276"/>
      <c r="T39" s="1276"/>
      <c r="U39" s="1276"/>
      <c r="V39" s="1277"/>
    </row>
    <row r="40" spans="2:22" ht="22.9" customHeight="1" thickBot="1">
      <c r="B40" s="1324"/>
      <c r="C40" s="1536"/>
      <c r="D40" s="1536"/>
      <c r="E40" s="1325"/>
      <c r="F40" s="1326"/>
      <c r="G40" s="1327"/>
      <c r="I40" s="1328"/>
      <c r="J40" s="1329"/>
      <c r="K40" s="1329"/>
      <c r="L40" s="1329"/>
      <c r="M40" s="1329"/>
      <c r="N40" s="1329"/>
      <c r="O40" s="1329"/>
      <c r="P40" s="1329"/>
      <c r="Q40" s="1329"/>
      <c r="R40" s="1329"/>
      <c r="S40" s="1329"/>
      <c r="T40" s="1329"/>
      <c r="U40" s="1329"/>
      <c r="V40" s="1330"/>
    </row>
    <row r="41" spans="2:22" ht="22.9" customHeight="1">
      <c r="C41" s="1271"/>
      <c r="D41" s="1271"/>
      <c r="E41" s="1272"/>
      <c r="F41" s="1272"/>
    </row>
    <row r="42" spans="2:22" ht="12.75">
      <c r="C42" s="1331" t="s">
        <v>77</v>
      </c>
      <c r="D42" s="1271"/>
      <c r="E42" s="1272"/>
      <c r="F42" s="1332" t="s">
        <v>68</v>
      </c>
    </row>
    <row r="43" spans="2:22" ht="12.75">
      <c r="C43" s="1333" t="s">
        <v>78</v>
      </c>
      <c r="D43" s="1271"/>
      <c r="E43" s="1272"/>
      <c r="F43" s="1272"/>
    </row>
    <row r="44" spans="2:22" ht="12.75">
      <c r="C44" s="1333" t="s">
        <v>79</v>
      </c>
      <c r="D44" s="1271"/>
      <c r="E44" s="1272"/>
      <c r="F44" s="1272"/>
    </row>
    <row r="45" spans="2:22" ht="12.75">
      <c r="C45" s="1333" t="s">
        <v>80</v>
      </c>
      <c r="D45" s="1271"/>
      <c r="E45" s="1272"/>
      <c r="F45" s="1272"/>
    </row>
    <row r="46" spans="2:22" ht="12.75">
      <c r="C46" s="1333" t="s">
        <v>81</v>
      </c>
      <c r="D46" s="1271"/>
      <c r="E46" s="1272"/>
      <c r="F46" s="1272"/>
    </row>
    <row r="47" spans="2:22" ht="22.9" customHeight="1">
      <c r="C47" s="1271"/>
      <c r="D47" s="1271"/>
      <c r="E47" s="1272"/>
      <c r="F47" s="1272"/>
    </row>
    <row r="48" spans="2:22" ht="22.9" customHeight="1">
      <c r="C48" s="1271"/>
      <c r="D48" s="1271"/>
      <c r="E48" s="1272"/>
      <c r="F48" s="1272"/>
    </row>
    <row r="49" spans="3:6" ht="22.9" customHeight="1">
      <c r="C49" s="1271"/>
      <c r="D49" s="1271"/>
      <c r="E49" s="1272"/>
      <c r="F49" s="1272"/>
    </row>
    <row r="50" spans="3:6" ht="22.9" customHeight="1">
      <c r="C50" s="1271"/>
      <c r="D50" s="1271"/>
      <c r="E50" s="1272"/>
      <c r="F50" s="1272"/>
    </row>
    <row r="51" spans="3:6" ht="22.9" customHeight="1">
      <c r="E51" s="1272"/>
      <c r="F51" s="1272"/>
    </row>
  </sheetData>
  <sheetProtection password="E059" sheet="1" objects="1" scenarios="1"/>
  <mergeCells count="10">
    <mergeCell ref="C40:D40"/>
    <mergeCell ref="C23:D23"/>
    <mergeCell ref="C28:D28"/>
    <mergeCell ref="C33:D33"/>
    <mergeCell ref="C21:D21"/>
    <mergeCell ref="F6:F7"/>
    <mergeCell ref="D9:F9"/>
    <mergeCell ref="C12:D12"/>
    <mergeCell ref="C14:D14"/>
    <mergeCell ref="C16:D16"/>
  </mergeCells>
  <phoneticPr fontId="20" type="noConversion"/>
  <printOptions horizontalCentered="1" verticalCentered="1"/>
  <pageMargins left="0.36000000000000004" right="0.36000000000000004" top="0.6100000000000001" bottom="0.6100000000000001" header="0.5" footer="0.5"/>
  <pageSetup paperSize="9" scale="68" orientation="portrait" horizontalDpi="4294967292" verticalDpi="4294967292" r:id="rId1"/>
  <ignoredErrors>
    <ignoredError sqref="F16:F33" evalError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86"/>
  <sheetViews>
    <sheetView tabSelected="1" topLeftCell="A67" workbookViewId="0">
      <selection activeCell="D90" sqref="D90"/>
    </sheetView>
  </sheetViews>
  <sheetFormatPr baseColWidth="10" defaultColWidth="10.77734375" defaultRowHeight="22.9" customHeight="1"/>
  <cols>
    <col min="1" max="2" width="3.21875" style="84" customWidth="1"/>
    <col min="3" max="3" width="13.21875" style="84" customWidth="1"/>
    <col min="4" max="4" width="68" style="84" customWidth="1"/>
    <col min="5" max="5" width="16.77734375" style="85" customWidth="1"/>
    <col min="6" max="6" width="3.21875" style="84" customWidth="1"/>
    <col min="7" max="16384" width="10.77734375" style="84"/>
  </cols>
  <sheetData>
    <row r="2" spans="2:6" ht="22.9" customHeight="1">
      <c r="D2" s="175" t="s">
        <v>321</v>
      </c>
    </row>
    <row r="3" spans="2:6" ht="22.9" customHeight="1">
      <c r="D3" s="175" t="s">
        <v>322</v>
      </c>
    </row>
    <row r="4" spans="2:6" ht="22.9" customHeight="1" thickBot="1"/>
    <row r="5" spans="2:6" ht="9" customHeight="1">
      <c r="B5" s="86"/>
      <c r="C5" s="87"/>
      <c r="D5" s="87"/>
      <c r="E5" s="88"/>
      <c r="F5" s="89"/>
    </row>
    <row r="6" spans="2:6" ht="30" customHeight="1">
      <c r="B6" s="90"/>
      <c r="C6" s="68" t="s">
        <v>0</v>
      </c>
      <c r="D6" s="91"/>
      <c r="E6" s="1384">
        <f>ejercicio</f>
        <v>2018</v>
      </c>
      <c r="F6" s="93"/>
    </row>
    <row r="7" spans="2:6" ht="30" customHeight="1">
      <c r="B7" s="90"/>
      <c r="C7" s="68" t="s">
        <v>1</v>
      </c>
      <c r="D7" s="91"/>
      <c r="E7" s="1384"/>
      <c r="F7" s="93"/>
    </row>
    <row r="8" spans="2:6" ht="30" customHeight="1">
      <c r="B8" s="90"/>
      <c r="C8" s="94"/>
      <c r="D8" s="91"/>
      <c r="E8" s="95"/>
      <c r="F8" s="93"/>
    </row>
    <row r="9" spans="2:6" s="158" customFormat="1" ht="30" customHeight="1">
      <c r="B9" s="156"/>
      <c r="C9" s="56" t="s">
        <v>2</v>
      </c>
      <c r="D9" s="1408" t="str">
        <f>Entidad</f>
        <v>CASINO TAORO S.A.</v>
      </c>
      <c r="E9" s="1408"/>
      <c r="F9" s="157"/>
    </row>
    <row r="10" spans="2:6" ht="7.15" customHeight="1">
      <c r="B10" s="90"/>
      <c r="C10" s="91"/>
      <c r="D10" s="91"/>
      <c r="E10" s="92"/>
      <c r="F10" s="93"/>
    </row>
    <row r="11" spans="2:6" s="102" customFormat="1" ht="30" customHeight="1">
      <c r="B11" s="98"/>
      <c r="C11" s="99" t="s">
        <v>562</v>
      </c>
      <c r="D11" s="99"/>
      <c r="E11" s="100"/>
      <c r="F11" s="101"/>
    </row>
    <row r="12" spans="2:6" s="102" customFormat="1" ht="30" customHeight="1">
      <c r="B12" s="98"/>
      <c r="C12" s="1458"/>
      <c r="D12" s="1458"/>
      <c r="E12" s="83"/>
      <c r="F12" s="101"/>
    </row>
    <row r="13" spans="2:6" ht="9" customHeight="1">
      <c r="B13" s="104"/>
      <c r="C13" s="125"/>
      <c r="D13" s="125"/>
      <c r="E13" s="83"/>
      <c r="F13" s="93"/>
    </row>
    <row r="14" spans="2:6" s="210" customFormat="1" ht="24" customHeight="1">
      <c r="B14" s="208"/>
      <c r="C14" s="1448" t="s">
        <v>577</v>
      </c>
      <c r="D14" s="1450"/>
      <c r="E14" s="221" t="s">
        <v>422</v>
      </c>
      <c r="F14" s="209"/>
    </row>
    <row r="15" spans="2:6" ht="9" customHeight="1">
      <c r="B15" s="104"/>
      <c r="C15" s="67"/>
      <c r="D15" s="125"/>
      <c r="E15" s="83"/>
      <c r="F15" s="93"/>
    </row>
    <row r="16" spans="2:6" s="158" customFormat="1" ht="22.9" customHeight="1">
      <c r="B16" s="156"/>
      <c r="C16" s="229" t="s">
        <v>189</v>
      </c>
      <c r="D16" s="190" t="s">
        <v>563</v>
      </c>
      <c r="E16" s="142">
        <f>+'FC-91_PRESUPUESTO'!E16</f>
        <v>0</v>
      </c>
      <c r="F16" s="157"/>
    </row>
    <row r="17" spans="2:6" s="158" customFormat="1" ht="22.9" customHeight="1">
      <c r="B17" s="156"/>
      <c r="C17" s="160" t="s">
        <v>199</v>
      </c>
      <c r="D17" s="218" t="s">
        <v>564</v>
      </c>
      <c r="E17" s="161">
        <f>+'FC-91_PRESUPUESTO'!E17</f>
        <v>0</v>
      </c>
      <c r="F17" s="157"/>
    </row>
    <row r="18" spans="2:6" s="158" customFormat="1" ht="22.9" customHeight="1">
      <c r="B18" s="156"/>
      <c r="C18" s="160" t="s">
        <v>204</v>
      </c>
      <c r="D18" s="218" t="s">
        <v>565</v>
      </c>
      <c r="E18" s="161">
        <f>+'FC-91_PRESUPUESTO'!E18</f>
        <v>5966870</v>
      </c>
      <c r="F18" s="157"/>
    </row>
    <row r="19" spans="2:6" s="158" customFormat="1" ht="22.9" customHeight="1">
      <c r="B19" s="156"/>
      <c r="C19" s="160" t="s">
        <v>208</v>
      </c>
      <c r="D19" s="218" t="s">
        <v>566</v>
      </c>
      <c r="E19" s="161">
        <f>+'FC-91_PRESUPUESTO'!E19</f>
        <v>0</v>
      </c>
      <c r="F19" s="157"/>
    </row>
    <row r="20" spans="2:6" s="158" customFormat="1" ht="22.9" customHeight="1">
      <c r="B20" s="156"/>
      <c r="C20" s="227" t="s">
        <v>216</v>
      </c>
      <c r="D20" s="219" t="s">
        <v>567</v>
      </c>
      <c r="E20" s="143">
        <f>+'FC-91_PRESUPUESTO'!E20</f>
        <v>20190</v>
      </c>
      <c r="F20" s="157"/>
    </row>
    <row r="21" spans="2:6" s="158" customFormat="1" ht="22.9" customHeight="1">
      <c r="B21" s="156"/>
      <c r="C21" s="1539" t="s">
        <v>568</v>
      </c>
      <c r="D21" s="1540"/>
      <c r="E21" s="232">
        <f>SUM(E16:E20)</f>
        <v>5987060</v>
      </c>
      <c r="F21" s="157"/>
    </row>
    <row r="22" spans="2:6" s="158" customFormat="1" ht="9" customHeight="1">
      <c r="B22" s="156"/>
      <c r="C22" s="22"/>
      <c r="D22" s="125"/>
      <c r="E22" s="122"/>
      <c r="F22" s="157"/>
    </row>
    <row r="23" spans="2:6" s="158" customFormat="1" ht="22.9" customHeight="1">
      <c r="B23" s="156"/>
      <c r="C23" s="229" t="s">
        <v>219</v>
      </c>
      <c r="D23" s="190" t="s">
        <v>569</v>
      </c>
      <c r="E23" s="142">
        <f>+'FC-91_PRESUPUESTO'!E23</f>
        <v>0</v>
      </c>
      <c r="F23" s="157"/>
    </row>
    <row r="24" spans="2:6" s="158" customFormat="1" ht="22.9" customHeight="1">
      <c r="B24" s="156"/>
      <c r="C24" s="160" t="s">
        <v>221</v>
      </c>
      <c r="D24" s="218" t="s">
        <v>570</v>
      </c>
      <c r="E24" s="161">
        <f>+'FC-91_PRESUPUESTO'!E24</f>
        <v>0</v>
      </c>
      <c r="F24" s="157"/>
    </row>
    <row r="25" spans="2:6" s="158" customFormat="1" ht="22.9" customHeight="1">
      <c r="B25" s="156"/>
      <c r="C25" s="1539" t="s">
        <v>571</v>
      </c>
      <c r="D25" s="1540"/>
      <c r="E25" s="232">
        <f>SUM(E23:E24)</f>
        <v>0</v>
      </c>
      <c r="F25" s="157"/>
    </row>
    <row r="26" spans="2:6" s="158" customFormat="1" ht="9" customHeight="1">
      <c r="B26" s="156"/>
      <c r="C26" s="22"/>
      <c r="D26" s="125"/>
      <c r="E26" s="122"/>
      <c r="F26" s="157"/>
    </row>
    <row r="27" spans="2:6" s="158" customFormat="1" ht="22.9" customHeight="1">
      <c r="B27" s="156"/>
      <c r="C27" s="229" t="s">
        <v>272</v>
      </c>
      <c r="D27" s="190" t="s">
        <v>572</v>
      </c>
      <c r="E27" s="142">
        <f>+'FC-91_PRESUPUESTO'!E27</f>
        <v>0</v>
      </c>
      <c r="F27" s="157"/>
    </row>
    <row r="28" spans="2:6" s="158" customFormat="1" ht="22.9" customHeight="1">
      <c r="B28" s="156"/>
      <c r="C28" s="160" t="s">
        <v>274</v>
      </c>
      <c r="D28" s="218" t="s">
        <v>573</v>
      </c>
      <c r="E28" s="161">
        <f>+'FC-91_PRESUPUESTO'!E28</f>
        <v>0</v>
      </c>
      <c r="F28" s="157"/>
    </row>
    <row r="29" spans="2:6" s="158" customFormat="1" ht="22.9" customHeight="1">
      <c r="B29" s="156"/>
      <c r="C29" s="1539" t="s">
        <v>574</v>
      </c>
      <c r="D29" s="1540"/>
      <c r="E29" s="232">
        <f>SUM(E27:E28)</f>
        <v>0</v>
      </c>
      <c r="F29" s="157"/>
    </row>
    <row r="30" spans="2:6" s="158" customFormat="1" ht="22.9" customHeight="1">
      <c r="B30" s="156"/>
      <c r="C30" s="125"/>
      <c r="D30" s="175"/>
      <c r="E30" s="177"/>
      <c r="F30" s="157"/>
    </row>
    <row r="31" spans="2:6" s="234" customFormat="1" ht="22.9" customHeight="1" thickBot="1">
      <c r="B31" s="98"/>
      <c r="C31" s="1541" t="s">
        <v>575</v>
      </c>
      <c r="D31" s="1542"/>
      <c r="E31" s="233">
        <f>E21+E25+E29</f>
        <v>5987060</v>
      </c>
      <c r="F31" s="101"/>
    </row>
    <row r="32" spans="2:6" s="158" customFormat="1" ht="9" customHeight="1">
      <c r="B32" s="156"/>
      <c r="C32" s="22"/>
      <c r="D32" s="125"/>
      <c r="E32" s="122"/>
      <c r="F32" s="157"/>
    </row>
    <row r="33" spans="2:6" s="158" customFormat="1" ht="22.9" customHeight="1">
      <c r="B33" s="156"/>
      <c r="C33" s="1539" t="s">
        <v>576</v>
      </c>
      <c r="D33" s="1540"/>
      <c r="E33" s="232">
        <f>+'FC-92_PRESUPUESTO_PYG'!E33</f>
        <v>0</v>
      </c>
      <c r="F33" s="157"/>
    </row>
    <row r="34" spans="2:6" s="158" customFormat="1" ht="9" customHeight="1">
      <c r="B34" s="156"/>
      <c r="C34" s="22"/>
      <c r="D34" s="125"/>
      <c r="E34" s="122"/>
      <c r="F34" s="157"/>
    </row>
    <row r="35" spans="2:6" s="158" customFormat="1" ht="22.9" customHeight="1" thickBot="1">
      <c r="B35" s="156"/>
      <c r="C35" s="1541" t="s">
        <v>575</v>
      </c>
      <c r="D35" s="1542"/>
      <c r="E35" s="233">
        <f>+E31+E33</f>
        <v>5987060</v>
      </c>
      <c r="F35" s="157"/>
    </row>
    <row r="36" spans="2:6" s="158" customFormat="1" ht="22.9" customHeight="1">
      <c r="B36" s="156"/>
      <c r="C36" s="235"/>
      <c r="D36" s="235"/>
      <c r="E36" s="236"/>
      <c r="F36" s="157"/>
    </row>
    <row r="37" spans="2:6" s="210" customFormat="1" ht="24" customHeight="1">
      <c r="B37" s="208"/>
      <c r="C37" s="1448" t="s">
        <v>578</v>
      </c>
      <c r="D37" s="1450"/>
      <c r="E37" s="221" t="s">
        <v>422</v>
      </c>
      <c r="F37" s="209"/>
    </row>
    <row r="38" spans="2:6" ht="9" customHeight="1">
      <c r="B38" s="104"/>
      <c r="C38" s="67"/>
      <c r="D38" s="125"/>
      <c r="E38" s="83"/>
      <c r="F38" s="93"/>
    </row>
    <row r="39" spans="2:6" s="158" customFormat="1" ht="22.9" customHeight="1">
      <c r="B39" s="156"/>
      <c r="C39" s="229" t="s">
        <v>189</v>
      </c>
      <c r="D39" s="190" t="s">
        <v>579</v>
      </c>
      <c r="E39" s="142">
        <f>+'FC-91_PRESUPUESTO'!E36</f>
        <v>1900910</v>
      </c>
      <c r="F39" s="157"/>
    </row>
    <row r="40" spans="2:6" s="158" customFormat="1" ht="22.9" customHeight="1">
      <c r="B40" s="156"/>
      <c r="C40" s="160" t="s">
        <v>199</v>
      </c>
      <c r="D40" s="218" t="s">
        <v>580</v>
      </c>
      <c r="E40" s="161">
        <f>+'FC-91_PRESUPUESTO'!E37</f>
        <v>1286000</v>
      </c>
      <c r="F40" s="157"/>
    </row>
    <row r="41" spans="2:6" s="158" customFormat="1" ht="22.9" customHeight="1">
      <c r="B41" s="156"/>
      <c r="C41" s="160" t="s">
        <v>204</v>
      </c>
      <c r="D41" s="218" t="s">
        <v>333</v>
      </c>
      <c r="E41" s="161">
        <f>+'FC-91_PRESUPUESTO'!E38</f>
        <v>299920</v>
      </c>
      <c r="F41" s="157"/>
    </row>
    <row r="42" spans="2:6" s="158" customFormat="1" ht="22.9" customHeight="1">
      <c r="B42" s="156"/>
      <c r="C42" s="160" t="s">
        <v>208</v>
      </c>
      <c r="D42" s="218" t="s">
        <v>581</v>
      </c>
      <c r="E42" s="161">
        <f>+'FC-91_PRESUPUESTO'!E39</f>
        <v>0</v>
      </c>
      <c r="F42" s="157"/>
    </row>
    <row r="43" spans="2:6" s="158" customFormat="1" ht="22.9" customHeight="1">
      <c r="B43" s="156"/>
      <c r="C43" s="1539" t="s">
        <v>582</v>
      </c>
      <c r="D43" s="1540"/>
      <c r="E43" s="232">
        <f>SUM(E39:E42)</f>
        <v>3486830</v>
      </c>
      <c r="F43" s="157"/>
    </row>
    <row r="44" spans="2:6" s="158" customFormat="1" ht="9" customHeight="1">
      <c r="B44" s="156"/>
      <c r="C44" s="22"/>
      <c r="D44" s="125"/>
      <c r="E44" s="122"/>
      <c r="F44" s="157"/>
    </row>
    <row r="45" spans="2:6" s="158" customFormat="1" ht="22.9" customHeight="1">
      <c r="B45" s="156"/>
      <c r="C45" s="229" t="s">
        <v>219</v>
      </c>
      <c r="D45" s="190" t="s">
        <v>583</v>
      </c>
      <c r="E45" s="142">
        <f>+'FC-91_PRESUPUESTO'!E42</f>
        <v>158000</v>
      </c>
      <c r="F45" s="157"/>
    </row>
    <row r="46" spans="2:6" s="158" customFormat="1" ht="22.9" customHeight="1">
      <c r="B46" s="156"/>
      <c r="C46" s="160" t="s">
        <v>221</v>
      </c>
      <c r="D46" s="218" t="s">
        <v>570</v>
      </c>
      <c r="E46" s="161">
        <f>+'FC-91_PRESUPUESTO'!E43</f>
        <v>0</v>
      </c>
      <c r="F46" s="157"/>
    </row>
    <row r="47" spans="2:6" s="158" customFormat="1" ht="22.9" customHeight="1">
      <c r="B47" s="156"/>
      <c r="C47" s="1539" t="s">
        <v>584</v>
      </c>
      <c r="D47" s="1540"/>
      <c r="E47" s="232">
        <f>SUM(E45:E46)</f>
        <v>158000</v>
      </c>
      <c r="F47" s="157"/>
    </row>
    <row r="48" spans="2:6" s="158" customFormat="1" ht="9" customHeight="1">
      <c r="B48" s="156"/>
      <c r="C48" s="22"/>
      <c r="D48" s="125"/>
      <c r="E48" s="122"/>
      <c r="F48" s="157"/>
    </row>
    <row r="49" spans="2:8" s="158" customFormat="1" ht="22.9" customHeight="1">
      <c r="B49" s="156"/>
      <c r="C49" s="229" t="s">
        <v>272</v>
      </c>
      <c r="D49" s="190" t="s">
        <v>572</v>
      </c>
      <c r="E49" s="142">
        <f>+'FC-91_PRESUPUESTO'!E46</f>
        <v>150000</v>
      </c>
      <c r="F49" s="157"/>
    </row>
    <row r="50" spans="2:8" s="158" customFormat="1" ht="22.9" customHeight="1">
      <c r="B50" s="156"/>
      <c r="C50" s="160" t="s">
        <v>274</v>
      </c>
      <c r="D50" s="218" t="s">
        <v>573</v>
      </c>
      <c r="E50" s="161">
        <f>+'FC-91_PRESUPUESTO'!E47</f>
        <v>0</v>
      </c>
      <c r="F50" s="157"/>
    </row>
    <row r="51" spans="2:8" s="158" customFormat="1" ht="22.9" customHeight="1">
      <c r="B51" s="156"/>
      <c r="C51" s="1539" t="s">
        <v>585</v>
      </c>
      <c r="D51" s="1540"/>
      <c r="E51" s="232">
        <f>SUM(E49:E50)</f>
        <v>150000</v>
      </c>
      <c r="F51" s="157"/>
    </row>
    <row r="52" spans="2:8" s="158" customFormat="1" ht="22.9" customHeight="1">
      <c r="B52" s="156"/>
      <c r="C52" s="125"/>
      <c r="D52" s="175"/>
      <c r="E52" s="177"/>
      <c r="F52" s="157"/>
    </row>
    <row r="53" spans="2:8" s="234" customFormat="1" ht="22.9" customHeight="1" thickBot="1">
      <c r="B53" s="98"/>
      <c r="C53" s="1541" t="s">
        <v>586</v>
      </c>
      <c r="D53" s="1542"/>
      <c r="E53" s="233">
        <f>E43+E47+E51</f>
        <v>3794830</v>
      </c>
      <c r="F53" s="101"/>
    </row>
    <row r="54" spans="2:8" s="158" customFormat="1" ht="9" customHeight="1">
      <c r="B54" s="156"/>
      <c r="C54" s="22"/>
      <c r="D54" s="125"/>
      <c r="E54" s="122"/>
      <c r="F54" s="157"/>
    </row>
    <row r="55" spans="2:8" s="158" customFormat="1" ht="22.9" customHeight="1">
      <c r="B55" s="156"/>
      <c r="C55" s="1539" t="s">
        <v>587</v>
      </c>
      <c r="D55" s="1540"/>
      <c r="E55" s="232">
        <f>+'FC-92_PRESUPUESTO_PYG'!E55</f>
        <v>257030</v>
      </c>
      <c r="F55" s="157"/>
    </row>
    <row r="56" spans="2:8" s="158" customFormat="1" ht="9" customHeight="1">
      <c r="B56" s="156"/>
      <c r="C56" s="22"/>
      <c r="D56" s="125"/>
      <c r="E56" s="122"/>
      <c r="F56" s="157"/>
    </row>
    <row r="57" spans="2:8" s="158" customFormat="1" ht="22.9" customHeight="1" thickBot="1">
      <c r="B57" s="156"/>
      <c r="C57" s="1541" t="s">
        <v>586</v>
      </c>
      <c r="D57" s="1542"/>
      <c r="E57" s="233">
        <f>+E53+E55</f>
        <v>4051860</v>
      </c>
      <c r="F57" s="157"/>
    </row>
    <row r="58" spans="2:8" s="158" customFormat="1" ht="22.9" customHeight="1">
      <c r="B58" s="156"/>
      <c r="C58" s="235"/>
      <c r="D58" s="235"/>
      <c r="E58" s="236"/>
      <c r="F58" s="157"/>
    </row>
    <row r="59" spans="2:8" s="234" customFormat="1" ht="22.9" customHeight="1" thickBot="1">
      <c r="B59" s="98"/>
      <c r="C59" s="237" t="s">
        <v>588</v>
      </c>
      <c r="D59" s="238"/>
      <c r="E59" s="239">
        <f>+E35-E57</f>
        <v>1935200</v>
      </c>
      <c r="F59" s="101"/>
      <c r="H59" s="245"/>
    </row>
    <row r="60" spans="2:8" s="158" customFormat="1" ht="22.9" customHeight="1" thickTop="1">
      <c r="B60" s="156"/>
      <c r="C60" s="22"/>
      <c r="D60" s="125"/>
      <c r="E60" s="122"/>
      <c r="F60" s="157"/>
    </row>
    <row r="61" spans="2:8" s="234" customFormat="1" ht="22.9" customHeight="1" thickBot="1">
      <c r="B61" s="98"/>
      <c r="C61" s="237" t="s">
        <v>589</v>
      </c>
      <c r="D61" s="238"/>
      <c r="E61" s="239">
        <f>E62+SUM(E67:E71)</f>
        <v>-1935200</v>
      </c>
      <c r="F61" s="101"/>
      <c r="H61" s="245"/>
    </row>
    <row r="62" spans="2:8" s="158" customFormat="1" ht="22.9" customHeight="1" thickTop="1">
      <c r="B62" s="156"/>
      <c r="C62" s="241"/>
      <c r="D62" s="242" t="s">
        <v>590</v>
      </c>
      <c r="E62" s="243">
        <f>SUM(E63:E66)</f>
        <v>224610</v>
      </c>
      <c r="F62" s="157"/>
    </row>
    <row r="63" spans="2:8" s="158" customFormat="1" ht="22.9" customHeight="1">
      <c r="B63" s="156"/>
      <c r="C63" s="160"/>
      <c r="D63" s="218" t="s">
        <v>346</v>
      </c>
      <c r="E63" s="580">
        <f>-'FC-7_INF'!G31</f>
        <v>0</v>
      </c>
      <c r="F63" s="157"/>
    </row>
    <row r="64" spans="2:8" s="158" customFormat="1" ht="22.9" customHeight="1">
      <c r="B64" s="156"/>
      <c r="C64" s="160"/>
      <c r="D64" s="218" t="s">
        <v>334</v>
      </c>
      <c r="E64" s="580">
        <f>-'FC-7_INF'!I31</f>
        <v>224610</v>
      </c>
      <c r="F64" s="157"/>
    </row>
    <row r="65" spans="2:8" s="158" customFormat="1" ht="22.9" customHeight="1">
      <c r="B65" s="156"/>
      <c r="C65" s="160"/>
      <c r="D65" s="218" t="s">
        <v>335</v>
      </c>
      <c r="E65" s="580">
        <f>-'FC-7_INF'!J31</f>
        <v>0</v>
      </c>
      <c r="F65" s="157"/>
    </row>
    <row r="66" spans="2:8" s="158" customFormat="1" ht="22.9" customHeight="1">
      <c r="B66" s="156"/>
      <c r="C66" s="244"/>
      <c r="D66" s="230" t="s">
        <v>336</v>
      </c>
      <c r="E66" s="581">
        <f>-'FC-7_INF'!L31</f>
        <v>0</v>
      </c>
      <c r="F66" s="157"/>
    </row>
    <row r="67" spans="2:8" s="158" customFormat="1" ht="22.9" customHeight="1">
      <c r="B67" s="156"/>
      <c r="C67" s="150"/>
      <c r="D67" s="220" t="s">
        <v>672</v>
      </c>
      <c r="E67" s="582">
        <f>-'FC-8_INV_FINANCIERAS'!I25-'FC-8_INV_FINANCIERAS'!I34-'FC-8_INV_FINANCIERAS'!I49-'FC-8_INV_FINANCIERAS'!I58</f>
        <v>0</v>
      </c>
      <c r="F67" s="157"/>
    </row>
    <row r="68" spans="2:8" s="158" customFormat="1" ht="22.9" customHeight="1">
      <c r="B68" s="156"/>
      <c r="C68" s="150"/>
      <c r="D68" s="601" t="s">
        <v>772</v>
      </c>
      <c r="E68" s="582">
        <f>'FC-4_ACTIVO'!F48-'FC-4_ACTIVO'!G48</f>
        <v>0</v>
      </c>
      <c r="F68" s="157"/>
    </row>
    <row r="69" spans="2:8" s="158" customFormat="1" ht="22.9" customHeight="1">
      <c r="B69" s="156"/>
      <c r="C69" s="150"/>
      <c r="D69" s="387" t="s">
        <v>675</v>
      </c>
      <c r="E69" s="159">
        <f>-(('FC-4_ACTIVO'!G50-'FC-4_ACTIVO'!G75-'FC-4_ACTIVO'!G82)-('FC-4_ACTIVO'!F50-'FC-4_ACTIVO'!F75-'FC-4_ACTIVO'!F82))</f>
        <v>-2059719.75</v>
      </c>
      <c r="F69" s="157"/>
    </row>
    <row r="70" spans="2:8" s="158" customFormat="1" ht="22.9" customHeight="1">
      <c r="B70" s="156"/>
      <c r="C70" s="150"/>
      <c r="D70" s="387" t="s">
        <v>673</v>
      </c>
      <c r="E70" s="159">
        <f>'FC-9_TRANS_SUBV'!G32+'FC-9_TRANS_SUBV'!G34+'FC-9_TRANS_SUBV'!G33</f>
        <v>0</v>
      </c>
      <c r="F70" s="157"/>
      <c r="H70" s="246"/>
    </row>
    <row r="71" spans="2:8" s="158" customFormat="1" ht="22.9" customHeight="1">
      <c r="B71" s="156"/>
      <c r="C71" s="150"/>
      <c r="D71" s="387" t="s">
        <v>674</v>
      </c>
      <c r="E71" s="159">
        <f>'FC-4_PASIVO'!G43-'FC-4_PASIVO'!F43+'FC-4_PASIVO'!G61-'FC-4_PASIVO'!F61+E50-E28</f>
        <v>-100090.24999999977</v>
      </c>
      <c r="F71" s="157"/>
      <c r="H71" s="246"/>
    </row>
    <row r="72" spans="2:8" s="158" customFormat="1" ht="22.9" customHeight="1">
      <c r="B72" s="156"/>
      <c r="C72" s="22"/>
      <c r="D72" s="240"/>
      <c r="E72" s="176"/>
      <c r="F72" s="157"/>
    </row>
    <row r="73" spans="2:8" s="234" customFormat="1" ht="22.9" customHeight="1" thickBot="1">
      <c r="B73" s="98"/>
      <c r="C73" s="237" t="s">
        <v>591</v>
      </c>
      <c r="D73" s="238"/>
      <c r="E73" s="239">
        <f>+E59+E61</f>
        <v>0</v>
      </c>
      <c r="F73" s="101"/>
      <c r="H73" s="245"/>
    </row>
    <row r="74" spans="2:8" s="158" customFormat="1" ht="22.9" customHeight="1" thickTop="1">
      <c r="B74" s="156"/>
      <c r="C74" s="22"/>
      <c r="D74" s="125"/>
      <c r="E74" s="122"/>
      <c r="F74" s="157"/>
    </row>
    <row r="75" spans="2:8" ht="22.9" customHeight="1" thickBot="1">
      <c r="B75" s="108"/>
      <c r="C75" s="1407"/>
      <c r="D75" s="1407"/>
      <c r="E75" s="109"/>
      <c r="F75" s="110"/>
    </row>
    <row r="76" spans="2:8" ht="22.9" customHeight="1">
      <c r="C76" s="91"/>
      <c r="D76" s="91"/>
      <c r="E76" s="92"/>
    </row>
    <row r="77" spans="2:8" ht="12.75">
      <c r="C77" s="111" t="s">
        <v>77</v>
      </c>
      <c r="D77" s="91"/>
      <c r="E77" s="82" t="s">
        <v>70</v>
      </c>
    </row>
    <row r="78" spans="2:8" ht="12.75">
      <c r="C78" s="112" t="s">
        <v>78</v>
      </c>
      <c r="D78" s="91"/>
      <c r="E78" s="92"/>
    </row>
    <row r="79" spans="2:8" ht="12.75">
      <c r="C79" s="112" t="s">
        <v>79</v>
      </c>
      <c r="D79" s="91"/>
      <c r="E79" s="92"/>
    </row>
    <row r="80" spans="2:8" ht="12.75">
      <c r="C80" s="112" t="s">
        <v>80</v>
      </c>
      <c r="D80" s="91"/>
      <c r="E80" s="92"/>
    </row>
    <row r="81" spans="3:5" ht="12.75">
      <c r="C81" s="112" t="s">
        <v>81</v>
      </c>
      <c r="D81" s="91"/>
      <c r="E81" s="92"/>
    </row>
    <row r="82" spans="3:5" ht="22.9" customHeight="1">
      <c r="C82" s="91"/>
      <c r="D82" s="91"/>
      <c r="E82" s="92"/>
    </row>
    <row r="83" spans="3:5" ht="22.9" customHeight="1">
      <c r="C83" s="91"/>
      <c r="D83" s="91"/>
      <c r="E83" s="92"/>
    </row>
    <row r="84" spans="3:5" ht="22.9" customHeight="1">
      <c r="C84" s="91"/>
      <c r="D84" s="91"/>
      <c r="E84" s="92"/>
    </row>
    <row r="85" spans="3:5" ht="22.9" customHeight="1">
      <c r="C85" s="91"/>
      <c r="D85" s="91"/>
      <c r="E85" s="92"/>
    </row>
    <row r="86" spans="3:5" ht="22.9" customHeight="1">
      <c r="E86" s="92"/>
    </row>
  </sheetData>
  <mergeCells count="18">
    <mergeCell ref="C55:D55"/>
    <mergeCell ref="C57:D57"/>
    <mergeCell ref="C75:D75"/>
    <mergeCell ref="C21:D21"/>
    <mergeCell ref="C25:D25"/>
    <mergeCell ref="C29:D29"/>
    <mergeCell ref="C31:D31"/>
    <mergeCell ref="C35:D35"/>
    <mergeCell ref="C33:D33"/>
    <mergeCell ref="C43:D43"/>
    <mergeCell ref="C47:D47"/>
    <mergeCell ref="C51:D51"/>
    <mergeCell ref="C53:D53"/>
    <mergeCell ref="E6:E7"/>
    <mergeCell ref="D9:E9"/>
    <mergeCell ref="C12:D12"/>
    <mergeCell ref="C14:D14"/>
    <mergeCell ref="C37:D37"/>
  </mergeCells>
  <phoneticPr fontId="20" type="noConversion"/>
  <printOptions horizontalCentered="1" verticalCentered="1"/>
  <pageMargins left="0.35629921259842523" right="0.35629921259842523" top="0.60629921259842523" bottom="0.60629921259842523" header="0.5" footer="0.5"/>
  <pageSetup paperSize="9" scale="46" orientation="portrait" horizontalDpi="4294967292" verticalDpi="4294967292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H63"/>
  <sheetViews>
    <sheetView workbookViewId="0"/>
  </sheetViews>
  <sheetFormatPr baseColWidth="10" defaultColWidth="10.77734375" defaultRowHeight="22.9" customHeight="1"/>
  <cols>
    <col min="1" max="2" width="3.21875" style="84" customWidth="1"/>
    <col min="3" max="3" width="13.21875" style="84" customWidth="1"/>
    <col min="4" max="4" width="68" style="84" customWidth="1"/>
    <col min="5" max="5" width="16.77734375" style="85" customWidth="1"/>
    <col min="6" max="6" width="3.21875" style="84" customWidth="1"/>
    <col min="7" max="16384" width="10.77734375" style="84"/>
  </cols>
  <sheetData>
    <row r="2" spans="2:6" ht="22.9" customHeight="1">
      <c r="D2" s="175" t="s">
        <v>321</v>
      </c>
    </row>
    <row r="3" spans="2:6" ht="22.9" customHeight="1">
      <c r="D3" s="175" t="s">
        <v>322</v>
      </c>
    </row>
    <row r="4" spans="2:6" ht="22.9" customHeight="1" thickBot="1"/>
    <row r="5" spans="2:6" ht="9" customHeight="1">
      <c r="B5" s="86"/>
      <c r="C5" s="87"/>
      <c r="D5" s="87"/>
      <c r="E5" s="88"/>
      <c r="F5" s="89"/>
    </row>
    <row r="6" spans="2:6" ht="30" customHeight="1">
      <c r="B6" s="90"/>
      <c r="C6" s="68" t="s">
        <v>0</v>
      </c>
      <c r="D6" s="91"/>
      <c r="E6" s="1384">
        <f>ejercicio</f>
        <v>2018</v>
      </c>
      <c r="F6" s="93"/>
    </row>
    <row r="7" spans="2:6" ht="30" customHeight="1">
      <c r="B7" s="90"/>
      <c r="C7" s="68" t="s">
        <v>1</v>
      </c>
      <c r="D7" s="91"/>
      <c r="E7" s="1384"/>
      <c r="F7" s="93"/>
    </row>
    <row r="8" spans="2:6" ht="30" customHeight="1">
      <c r="B8" s="90"/>
      <c r="C8" s="94"/>
      <c r="D8" s="91"/>
      <c r="E8" s="95"/>
      <c r="F8" s="93"/>
    </row>
    <row r="9" spans="2:6" s="158" customFormat="1" ht="30" customHeight="1">
      <c r="B9" s="156"/>
      <c r="C9" s="56" t="s">
        <v>2</v>
      </c>
      <c r="D9" s="1408" t="str">
        <f>Entidad</f>
        <v>CASINO TAORO S.A.</v>
      </c>
      <c r="E9" s="1408"/>
      <c r="F9" s="157"/>
    </row>
    <row r="10" spans="2:6" ht="7.15" customHeight="1">
      <c r="B10" s="90"/>
      <c r="C10" s="91"/>
      <c r="D10" s="91"/>
      <c r="E10" s="92"/>
      <c r="F10" s="93"/>
    </row>
    <row r="11" spans="2:6" s="102" customFormat="1" ht="30" customHeight="1">
      <c r="B11" s="98"/>
      <c r="C11" s="99" t="s">
        <v>562</v>
      </c>
      <c r="D11" s="99"/>
      <c r="E11" s="100"/>
      <c r="F11" s="101"/>
    </row>
    <row r="12" spans="2:6" s="102" customFormat="1" ht="30" customHeight="1">
      <c r="B12" s="98"/>
      <c r="C12" s="1458"/>
      <c r="D12" s="1458"/>
      <c r="E12" s="83"/>
      <c r="F12" s="101"/>
    </row>
    <row r="13" spans="2:6" ht="9" customHeight="1">
      <c r="B13" s="104"/>
      <c r="C13" s="125"/>
      <c r="D13" s="125"/>
      <c r="E13" s="83"/>
      <c r="F13" s="93"/>
    </row>
    <row r="14" spans="2:6" s="210" customFormat="1" ht="24" customHeight="1">
      <c r="B14" s="208"/>
      <c r="C14" s="1448" t="s">
        <v>577</v>
      </c>
      <c r="D14" s="1450"/>
      <c r="E14" s="221" t="s">
        <v>422</v>
      </c>
      <c r="F14" s="209"/>
    </row>
    <row r="15" spans="2:6" ht="9" customHeight="1">
      <c r="B15" s="104"/>
      <c r="C15" s="67"/>
      <c r="D15" s="125"/>
      <c r="E15" s="83"/>
      <c r="F15" s="93"/>
    </row>
    <row r="16" spans="2:6" s="158" customFormat="1" ht="22.9" customHeight="1">
      <c r="B16" s="156"/>
      <c r="C16" s="229" t="s">
        <v>189</v>
      </c>
      <c r="D16" s="190" t="s">
        <v>563</v>
      </c>
      <c r="E16" s="142">
        <v>0</v>
      </c>
      <c r="F16" s="157"/>
    </row>
    <row r="17" spans="2:6" s="158" customFormat="1" ht="22.9" customHeight="1">
      <c r="B17" s="156"/>
      <c r="C17" s="160" t="s">
        <v>199</v>
      </c>
      <c r="D17" s="218" t="s">
        <v>564</v>
      </c>
      <c r="E17" s="161">
        <v>0</v>
      </c>
      <c r="F17" s="157"/>
    </row>
    <row r="18" spans="2:6" s="158" customFormat="1" ht="22.9" customHeight="1">
      <c r="B18" s="156"/>
      <c r="C18" s="160" t="s">
        <v>204</v>
      </c>
      <c r="D18" s="218" t="s">
        <v>565</v>
      </c>
      <c r="E18" s="161">
        <f>+'FC-92_PRESUPUESTO_PYG'!E18</f>
        <v>5966870</v>
      </c>
      <c r="F18" s="157"/>
    </row>
    <row r="19" spans="2:6" s="158" customFormat="1" ht="22.9" customHeight="1">
      <c r="B19" s="156"/>
      <c r="C19" s="160" t="s">
        <v>208</v>
      </c>
      <c r="D19" s="218" t="s">
        <v>566</v>
      </c>
      <c r="E19" s="161">
        <f>+'FC-92_PRESUPUESTO_PYG'!E19+'FC-9_TRANS_SUBV'!G65</f>
        <v>0</v>
      </c>
      <c r="F19" s="157"/>
    </row>
    <row r="20" spans="2:6" s="158" customFormat="1" ht="22.9" customHeight="1">
      <c r="B20" s="156"/>
      <c r="C20" s="227" t="s">
        <v>216</v>
      </c>
      <c r="D20" s="219" t="s">
        <v>567</v>
      </c>
      <c r="E20" s="143">
        <f>+'FC-92_PRESUPUESTO_PYG'!E20</f>
        <v>20190</v>
      </c>
      <c r="F20" s="157"/>
    </row>
    <row r="21" spans="2:6" s="158" customFormat="1" ht="22.9" customHeight="1">
      <c r="B21" s="156"/>
      <c r="C21" s="1539" t="s">
        <v>568</v>
      </c>
      <c r="D21" s="1540"/>
      <c r="E21" s="232">
        <f>SUM(E16:E20)</f>
        <v>5987060</v>
      </c>
      <c r="F21" s="157"/>
    </row>
    <row r="22" spans="2:6" s="158" customFormat="1" ht="9" customHeight="1">
      <c r="B22" s="156"/>
      <c r="C22" s="22"/>
      <c r="D22" s="125"/>
      <c r="E22" s="122"/>
      <c r="F22" s="157"/>
    </row>
    <row r="23" spans="2:6" s="158" customFormat="1" ht="22.9" customHeight="1">
      <c r="B23" s="156"/>
      <c r="C23" s="229" t="s">
        <v>219</v>
      </c>
      <c r="D23" s="190" t="s">
        <v>569</v>
      </c>
      <c r="E23" s="142">
        <f>-'FC-7_INF'!K31</f>
        <v>0</v>
      </c>
      <c r="F23" s="157"/>
    </row>
    <row r="24" spans="2:6" s="158" customFormat="1" ht="22.9" customHeight="1">
      <c r="B24" s="156"/>
      <c r="C24" s="160" t="s">
        <v>221</v>
      </c>
      <c r="D24" s="218" t="s">
        <v>570</v>
      </c>
      <c r="E24" s="161">
        <f>+'FC-9_TRANS_SUBV'!G30</f>
        <v>0</v>
      </c>
      <c r="F24" s="157"/>
    </row>
    <row r="25" spans="2:6" s="158" customFormat="1" ht="22.9" customHeight="1">
      <c r="B25" s="156"/>
      <c r="C25" s="1539" t="s">
        <v>571</v>
      </c>
      <c r="D25" s="1540"/>
      <c r="E25" s="232">
        <f>SUM(E23:E24)</f>
        <v>0</v>
      </c>
      <c r="F25" s="157"/>
    </row>
    <row r="26" spans="2:6" s="158" customFormat="1" ht="9" customHeight="1">
      <c r="B26" s="156"/>
      <c r="C26" s="22"/>
      <c r="D26" s="125"/>
      <c r="E26" s="122"/>
      <c r="F26" s="157"/>
    </row>
    <row r="27" spans="2:6" s="158" customFormat="1" ht="22.9" customHeight="1">
      <c r="B27" s="156"/>
      <c r="C27" s="229" t="s">
        <v>272</v>
      </c>
      <c r="D27" s="190" t="s">
        <v>572</v>
      </c>
      <c r="E27" s="142">
        <f>-('FC-8_INV_FINANCIERAS'!H25+'FC-8_INV_FINANCIERAS'!H34+'FC-8_INV_FINANCIERAS'!H49+'FC-8_INV_FINANCIERAS'!H58)</f>
        <v>0</v>
      </c>
      <c r="F27" s="157"/>
    </row>
    <row r="28" spans="2:6" s="158" customFormat="1" ht="22.9" customHeight="1">
      <c r="B28" s="156"/>
      <c r="C28" s="160" t="s">
        <v>274</v>
      </c>
      <c r="D28" s="218" t="s">
        <v>573</v>
      </c>
      <c r="E28" s="161">
        <f>+'FC-10_DEUDAS'!M42</f>
        <v>0</v>
      </c>
      <c r="F28" s="157"/>
    </row>
    <row r="29" spans="2:6" s="158" customFormat="1" ht="22.9" customHeight="1">
      <c r="B29" s="156"/>
      <c r="C29" s="1539" t="s">
        <v>574</v>
      </c>
      <c r="D29" s="1540"/>
      <c r="E29" s="232">
        <f>SUM(E27:E28)</f>
        <v>0</v>
      </c>
      <c r="F29" s="157"/>
    </row>
    <row r="30" spans="2:6" s="158" customFormat="1" ht="22.9" customHeight="1">
      <c r="B30" s="156"/>
      <c r="C30" s="125"/>
      <c r="D30" s="175"/>
      <c r="E30" s="177"/>
      <c r="F30" s="157"/>
    </row>
    <row r="31" spans="2:6" s="234" customFormat="1" ht="22.9" customHeight="1" thickBot="1">
      <c r="B31" s="98"/>
      <c r="C31" s="1541" t="s">
        <v>575</v>
      </c>
      <c r="D31" s="1542"/>
      <c r="E31" s="233">
        <f>E21+E25+E29</f>
        <v>5987060</v>
      </c>
      <c r="F31" s="101"/>
    </row>
    <row r="32" spans="2:6" s="158" customFormat="1" ht="9" customHeight="1">
      <c r="B32" s="156"/>
      <c r="C32" s="22"/>
      <c r="D32" s="125"/>
      <c r="E32" s="122"/>
      <c r="F32" s="157"/>
    </row>
    <row r="33" spans="2:6" s="158" customFormat="1" ht="22.9" customHeight="1">
      <c r="B33" s="156"/>
      <c r="C33" s="235"/>
      <c r="D33" s="235"/>
      <c r="E33" s="236"/>
      <c r="F33" s="157"/>
    </row>
    <row r="34" spans="2:6" s="210" customFormat="1" ht="24" customHeight="1">
      <c r="B34" s="208"/>
      <c r="C34" s="1448" t="s">
        <v>578</v>
      </c>
      <c r="D34" s="1450"/>
      <c r="E34" s="221" t="s">
        <v>422</v>
      </c>
      <c r="F34" s="209"/>
    </row>
    <row r="35" spans="2:6" ht="9" customHeight="1">
      <c r="B35" s="104"/>
      <c r="C35" s="67"/>
      <c r="D35" s="125"/>
      <c r="E35" s="83"/>
      <c r="F35" s="93"/>
    </row>
    <row r="36" spans="2:6" s="158" customFormat="1" ht="22.9" customHeight="1">
      <c r="B36" s="156"/>
      <c r="C36" s="229" t="s">
        <v>189</v>
      </c>
      <c r="D36" s="190" t="s">
        <v>579</v>
      </c>
      <c r="E36" s="142">
        <f>+'FC-92_PRESUPUESTO_PYG'!E39</f>
        <v>1900910</v>
      </c>
      <c r="F36" s="157"/>
    </row>
    <row r="37" spans="2:6" s="158" customFormat="1" ht="22.9" customHeight="1">
      <c r="B37" s="156"/>
      <c r="C37" s="160" t="s">
        <v>199</v>
      </c>
      <c r="D37" s="218" t="s">
        <v>580</v>
      </c>
      <c r="E37" s="161">
        <f>+'FC-92_PRESUPUESTO_PYG'!E40</f>
        <v>1286000</v>
      </c>
      <c r="F37" s="157"/>
    </row>
    <row r="38" spans="2:6" s="158" customFormat="1" ht="22.9" customHeight="1">
      <c r="B38" s="156"/>
      <c r="C38" s="160" t="s">
        <v>204</v>
      </c>
      <c r="D38" s="218" t="s">
        <v>333</v>
      </c>
      <c r="E38" s="161">
        <f>+'FC-92_PRESUPUESTO_PYG'!E41</f>
        <v>299920</v>
      </c>
      <c r="F38" s="157"/>
    </row>
    <row r="39" spans="2:6" s="158" customFormat="1" ht="22.9" customHeight="1">
      <c r="B39" s="156"/>
      <c r="C39" s="160" t="s">
        <v>208</v>
      </c>
      <c r="D39" s="218" t="s">
        <v>581</v>
      </c>
      <c r="E39" s="161">
        <f>+'FC-92_PRESUPUESTO_PYG'!E42</f>
        <v>0</v>
      </c>
      <c r="F39" s="157"/>
    </row>
    <row r="40" spans="2:6" s="158" customFormat="1" ht="22.9" customHeight="1">
      <c r="B40" s="156"/>
      <c r="C40" s="1539" t="s">
        <v>582</v>
      </c>
      <c r="D40" s="1540"/>
      <c r="E40" s="232">
        <f>SUM(E36:E39)</f>
        <v>3486830</v>
      </c>
      <c r="F40" s="157"/>
    </row>
    <row r="41" spans="2:6" s="158" customFormat="1" ht="9" customHeight="1">
      <c r="B41" s="156"/>
      <c r="C41" s="22"/>
      <c r="D41" s="125"/>
      <c r="E41" s="122"/>
      <c r="F41" s="157"/>
    </row>
    <row r="42" spans="2:6" s="158" customFormat="1" ht="22.9" customHeight="1">
      <c r="B42" s="156"/>
      <c r="C42" s="229" t="s">
        <v>219</v>
      </c>
      <c r="D42" s="190" t="s">
        <v>583</v>
      </c>
      <c r="E42" s="142">
        <f>'FC-7_INF'!F31+'FC-7_INF'!H31</f>
        <v>158000</v>
      </c>
      <c r="F42" s="157"/>
    </row>
    <row r="43" spans="2:6" s="158" customFormat="1" ht="22.9" customHeight="1">
      <c r="B43" s="156"/>
      <c r="C43" s="160" t="s">
        <v>221</v>
      </c>
      <c r="D43" s="218" t="s">
        <v>570</v>
      </c>
      <c r="E43" s="161">
        <v>0</v>
      </c>
      <c r="F43" s="157"/>
    </row>
    <row r="44" spans="2:6" s="158" customFormat="1" ht="22.9" customHeight="1">
      <c r="B44" s="156"/>
      <c r="C44" s="1539" t="s">
        <v>584</v>
      </c>
      <c r="D44" s="1540"/>
      <c r="E44" s="232">
        <f>SUM(E42:E43)</f>
        <v>158000</v>
      </c>
      <c r="F44" s="157"/>
    </row>
    <row r="45" spans="2:6" s="158" customFormat="1" ht="9" customHeight="1">
      <c r="B45" s="156"/>
      <c r="C45" s="22"/>
      <c r="D45" s="125"/>
      <c r="E45" s="122"/>
      <c r="F45" s="157"/>
    </row>
    <row r="46" spans="2:6" s="158" customFormat="1" ht="22.9" customHeight="1">
      <c r="B46" s="156"/>
      <c r="C46" s="229" t="s">
        <v>272</v>
      </c>
      <c r="D46" s="190" t="s">
        <v>572</v>
      </c>
      <c r="E46" s="142">
        <f>'FC-8_INV_FINANCIERAS'!G25+'FC-8_INV_FINANCIERAS'!G34+'FC-8_INV_FINANCIERAS'!G49+'FC-8_INV_FINANCIERAS'!G58</f>
        <v>150000</v>
      </c>
      <c r="F46" s="157"/>
    </row>
    <row r="47" spans="2:6" s="158" customFormat="1" ht="22.9" customHeight="1">
      <c r="B47" s="156"/>
      <c r="C47" s="160" t="s">
        <v>274</v>
      </c>
      <c r="D47" s="218" t="s">
        <v>573</v>
      </c>
      <c r="E47" s="161">
        <f>'FC-10_DEUDAS'!N42</f>
        <v>0</v>
      </c>
      <c r="F47" s="157"/>
    </row>
    <row r="48" spans="2:6" s="158" customFormat="1" ht="22.9" customHeight="1">
      <c r="B48" s="156"/>
      <c r="C48" s="1539" t="s">
        <v>585</v>
      </c>
      <c r="D48" s="1540"/>
      <c r="E48" s="232">
        <f>SUM(E46:E47)</f>
        <v>150000</v>
      </c>
      <c r="F48" s="157"/>
    </row>
    <row r="49" spans="2:8" s="158" customFormat="1" ht="22.9" customHeight="1">
      <c r="B49" s="156"/>
      <c r="C49" s="125"/>
      <c r="D49" s="175"/>
      <c r="E49" s="177"/>
      <c r="F49" s="157"/>
    </row>
    <row r="50" spans="2:8" s="234" customFormat="1" ht="22.9" customHeight="1" thickBot="1">
      <c r="B50" s="98"/>
      <c r="C50" s="1541" t="s">
        <v>586</v>
      </c>
      <c r="D50" s="1542"/>
      <c r="E50" s="233">
        <f>E40+E44+E48</f>
        <v>3794830</v>
      </c>
      <c r="F50" s="101"/>
    </row>
    <row r="51" spans="2:8" s="158" customFormat="1" ht="9" customHeight="1">
      <c r="B51" s="156"/>
      <c r="C51" s="22"/>
      <c r="D51" s="125"/>
      <c r="E51" s="122"/>
      <c r="F51" s="157"/>
    </row>
    <row r="52" spans="2:8" ht="22.9" customHeight="1" thickBot="1">
      <c r="B52" s="108"/>
      <c r="C52" s="1407"/>
      <c r="D52" s="1407"/>
      <c r="E52" s="109"/>
      <c r="F52" s="110"/>
      <c r="H52" s="158"/>
    </row>
    <row r="53" spans="2:8" ht="22.9" customHeight="1">
      <c r="C53" s="91"/>
      <c r="D53" s="91"/>
      <c r="E53" s="92"/>
    </row>
    <row r="54" spans="2:8" ht="12.75">
      <c r="C54" s="111" t="s">
        <v>77</v>
      </c>
      <c r="D54" s="91"/>
      <c r="E54" s="82" t="s">
        <v>72</v>
      </c>
    </row>
    <row r="55" spans="2:8" ht="12.75">
      <c r="C55" s="112" t="s">
        <v>78</v>
      </c>
      <c r="D55" s="91"/>
      <c r="E55" s="92"/>
    </row>
    <row r="56" spans="2:8" ht="12.75">
      <c r="C56" s="112" t="s">
        <v>79</v>
      </c>
      <c r="D56" s="91"/>
      <c r="E56" s="92"/>
    </row>
    <row r="57" spans="2:8" ht="12.75">
      <c r="C57" s="112" t="s">
        <v>80</v>
      </c>
      <c r="D57" s="91"/>
      <c r="E57" s="92"/>
    </row>
    <row r="58" spans="2:8" ht="12.75">
      <c r="C58" s="112" t="s">
        <v>81</v>
      </c>
      <c r="D58" s="91"/>
      <c r="E58" s="92"/>
    </row>
    <row r="59" spans="2:8" ht="22.9" customHeight="1">
      <c r="C59" s="91"/>
      <c r="D59" s="91"/>
      <c r="E59" s="92"/>
    </row>
    <row r="60" spans="2:8" ht="22.9" customHeight="1">
      <c r="C60" s="91"/>
      <c r="D60" s="91"/>
      <c r="E60" s="92"/>
    </row>
    <row r="61" spans="2:8" ht="22.9" customHeight="1">
      <c r="C61" s="91"/>
      <c r="D61" s="91"/>
      <c r="E61" s="92"/>
    </row>
    <row r="62" spans="2:8" ht="22.9" customHeight="1">
      <c r="C62" s="91"/>
      <c r="D62" s="91"/>
      <c r="E62" s="92"/>
    </row>
    <row r="63" spans="2:8" ht="22.9" customHeight="1">
      <c r="E63" s="92"/>
    </row>
  </sheetData>
  <sheetProtection password="E059" sheet="1" objects="1" scenarios="1"/>
  <mergeCells count="14">
    <mergeCell ref="C44:D44"/>
    <mergeCell ref="C48:D48"/>
    <mergeCell ref="C50:D50"/>
    <mergeCell ref="C52:D52"/>
    <mergeCell ref="C29:D29"/>
    <mergeCell ref="C31:D31"/>
    <mergeCell ref="C34:D34"/>
    <mergeCell ref="C40:D40"/>
    <mergeCell ref="C25:D25"/>
    <mergeCell ref="E6:E7"/>
    <mergeCell ref="D9:E9"/>
    <mergeCell ref="C12:D12"/>
    <mergeCell ref="C14:D14"/>
    <mergeCell ref="C21:D21"/>
  </mergeCells>
  <phoneticPr fontId="20" type="noConversion"/>
  <printOptions horizontalCentered="1" verticalCentered="1"/>
  <pageMargins left="0.36000000000000004" right="0.36000000000000004" top="0.6100000000000001" bottom="0.6100000000000001" header="0.5" footer="0.5"/>
  <pageSetup paperSize="9" scale="74" orientation="portrait" horizontalDpi="4294967292" verticalDpi="4294967292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H72"/>
  <sheetViews>
    <sheetView topLeftCell="A2" workbookViewId="0"/>
  </sheetViews>
  <sheetFormatPr baseColWidth="10" defaultColWidth="10.77734375" defaultRowHeight="22.9" customHeight="1"/>
  <cols>
    <col min="1" max="2" width="3.21875" style="84" customWidth="1"/>
    <col min="3" max="3" width="13.21875" style="84" customWidth="1"/>
    <col min="4" max="4" width="68" style="84" customWidth="1"/>
    <col min="5" max="5" width="16.77734375" style="85" customWidth="1"/>
    <col min="6" max="6" width="3.21875" style="84" customWidth="1"/>
    <col min="7" max="16384" width="10.77734375" style="84"/>
  </cols>
  <sheetData>
    <row r="2" spans="2:6" ht="22.9" customHeight="1">
      <c r="D2" s="175" t="s">
        <v>321</v>
      </c>
    </row>
    <row r="3" spans="2:6" ht="22.9" customHeight="1">
      <c r="D3" s="175" t="s">
        <v>322</v>
      </c>
    </row>
    <row r="4" spans="2:6" ht="22.9" customHeight="1" thickBot="1"/>
    <row r="5" spans="2:6" ht="9" customHeight="1">
      <c r="B5" s="86"/>
      <c r="C5" s="87"/>
      <c r="D5" s="87"/>
      <c r="E5" s="88"/>
      <c r="F5" s="89"/>
    </row>
    <row r="6" spans="2:6" ht="30" customHeight="1">
      <c r="B6" s="90"/>
      <c r="C6" s="68" t="s">
        <v>0</v>
      </c>
      <c r="D6" s="91"/>
      <c r="E6" s="1384">
        <f>ejercicio</f>
        <v>2018</v>
      </c>
      <c r="F6" s="93"/>
    </row>
    <row r="7" spans="2:6" ht="30" customHeight="1">
      <c r="B7" s="90"/>
      <c r="C7" s="68" t="s">
        <v>1</v>
      </c>
      <c r="D7" s="91"/>
      <c r="E7" s="1384"/>
      <c r="F7" s="93"/>
    </row>
    <row r="8" spans="2:6" ht="30" customHeight="1">
      <c r="B8" s="90"/>
      <c r="C8" s="94"/>
      <c r="D8" s="91"/>
      <c r="E8" s="95"/>
      <c r="F8" s="93"/>
    </row>
    <row r="9" spans="2:6" s="158" customFormat="1" ht="30" customHeight="1">
      <c r="B9" s="156"/>
      <c r="C9" s="121" t="s">
        <v>2</v>
      </c>
      <c r="D9" s="1408" t="str">
        <f>Entidad</f>
        <v>CASINO TAORO S.A.</v>
      </c>
      <c r="E9" s="1408"/>
      <c r="F9" s="157"/>
    </row>
    <row r="10" spans="2:6" ht="7.15" customHeight="1">
      <c r="B10" s="90"/>
      <c r="C10" s="91"/>
      <c r="D10" s="91"/>
      <c r="E10" s="92"/>
      <c r="F10" s="93"/>
    </row>
    <row r="11" spans="2:6" s="102" customFormat="1" ht="30" customHeight="1">
      <c r="B11" s="98"/>
      <c r="C11" s="99" t="s">
        <v>562</v>
      </c>
      <c r="D11" s="99"/>
      <c r="E11" s="100"/>
      <c r="F11" s="101"/>
    </row>
    <row r="12" spans="2:6" s="102" customFormat="1" ht="30" customHeight="1">
      <c r="B12" s="98"/>
      <c r="C12" s="1458"/>
      <c r="D12" s="1458"/>
      <c r="E12" s="83"/>
      <c r="F12" s="101"/>
    </row>
    <row r="13" spans="2:6" ht="9" customHeight="1">
      <c r="B13" s="104"/>
      <c r="C13" s="125"/>
      <c r="D13" s="125"/>
      <c r="E13" s="83"/>
      <c r="F13" s="93"/>
    </row>
    <row r="14" spans="2:6" s="210" customFormat="1" ht="24" customHeight="1">
      <c r="B14" s="208"/>
      <c r="C14" s="1448" t="s">
        <v>577</v>
      </c>
      <c r="D14" s="1450"/>
      <c r="E14" s="221" t="s">
        <v>422</v>
      </c>
      <c r="F14" s="209"/>
    </row>
    <row r="15" spans="2:6" ht="9" customHeight="1">
      <c r="B15" s="104"/>
      <c r="C15" s="67"/>
      <c r="D15" s="125"/>
      <c r="E15" s="83"/>
      <c r="F15" s="93"/>
    </row>
    <row r="16" spans="2:6" s="158" customFormat="1" ht="22.9" customHeight="1">
      <c r="B16" s="156"/>
      <c r="C16" s="229" t="s">
        <v>189</v>
      </c>
      <c r="D16" s="190" t="s">
        <v>563</v>
      </c>
      <c r="E16" s="142">
        <v>0</v>
      </c>
      <c r="F16" s="157"/>
    </row>
    <row r="17" spans="2:6" s="158" customFormat="1" ht="22.9" customHeight="1">
      <c r="B17" s="156"/>
      <c r="C17" s="160" t="s">
        <v>199</v>
      </c>
      <c r="D17" s="218" t="s">
        <v>564</v>
      </c>
      <c r="E17" s="161">
        <v>0</v>
      </c>
      <c r="F17" s="157"/>
    </row>
    <row r="18" spans="2:6" s="158" customFormat="1" ht="22.9" customHeight="1">
      <c r="B18" s="156"/>
      <c r="C18" s="160" t="s">
        <v>204</v>
      </c>
      <c r="D18" s="218" t="s">
        <v>565</v>
      </c>
      <c r="E18" s="161">
        <f>+'FC-3_CPyG'!G16+'FC-3_1_INF_ADIC_CPyG'!G72+'FC-3_1_INF_ADIC_CPyG'!G74</f>
        <v>5966870</v>
      </c>
      <c r="F18" s="157"/>
    </row>
    <row r="19" spans="2:6" s="158" customFormat="1" ht="22.9" customHeight="1">
      <c r="B19" s="156"/>
      <c r="C19" s="160" t="s">
        <v>208</v>
      </c>
      <c r="D19" s="218" t="s">
        <v>566</v>
      </c>
      <c r="E19" s="161">
        <f>'FC-3_CPyG'!G29</f>
        <v>0</v>
      </c>
      <c r="F19" s="157"/>
    </row>
    <row r="20" spans="2:6" s="158" customFormat="1" ht="22.9" customHeight="1">
      <c r="B20" s="156"/>
      <c r="C20" s="227" t="s">
        <v>216</v>
      </c>
      <c r="D20" s="219" t="s">
        <v>567</v>
      </c>
      <c r="E20" s="143">
        <f>'FC-3_1_INF_ADIC_CPyG'!G73+'FC-3_CPyG'!G52+'FC-3_CPyG'!G55+'FC-3_CPyG'!G72+'FC-3_CPyG'!G73</f>
        <v>20190</v>
      </c>
      <c r="F20" s="157"/>
    </row>
    <row r="21" spans="2:6" s="158" customFormat="1" ht="22.9" customHeight="1">
      <c r="B21" s="156"/>
      <c r="C21" s="1539" t="s">
        <v>568</v>
      </c>
      <c r="D21" s="1540"/>
      <c r="E21" s="232">
        <f>SUM(E16:E20)</f>
        <v>5987060</v>
      </c>
      <c r="F21" s="157"/>
    </row>
    <row r="22" spans="2:6" s="158" customFormat="1" ht="9" customHeight="1">
      <c r="B22" s="156"/>
      <c r="C22" s="22"/>
      <c r="D22" s="125"/>
      <c r="E22" s="122"/>
      <c r="F22" s="157"/>
    </row>
    <row r="23" spans="2:6" s="158" customFormat="1" ht="22.9" customHeight="1">
      <c r="B23" s="156"/>
      <c r="C23" s="229" t="s">
        <v>219</v>
      </c>
      <c r="D23" s="190" t="s">
        <v>569</v>
      </c>
      <c r="E23" s="142"/>
      <c r="F23" s="157"/>
    </row>
    <row r="24" spans="2:6" s="158" customFormat="1" ht="22.9" customHeight="1">
      <c r="B24" s="156"/>
      <c r="C24" s="160" t="s">
        <v>221</v>
      </c>
      <c r="D24" s="218" t="s">
        <v>570</v>
      </c>
      <c r="E24" s="161"/>
      <c r="F24" s="157"/>
    </row>
    <row r="25" spans="2:6" s="158" customFormat="1" ht="22.9" customHeight="1">
      <c r="B25" s="156"/>
      <c r="C25" s="1539" t="s">
        <v>571</v>
      </c>
      <c r="D25" s="1540"/>
      <c r="E25" s="232">
        <f>SUM(E23:E24)</f>
        <v>0</v>
      </c>
      <c r="F25" s="157"/>
    </row>
    <row r="26" spans="2:6" s="158" customFormat="1" ht="9" customHeight="1">
      <c r="B26" s="156"/>
      <c r="C26" s="22"/>
      <c r="D26" s="125"/>
      <c r="E26" s="122"/>
      <c r="F26" s="157"/>
    </row>
    <row r="27" spans="2:6" s="158" customFormat="1" ht="22.9" customHeight="1">
      <c r="B27" s="156"/>
      <c r="C27" s="229" t="s">
        <v>272</v>
      </c>
      <c r="D27" s="190" t="s">
        <v>572</v>
      </c>
      <c r="E27" s="142"/>
      <c r="F27" s="157"/>
    </row>
    <row r="28" spans="2:6" s="158" customFormat="1" ht="22.9" customHeight="1">
      <c r="B28" s="156"/>
      <c r="C28" s="160" t="s">
        <v>274</v>
      </c>
      <c r="D28" s="218" t="s">
        <v>573</v>
      </c>
      <c r="E28" s="161"/>
      <c r="F28" s="157"/>
    </row>
    <row r="29" spans="2:6" s="158" customFormat="1" ht="22.9" customHeight="1">
      <c r="B29" s="156"/>
      <c r="C29" s="1539" t="s">
        <v>574</v>
      </c>
      <c r="D29" s="1540"/>
      <c r="E29" s="232">
        <f>SUM(E27:E28)</f>
        <v>0</v>
      </c>
      <c r="F29" s="157"/>
    </row>
    <row r="30" spans="2:6" s="158" customFormat="1" ht="22.9" customHeight="1">
      <c r="B30" s="156"/>
      <c r="C30" s="125"/>
      <c r="D30" s="175"/>
      <c r="E30" s="177"/>
      <c r="F30" s="157"/>
    </row>
    <row r="31" spans="2:6" s="234" customFormat="1" ht="22.9" customHeight="1" thickBot="1">
      <c r="B31" s="98"/>
      <c r="C31" s="1541" t="s">
        <v>575</v>
      </c>
      <c r="D31" s="1542"/>
      <c r="E31" s="233">
        <f>E21+E25+E29</f>
        <v>5987060</v>
      </c>
      <c r="F31" s="101"/>
    </row>
    <row r="32" spans="2:6" s="158" customFormat="1" ht="9" customHeight="1">
      <c r="B32" s="156"/>
      <c r="C32" s="22"/>
      <c r="D32" s="125"/>
      <c r="E32" s="122"/>
      <c r="F32" s="157"/>
    </row>
    <row r="33" spans="2:6" s="158" customFormat="1" ht="22.9" customHeight="1">
      <c r="B33" s="156"/>
      <c r="C33" s="1539" t="s">
        <v>576</v>
      </c>
      <c r="D33" s="1540"/>
      <c r="E33" s="232">
        <f>IF('FC-3_CPyG'!G20&gt;0,'FC-3_CPyG'!G20,0)+'FC-3_CPyG'!G21+'FC-3_CPyG'!G41+'FC-3_CPyG'!G42+'FC-3_CPyG'!G45+'FC-3_CPyG'!G47+'FC-3_CPyG'!G58+'FC-3_CPyG'!G63</f>
        <v>0</v>
      </c>
      <c r="F33" s="157"/>
    </row>
    <row r="34" spans="2:6" s="158" customFormat="1" ht="9" customHeight="1">
      <c r="B34" s="156"/>
      <c r="C34" s="22"/>
      <c r="D34" s="125"/>
      <c r="E34" s="122"/>
      <c r="F34" s="157"/>
    </row>
    <row r="35" spans="2:6" s="158" customFormat="1" ht="22.9" customHeight="1" thickBot="1">
      <c r="B35" s="156"/>
      <c r="C35" s="1541" t="s">
        <v>592</v>
      </c>
      <c r="D35" s="1542"/>
      <c r="E35" s="233">
        <f>+E31+E33</f>
        <v>5987060</v>
      </c>
      <c r="F35" s="157"/>
    </row>
    <row r="36" spans="2:6" s="158" customFormat="1" ht="22.9" customHeight="1">
      <c r="B36" s="156"/>
      <c r="C36" s="235"/>
      <c r="D36" s="235"/>
      <c r="E36" s="236"/>
      <c r="F36" s="157"/>
    </row>
    <row r="37" spans="2:6" s="210" customFormat="1" ht="24" customHeight="1">
      <c r="B37" s="208"/>
      <c r="C37" s="1448" t="s">
        <v>578</v>
      </c>
      <c r="D37" s="1450"/>
      <c r="E37" s="221" t="s">
        <v>422</v>
      </c>
      <c r="F37" s="209"/>
    </row>
    <row r="38" spans="2:6" ht="9" customHeight="1">
      <c r="B38" s="104"/>
      <c r="C38" s="67"/>
      <c r="D38" s="125"/>
      <c r="E38" s="83"/>
      <c r="F38" s="93"/>
    </row>
    <row r="39" spans="2:6" s="158" customFormat="1" ht="22.9" customHeight="1">
      <c r="B39" s="156"/>
      <c r="C39" s="229" t="s">
        <v>189</v>
      </c>
      <c r="D39" s="190" t="s">
        <v>579</v>
      </c>
      <c r="E39" s="142">
        <f>-'FC-3_CPyG'!G30+'FC-3_CPyG'!G33</f>
        <v>1900910</v>
      </c>
      <c r="F39" s="157"/>
    </row>
    <row r="40" spans="2:6" s="158" customFormat="1" ht="22.9" customHeight="1">
      <c r="B40" s="156"/>
      <c r="C40" s="160" t="s">
        <v>199</v>
      </c>
      <c r="D40" s="218" t="s">
        <v>580</v>
      </c>
      <c r="E40" s="161">
        <f>-'FC-3_CPyG'!G22+'FC-3_CPyG'!G26-'FC-3_CPyG'!G35-'FC-3_CPyG'!G36-'FC-3_CPyG'!G38-'FC-3_CPyG'!G77-'FC-3_1_INF_ADIC_CPyG'!G55-E42</f>
        <v>1286000</v>
      </c>
      <c r="F40" s="157"/>
    </row>
    <row r="41" spans="2:6" s="158" customFormat="1" ht="22.9" customHeight="1">
      <c r="B41" s="156"/>
      <c r="C41" s="160" t="s">
        <v>204</v>
      </c>
      <c r="D41" s="218" t="s">
        <v>333</v>
      </c>
      <c r="E41" s="161">
        <f>-'FC-3_CPyG'!G60-'FC-3_CPyG'!G61-'FC-3_CPyG'!G70</f>
        <v>299920</v>
      </c>
      <c r="F41" s="157"/>
    </row>
    <row r="42" spans="2:6" s="158" customFormat="1" ht="22.9" customHeight="1">
      <c r="B42" s="156"/>
      <c r="C42" s="160" t="s">
        <v>208</v>
      </c>
      <c r="D42" s="218" t="s">
        <v>581</v>
      </c>
      <c r="E42" s="143">
        <f>+'FC-3_1_INF_ADIC_CPyG'!G85</f>
        <v>0</v>
      </c>
      <c r="F42" s="157"/>
    </row>
    <row r="43" spans="2:6" s="158" customFormat="1" ht="22.9" customHeight="1">
      <c r="B43" s="156"/>
      <c r="C43" s="1539" t="s">
        <v>582</v>
      </c>
      <c r="D43" s="1540"/>
      <c r="E43" s="232">
        <f>SUM(E39:E42)</f>
        <v>3486830</v>
      </c>
      <c r="F43" s="157"/>
    </row>
    <row r="44" spans="2:6" s="158" customFormat="1" ht="9" customHeight="1">
      <c r="B44" s="156"/>
      <c r="C44" s="22"/>
      <c r="D44" s="125"/>
      <c r="E44" s="122"/>
      <c r="F44" s="157"/>
    </row>
    <row r="45" spans="2:6" s="158" customFormat="1" ht="22.9" customHeight="1">
      <c r="B45" s="156"/>
      <c r="C45" s="229" t="s">
        <v>219</v>
      </c>
      <c r="D45" s="190" t="s">
        <v>583</v>
      </c>
      <c r="E45" s="142"/>
      <c r="F45" s="157"/>
    </row>
    <row r="46" spans="2:6" s="158" customFormat="1" ht="22.9" customHeight="1">
      <c r="B46" s="156"/>
      <c r="C46" s="160" t="s">
        <v>221</v>
      </c>
      <c r="D46" s="218" t="s">
        <v>570</v>
      </c>
      <c r="E46" s="161"/>
      <c r="F46" s="157"/>
    </row>
    <row r="47" spans="2:6" s="158" customFormat="1" ht="22.9" customHeight="1">
      <c r="B47" s="156"/>
      <c r="C47" s="1539" t="s">
        <v>584</v>
      </c>
      <c r="D47" s="1540"/>
      <c r="E47" s="232">
        <f>SUM(E45:E46)</f>
        <v>0</v>
      </c>
      <c r="F47" s="157"/>
    </row>
    <row r="48" spans="2:6" s="158" customFormat="1" ht="9" customHeight="1">
      <c r="B48" s="156"/>
      <c r="C48" s="22"/>
      <c r="D48" s="125"/>
      <c r="E48" s="122"/>
      <c r="F48" s="157"/>
    </row>
    <row r="49" spans="2:8" s="158" customFormat="1" ht="22.9" customHeight="1">
      <c r="B49" s="156"/>
      <c r="C49" s="229" t="s">
        <v>272</v>
      </c>
      <c r="D49" s="190" t="s">
        <v>572</v>
      </c>
      <c r="E49" s="142"/>
      <c r="F49" s="157"/>
    </row>
    <row r="50" spans="2:8" s="158" customFormat="1" ht="22.9" customHeight="1">
      <c r="B50" s="156"/>
      <c r="C50" s="160" t="s">
        <v>274</v>
      </c>
      <c r="D50" s="218" t="s">
        <v>573</v>
      </c>
      <c r="E50" s="161"/>
      <c r="F50" s="157"/>
    </row>
    <row r="51" spans="2:8" s="158" customFormat="1" ht="22.9" customHeight="1">
      <c r="B51" s="156"/>
      <c r="C51" s="1539" t="s">
        <v>585</v>
      </c>
      <c r="D51" s="1540"/>
      <c r="E51" s="232">
        <f>SUM(E49:E50)</f>
        <v>0</v>
      </c>
      <c r="F51" s="157"/>
    </row>
    <row r="52" spans="2:8" s="158" customFormat="1" ht="22.9" customHeight="1">
      <c r="B52" s="156"/>
      <c r="C52" s="125"/>
      <c r="D52" s="175"/>
      <c r="E52" s="177"/>
      <c r="F52" s="157"/>
    </row>
    <row r="53" spans="2:8" s="234" customFormat="1" ht="22.9" customHeight="1" thickBot="1">
      <c r="B53" s="98"/>
      <c r="C53" s="1541" t="s">
        <v>586</v>
      </c>
      <c r="D53" s="1542"/>
      <c r="E53" s="233">
        <f>E43+E47+E51</f>
        <v>3486830</v>
      </c>
      <c r="F53" s="101"/>
    </row>
    <row r="54" spans="2:8" s="158" customFormat="1" ht="9" customHeight="1">
      <c r="B54" s="156"/>
      <c r="C54" s="22"/>
      <c r="D54" s="125"/>
      <c r="E54" s="122"/>
      <c r="F54" s="157"/>
    </row>
    <row r="55" spans="2:8" s="158" customFormat="1" ht="22.9" customHeight="1">
      <c r="B55" s="156"/>
      <c r="C55" s="1539" t="s">
        <v>587</v>
      </c>
      <c r="D55" s="1540"/>
      <c r="E55" s="232">
        <f>IF('FC-3_CPyG'!G20&lt;0,-'FC-3_CPyG'!G20,0)-'FC-3_CPyG'!G26-'FC-3_CPyG'!G33-'FC-3_CPyG'!G37-'FC-3_CPyG'!G40-'FC-3_CPyG'!G44-'FC-3_CPyG'!G62-'FC-3_CPyG'!G66-'FC-3_CPyG'!G67</f>
        <v>257030</v>
      </c>
      <c r="F55" s="157"/>
    </row>
    <row r="56" spans="2:8" s="158" customFormat="1" ht="9" customHeight="1">
      <c r="B56" s="156"/>
      <c r="C56" s="22"/>
      <c r="D56" s="125"/>
      <c r="E56" s="122"/>
      <c r="F56" s="157"/>
    </row>
    <row r="57" spans="2:8" s="158" customFormat="1" ht="22.9" customHeight="1" thickBot="1">
      <c r="B57" s="156"/>
      <c r="C57" s="1541" t="s">
        <v>593</v>
      </c>
      <c r="D57" s="1542"/>
      <c r="E57" s="233">
        <f>+E53+E55</f>
        <v>3743860</v>
      </c>
      <c r="F57" s="157"/>
    </row>
    <row r="58" spans="2:8" s="158" customFormat="1" ht="22.9" customHeight="1">
      <c r="B58" s="156"/>
      <c r="C58" s="235"/>
      <c r="D58" s="235"/>
      <c r="E58" s="236"/>
      <c r="F58" s="157"/>
    </row>
    <row r="59" spans="2:8" s="234" customFormat="1" ht="22.9" customHeight="1" thickBot="1">
      <c r="B59" s="98"/>
      <c r="C59" s="237" t="s">
        <v>588</v>
      </c>
      <c r="D59" s="238"/>
      <c r="E59" s="239">
        <f>+E35-E57</f>
        <v>2243200</v>
      </c>
      <c r="F59" s="101"/>
      <c r="H59" s="158"/>
    </row>
    <row r="60" spans="2:8" s="158" customFormat="1" ht="22.9" customHeight="1" thickTop="1">
      <c r="B60" s="156"/>
      <c r="C60" s="22"/>
      <c r="D60" s="125"/>
      <c r="E60" s="122"/>
      <c r="F60" s="157"/>
    </row>
    <row r="61" spans="2:8" ht="22.9" customHeight="1" thickBot="1">
      <c r="B61" s="108"/>
      <c r="C61" s="1407"/>
      <c r="D61" s="1407"/>
      <c r="E61" s="109"/>
      <c r="F61" s="110"/>
      <c r="H61" s="158"/>
    </row>
    <row r="62" spans="2:8" ht="22.9" customHeight="1">
      <c r="C62" s="91"/>
      <c r="D62" s="91"/>
      <c r="E62" s="92"/>
    </row>
    <row r="63" spans="2:8" ht="12.75">
      <c r="C63" s="111" t="s">
        <v>77</v>
      </c>
      <c r="D63" s="91"/>
      <c r="E63" s="82" t="s">
        <v>74</v>
      </c>
    </row>
    <row r="64" spans="2:8" ht="12.75">
      <c r="C64" s="112" t="s">
        <v>78</v>
      </c>
      <c r="D64" s="91"/>
      <c r="E64" s="92"/>
    </row>
    <row r="65" spans="3:5" ht="12.75">
      <c r="C65" s="112" t="s">
        <v>79</v>
      </c>
      <c r="D65" s="91"/>
      <c r="E65" s="92"/>
    </row>
    <row r="66" spans="3:5" ht="12.75">
      <c r="C66" s="112" t="s">
        <v>80</v>
      </c>
      <c r="D66" s="91"/>
      <c r="E66" s="92"/>
    </row>
    <row r="67" spans="3:5" ht="12.75">
      <c r="C67" s="112" t="s">
        <v>81</v>
      </c>
      <c r="D67" s="91"/>
      <c r="E67" s="92"/>
    </row>
    <row r="68" spans="3:5" ht="22.9" customHeight="1">
      <c r="C68" s="91"/>
      <c r="D68" s="91"/>
      <c r="E68" s="92"/>
    </row>
    <row r="69" spans="3:5" ht="22.9" customHeight="1">
      <c r="C69" s="91"/>
      <c r="D69" s="91"/>
      <c r="E69" s="92"/>
    </row>
    <row r="70" spans="3:5" ht="22.9" customHeight="1">
      <c r="C70" s="91"/>
      <c r="D70" s="91"/>
      <c r="E70" s="92"/>
    </row>
    <row r="71" spans="3:5" ht="22.9" customHeight="1">
      <c r="C71" s="91"/>
      <c r="D71" s="91"/>
      <c r="E71" s="92"/>
    </row>
    <row r="72" spans="3:5" ht="22.9" customHeight="1">
      <c r="E72" s="92"/>
    </row>
  </sheetData>
  <sheetProtection password="E059" sheet="1" objects="1" scenarios="1"/>
  <mergeCells count="18">
    <mergeCell ref="C61:D61"/>
    <mergeCell ref="C29:D29"/>
    <mergeCell ref="C31:D31"/>
    <mergeCell ref="C33:D33"/>
    <mergeCell ref="C35:D35"/>
    <mergeCell ref="C37:D37"/>
    <mergeCell ref="C43:D43"/>
    <mergeCell ref="C47:D47"/>
    <mergeCell ref="C51:D51"/>
    <mergeCell ref="C53:D53"/>
    <mergeCell ref="C55:D55"/>
    <mergeCell ref="C57:D57"/>
    <mergeCell ref="C25:D25"/>
    <mergeCell ref="E6:E7"/>
    <mergeCell ref="D9:E9"/>
    <mergeCell ref="C12:D12"/>
    <mergeCell ref="C14:D14"/>
    <mergeCell ref="C21:D21"/>
  </mergeCells>
  <phoneticPr fontId="20" type="noConversion"/>
  <printOptions horizontalCentered="1" verticalCentered="1"/>
  <pageMargins left="0.36000000000000004" right="0.36000000000000004" top="0.6100000000000001" bottom="0.6100000000000001" header="0.5" footer="0.5"/>
  <pageSetup paperSize="9" scale="64" orientation="portrait" horizontalDpi="4294967292" verticalDpi="429496729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55"/>
  <sheetViews>
    <sheetView topLeftCell="A28" zoomScale="69" zoomScaleNormal="69" workbookViewId="0">
      <selection activeCell="G56" sqref="G56"/>
    </sheetView>
  </sheetViews>
  <sheetFormatPr baseColWidth="10" defaultColWidth="10.77734375" defaultRowHeight="22.9" customHeight="1"/>
  <cols>
    <col min="1" max="1" width="3" style="2" customWidth="1"/>
    <col min="2" max="2" width="3.21875" style="2" customWidth="1"/>
    <col min="3" max="3" width="12.21875" style="2" customWidth="1"/>
    <col min="4" max="4" width="7.5546875" style="2" customWidth="1"/>
    <col min="5" max="5" width="15.21875" style="2" customWidth="1"/>
    <col min="6" max="7" width="18.21875" style="2" customWidth="1"/>
    <col min="8" max="8" width="13" style="2" customWidth="1"/>
    <col min="9" max="9" width="3.5546875" style="2" customWidth="1"/>
    <col min="10" max="16384" width="10.77734375" style="2"/>
  </cols>
  <sheetData>
    <row r="1" spans="2:24" ht="22.9" customHeight="1">
      <c r="E1" s="3"/>
    </row>
    <row r="2" spans="2:24" ht="22.9" customHeight="1">
      <c r="D2" s="63" t="s">
        <v>31</v>
      </c>
    </row>
    <row r="3" spans="2:24" ht="22.9" customHeight="1">
      <c r="D3" s="63" t="s">
        <v>32</v>
      </c>
    </row>
    <row r="4" spans="2:24" ht="22.9" customHeight="1" thickBot="1"/>
    <row r="5" spans="2:24" ht="9" customHeight="1">
      <c r="B5" s="5"/>
      <c r="C5" s="6"/>
      <c r="D5" s="6"/>
      <c r="E5" s="6"/>
      <c r="F5" s="6"/>
      <c r="G5" s="6"/>
      <c r="H5" s="6"/>
      <c r="I5" s="7"/>
      <c r="K5" s="292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4"/>
    </row>
    <row r="6" spans="2:24" ht="30" customHeight="1">
      <c r="B6" s="8"/>
      <c r="C6" s="1" t="s">
        <v>0</v>
      </c>
      <c r="D6" s="23"/>
      <c r="E6" s="23"/>
      <c r="F6" s="23"/>
      <c r="G6" s="3"/>
      <c r="H6" s="1384">
        <f>ejercicio</f>
        <v>2018</v>
      </c>
      <c r="I6" s="9"/>
      <c r="K6" s="295"/>
      <c r="L6" s="296" t="s">
        <v>644</v>
      </c>
      <c r="M6" s="297"/>
      <c r="N6" s="297"/>
      <c r="O6" s="297"/>
      <c r="P6" s="297"/>
      <c r="Q6" s="297"/>
      <c r="R6" s="297"/>
      <c r="S6" s="297"/>
      <c r="T6" s="297"/>
      <c r="U6" s="297"/>
      <c r="V6" s="297"/>
      <c r="W6" s="297"/>
      <c r="X6" s="298"/>
    </row>
    <row r="7" spans="2:24" ht="30" customHeight="1">
      <c r="B7" s="8"/>
      <c r="C7" s="1" t="s">
        <v>1</v>
      </c>
      <c r="D7" s="3"/>
      <c r="E7" s="3"/>
      <c r="F7" s="3"/>
      <c r="G7" s="3"/>
      <c r="H7" s="1384">
        <v>2018</v>
      </c>
      <c r="I7" s="9"/>
      <c r="K7" s="295"/>
      <c r="L7" s="297"/>
      <c r="M7" s="297"/>
      <c r="N7" s="297"/>
      <c r="O7" s="297"/>
      <c r="P7" s="297"/>
      <c r="Q7" s="297"/>
      <c r="R7" s="297"/>
      <c r="S7" s="297"/>
      <c r="T7" s="297"/>
      <c r="U7" s="297"/>
      <c r="V7" s="297"/>
      <c r="W7" s="297"/>
      <c r="X7" s="298"/>
    </row>
    <row r="8" spans="2:24" ht="30" customHeight="1">
      <c r="B8" s="8"/>
      <c r="C8" s="3"/>
      <c r="D8" s="3"/>
      <c r="E8" s="3"/>
      <c r="F8" s="3"/>
      <c r="G8" s="3"/>
      <c r="H8" s="16"/>
      <c r="I8" s="9"/>
      <c r="K8" s="295"/>
      <c r="L8" s="297"/>
      <c r="M8" s="297"/>
      <c r="N8" s="297"/>
      <c r="O8" s="297"/>
      <c r="P8" s="297"/>
      <c r="Q8" s="297"/>
      <c r="R8" s="297"/>
      <c r="S8" s="297"/>
      <c r="T8" s="297"/>
      <c r="U8" s="297"/>
      <c r="V8" s="297"/>
      <c r="W8" s="297"/>
      <c r="X8" s="298"/>
    </row>
    <row r="9" spans="2:24" ht="30" customHeight="1">
      <c r="B9" s="8"/>
      <c r="C9" s="39" t="s">
        <v>2</v>
      </c>
      <c r="D9" s="1391" t="str">
        <f>Entidad</f>
        <v>CASINO TAORO S.A.</v>
      </c>
      <c r="E9" s="1391"/>
      <c r="F9" s="1391"/>
      <c r="G9" s="1391"/>
      <c r="H9" s="1391"/>
      <c r="I9" s="9"/>
      <c r="K9" s="299"/>
      <c r="L9" s="300"/>
      <c r="M9" s="300"/>
      <c r="N9" s="300"/>
      <c r="O9" s="300"/>
      <c r="P9" s="300"/>
      <c r="Q9" s="300"/>
      <c r="R9" s="300"/>
      <c r="S9" s="300"/>
      <c r="T9" s="300"/>
      <c r="U9" s="300"/>
      <c r="V9" s="300"/>
      <c r="W9" s="300"/>
      <c r="X9" s="301"/>
    </row>
    <row r="10" spans="2:24" ht="7.15" customHeight="1">
      <c r="B10" s="8"/>
      <c r="C10" s="3"/>
      <c r="D10" s="3"/>
      <c r="E10" s="3"/>
      <c r="F10" s="3"/>
      <c r="G10" s="3"/>
      <c r="H10" s="10"/>
      <c r="I10" s="9"/>
      <c r="K10" s="295"/>
      <c r="L10" s="297"/>
      <c r="M10" s="297"/>
      <c r="N10" s="297"/>
      <c r="O10" s="297"/>
      <c r="P10" s="297"/>
      <c r="Q10" s="297"/>
      <c r="R10" s="297"/>
      <c r="S10" s="297"/>
      <c r="T10" s="297"/>
      <c r="U10" s="297"/>
      <c r="V10" s="297"/>
      <c r="W10" s="297"/>
      <c r="X10" s="298"/>
    </row>
    <row r="11" spans="2:24" s="12" customFormat="1" ht="30" customHeight="1">
      <c r="B11" s="24"/>
      <c r="C11" s="11" t="s">
        <v>76</v>
      </c>
      <c r="D11" s="11"/>
      <c r="E11" s="11"/>
      <c r="F11" s="11"/>
      <c r="G11" s="11"/>
      <c r="H11" s="11"/>
      <c r="I11" s="25"/>
      <c r="K11" s="302"/>
      <c r="L11" s="303"/>
      <c r="M11" s="303"/>
      <c r="N11" s="303"/>
      <c r="O11" s="303"/>
      <c r="P11" s="303"/>
      <c r="Q11" s="303"/>
      <c r="R11" s="303"/>
      <c r="S11" s="303"/>
      <c r="T11" s="303"/>
      <c r="U11" s="303"/>
      <c r="V11" s="303"/>
      <c r="W11" s="303"/>
      <c r="X11" s="304"/>
    </row>
    <row r="12" spans="2:24" ht="22.9" customHeight="1">
      <c r="B12" s="8"/>
      <c r="C12" s="3"/>
      <c r="D12" s="3"/>
      <c r="E12" s="3"/>
      <c r="F12" s="3"/>
      <c r="G12" s="3"/>
      <c r="H12" s="3"/>
      <c r="I12" s="9"/>
      <c r="K12" s="302"/>
      <c r="L12" s="303"/>
      <c r="M12" s="303"/>
      <c r="N12" s="303"/>
      <c r="O12" s="303"/>
      <c r="P12" s="303"/>
      <c r="Q12" s="303"/>
      <c r="R12" s="303"/>
      <c r="S12" s="303"/>
      <c r="T12" s="303"/>
      <c r="U12" s="303"/>
      <c r="V12" s="303"/>
      <c r="W12" s="303"/>
      <c r="X12" s="304"/>
    </row>
    <row r="13" spans="2:24" ht="22.9" customHeight="1">
      <c r="B13" s="8"/>
      <c r="C13" s="13" t="s">
        <v>622</v>
      </c>
      <c r="D13" s="13"/>
      <c r="E13" s="13"/>
      <c r="F13" s="13"/>
      <c r="G13" s="13"/>
      <c r="H13" s="402">
        <f>+H15+H19</f>
        <v>11</v>
      </c>
      <c r="I13" s="9"/>
      <c r="K13" s="295"/>
      <c r="L13" s="297"/>
      <c r="M13" s="297"/>
      <c r="N13" s="297"/>
      <c r="O13" s="297"/>
      <c r="P13" s="297"/>
      <c r="Q13" s="297"/>
      <c r="R13" s="297"/>
      <c r="S13" s="297"/>
      <c r="T13" s="297"/>
      <c r="U13" s="297"/>
      <c r="V13" s="297"/>
      <c r="W13" s="297"/>
      <c r="X13" s="298"/>
    </row>
    <row r="14" spans="2:24" ht="22.9" customHeight="1">
      <c r="B14" s="8"/>
      <c r="C14" s="3"/>
      <c r="D14" s="3"/>
      <c r="E14" s="3"/>
      <c r="F14" s="3"/>
      <c r="G14" s="3"/>
      <c r="H14" s="3"/>
      <c r="I14" s="9"/>
      <c r="K14" s="295"/>
      <c r="L14" s="297"/>
      <c r="M14" s="297"/>
      <c r="N14" s="297"/>
      <c r="O14" s="297"/>
      <c r="P14" s="297"/>
      <c r="Q14" s="297"/>
      <c r="R14" s="297"/>
      <c r="S14" s="297"/>
      <c r="T14" s="297"/>
      <c r="U14" s="297"/>
      <c r="V14" s="297"/>
      <c r="W14" s="297"/>
      <c r="X14" s="298"/>
    </row>
    <row r="15" spans="2:24" ht="22.9" customHeight="1">
      <c r="B15" s="8"/>
      <c r="C15" s="3"/>
      <c r="D15" s="403" t="s">
        <v>623</v>
      </c>
      <c r="E15" s="403"/>
      <c r="F15" s="403"/>
      <c r="G15" s="403"/>
      <c r="H15" s="404">
        <f>H16+H17</f>
        <v>11</v>
      </c>
      <c r="I15" s="9"/>
      <c r="K15" s="295"/>
      <c r="L15" s="297"/>
      <c r="M15" s="297"/>
      <c r="N15" s="297"/>
      <c r="O15" s="297"/>
      <c r="P15" s="297"/>
      <c r="Q15" s="297"/>
      <c r="R15" s="297"/>
      <c r="S15" s="297"/>
      <c r="T15" s="297"/>
      <c r="U15" s="297"/>
      <c r="V15" s="297"/>
      <c r="W15" s="297"/>
      <c r="X15" s="298"/>
    </row>
    <row r="16" spans="2:24" ht="22.9" customHeight="1">
      <c r="B16" s="8"/>
      <c r="C16" s="3"/>
      <c r="D16" s="3"/>
      <c r="E16" s="26" t="s">
        <v>3</v>
      </c>
      <c r="F16" s="26"/>
      <c r="G16" s="26"/>
      <c r="H16" s="324">
        <v>11</v>
      </c>
      <c r="I16" s="9"/>
      <c r="K16" s="295"/>
      <c r="L16" s="297"/>
      <c r="M16" s="297"/>
      <c r="N16" s="297"/>
      <c r="O16" s="297"/>
      <c r="P16" s="297"/>
      <c r="Q16" s="297"/>
      <c r="R16" s="297"/>
      <c r="S16" s="297"/>
      <c r="T16" s="297"/>
      <c r="U16" s="297"/>
      <c r="V16" s="297"/>
      <c r="W16" s="297"/>
      <c r="X16" s="298"/>
    </row>
    <row r="17" spans="2:24" ht="22.9" customHeight="1">
      <c r="B17" s="8"/>
      <c r="C17" s="3"/>
      <c r="D17" s="3"/>
      <c r="E17" s="26" t="s">
        <v>4</v>
      </c>
      <c r="F17" s="26"/>
      <c r="G17" s="26"/>
      <c r="H17" s="324"/>
      <c r="I17" s="9"/>
      <c r="K17" s="295"/>
      <c r="L17" s="297"/>
      <c r="M17" s="297"/>
      <c r="N17" s="297"/>
      <c r="O17" s="297"/>
      <c r="P17" s="297"/>
      <c r="Q17" s="297"/>
      <c r="R17" s="297"/>
      <c r="S17" s="297"/>
      <c r="T17" s="297"/>
      <c r="U17" s="297"/>
      <c r="V17" s="297"/>
      <c r="W17" s="297"/>
      <c r="X17" s="298"/>
    </row>
    <row r="18" spans="2:24" ht="22.9" customHeight="1">
      <c r="B18" s="8"/>
      <c r="C18" s="3"/>
      <c r="D18" s="3"/>
      <c r="E18" s="3"/>
      <c r="F18" s="3"/>
      <c r="G18" s="3"/>
      <c r="H18" s="3"/>
      <c r="I18" s="9"/>
      <c r="K18" s="295"/>
      <c r="L18" s="297"/>
      <c r="M18" s="297"/>
      <c r="N18" s="297"/>
      <c r="O18" s="297"/>
      <c r="P18" s="297"/>
      <c r="Q18" s="297"/>
      <c r="R18" s="297"/>
      <c r="S18" s="297"/>
      <c r="T18" s="297"/>
      <c r="U18" s="297"/>
      <c r="V18" s="297"/>
      <c r="W18" s="297"/>
      <c r="X18" s="298"/>
    </row>
    <row r="19" spans="2:24" ht="22.9" customHeight="1">
      <c r="B19" s="8"/>
      <c r="C19" s="3"/>
      <c r="D19" s="403" t="s">
        <v>624</v>
      </c>
      <c r="E19" s="403"/>
      <c r="F19" s="403"/>
      <c r="G19" s="403"/>
      <c r="H19" s="405"/>
      <c r="I19" s="9"/>
      <c r="K19" s="295"/>
      <c r="L19" s="297"/>
      <c r="M19" s="297"/>
      <c r="N19" s="297"/>
      <c r="O19" s="297"/>
      <c r="P19" s="297"/>
      <c r="Q19" s="297"/>
      <c r="R19" s="297"/>
      <c r="S19" s="297"/>
      <c r="T19" s="297"/>
      <c r="U19" s="297"/>
      <c r="V19" s="297"/>
      <c r="W19" s="297"/>
      <c r="X19" s="298"/>
    </row>
    <row r="20" spans="2:24" ht="22.9" customHeight="1">
      <c r="B20" s="8"/>
      <c r="C20" s="3"/>
      <c r="D20" s="3"/>
      <c r="E20" s="3"/>
      <c r="F20" s="3"/>
      <c r="G20" s="3"/>
      <c r="H20" s="3"/>
      <c r="I20" s="9"/>
      <c r="K20" s="295"/>
      <c r="L20" s="297"/>
      <c r="M20" s="297"/>
      <c r="N20" s="297"/>
      <c r="O20" s="297"/>
      <c r="P20" s="297"/>
      <c r="Q20" s="297"/>
      <c r="R20" s="297"/>
      <c r="S20" s="297"/>
      <c r="T20" s="297"/>
      <c r="U20" s="297"/>
      <c r="V20" s="297"/>
      <c r="W20" s="297"/>
      <c r="X20" s="298"/>
    </row>
    <row r="21" spans="2:24" ht="22.9" customHeight="1">
      <c r="B21" s="8"/>
      <c r="C21" s="3"/>
      <c r="D21" s="3"/>
      <c r="E21" s="3"/>
      <c r="F21" s="3"/>
      <c r="G21" s="3"/>
      <c r="H21" s="3"/>
      <c r="I21" s="9"/>
      <c r="K21" s="295"/>
      <c r="L21" s="297"/>
      <c r="M21" s="297"/>
      <c r="N21" s="297"/>
      <c r="O21" s="297"/>
      <c r="P21" s="297"/>
      <c r="Q21" s="297"/>
      <c r="R21" s="297"/>
      <c r="S21" s="297"/>
      <c r="T21" s="297"/>
      <c r="U21" s="297"/>
      <c r="V21" s="297"/>
      <c r="W21" s="297"/>
      <c r="X21" s="298"/>
    </row>
    <row r="22" spans="2:24" ht="31.15" customHeight="1">
      <c r="B22" s="8"/>
      <c r="C22" s="27" t="s">
        <v>6</v>
      </c>
      <c r="D22" s="27" t="s">
        <v>5</v>
      </c>
      <c r="E22" s="27"/>
      <c r="F22" s="27"/>
      <c r="G22" s="27"/>
      <c r="H22" s="28" t="s">
        <v>7</v>
      </c>
      <c r="I22" s="9"/>
      <c r="K22" s="295"/>
      <c r="L22" s="297"/>
      <c r="M22" s="297"/>
      <c r="N22" s="297"/>
      <c r="O22" s="297"/>
      <c r="P22" s="297"/>
      <c r="Q22" s="297"/>
      <c r="R22" s="297"/>
      <c r="S22" s="297"/>
      <c r="T22" s="297"/>
      <c r="U22" s="297"/>
      <c r="V22" s="297"/>
      <c r="W22" s="297"/>
      <c r="X22" s="298"/>
    </row>
    <row r="23" spans="2:24" ht="22.9" customHeight="1">
      <c r="B23" s="8"/>
      <c r="C23" s="29" t="s">
        <v>625</v>
      </c>
      <c r="D23" s="406" t="s">
        <v>829</v>
      </c>
      <c r="E23" s="406"/>
      <c r="F23" s="406"/>
      <c r="G23" s="406"/>
      <c r="H23" s="325">
        <v>42279</v>
      </c>
      <c r="I23" s="9"/>
      <c r="K23" s="295"/>
      <c r="L23" s="297"/>
      <c r="M23" s="297"/>
      <c r="N23" s="297"/>
      <c r="O23" s="297"/>
      <c r="P23" s="297"/>
      <c r="Q23" s="297"/>
      <c r="R23" s="297"/>
      <c r="S23" s="297"/>
      <c r="T23" s="297"/>
      <c r="U23" s="297"/>
      <c r="V23" s="297"/>
      <c r="W23" s="297"/>
      <c r="X23" s="298"/>
    </row>
    <row r="24" spans="2:24" ht="22.9" customHeight="1">
      <c r="B24" s="8"/>
      <c r="C24" s="30" t="s">
        <v>626</v>
      </c>
      <c r="D24" s="407" t="s">
        <v>830</v>
      </c>
      <c r="E24" s="407"/>
      <c r="F24" s="407"/>
      <c r="G24" s="407"/>
      <c r="H24" s="325">
        <v>42279</v>
      </c>
      <c r="I24" s="9"/>
      <c r="K24" s="295"/>
      <c r="L24" s="297"/>
      <c r="M24" s="297"/>
      <c r="N24" s="297"/>
      <c r="O24" s="297"/>
      <c r="P24" s="297"/>
      <c r="Q24" s="297"/>
      <c r="R24" s="297"/>
      <c r="S24" s="297"/>
      <c r="T24" s="297"/>
      <c r="U24" s="297"/>
      <c r="V24" s="297"/>
      <c r="W24" s="297"/>
      <c r="X24" s="298"/>
    </row>
    <row r="25" spans="2:24" ht="22.9" customHeight="1">
      <c r="B25" s="8"/>
      <c r="C25" s="30" t="s">
        <v>627</v>
      </c>
      <c r="D25" s="407" t="s">
        <v>831</v>
      </c>
      <c r="E25" s="407"/>
      <c r="F25" s="407"/>
      <c r="G25" s="407"/>
      <c r="H25" s="325">
        <v>42279</v>
      </c>
      <c r="I25" s="9"/>
      <c r="K25" s="295"/>
      <c r="L25" s="297"/>
      <c r="M25" s="297"/>
      <c r="N25" s="297"/>
      <c r="O25" s="297"/>
      <c r="P25" s="297"/>
      <c r="Q25" s="297"/>
      <c r="R25" s="297"/>
      <c r="S25" s="297"/>
      <c r="T25" s="297"/>
      <c r="U25" s="297"/>
      <c r="V25" s="297"/>
      <c r="W25" s="297"/>
      <c r="X25" s="298"/>
    </row>
    <row r="26" spans="2:24" ht="22.9" customHeight="1">
      <c r="B26" s="8"/>
      <c r="C26" s="30" t="s">
        <v>628</v>
      </c>
      <c r="D26" s="407"/>
      <c r="E26" s="407"/>
      <c r="F26" s="407"/>
      <c r="G26" s="407"/>
      <c r="H26" s="325">
        <v>42279</v>
      </c>
      <c r="I26" s="9"/>
      <c r="K26" s="295"/>
      <c r="L26" s="297"/>
      <c r="M26" s="297"/>
      <c r="N26" s="297"/>
      <c r="O26" s="297"/>
      <c r="P26" s="297"/>
      <c r="Q26" s="297"/>
      <c r="R26" s="297"/>
      <c r="S26" s="297"/>
      <c r="T26" s="297"/>
      <c r="U26" s="297"/>
      <c r="V26" s="297"/>
      <c r="W26" s="297"/>
      <c r="X26" s="298"/>
    </row>
    <row r="27" spans="2:24" ht="22.9" customHeight="1">
      <c r="B27" s="8"/>
      <c r="C27" s="30" t="s">
        <v>8</v>
      </c>
      <c r="D27" s="407" t="s">
        <v>832</v>
      </c>
      <c r="E27" s="407"/>
      <c r="F27" s="407"/>
      <c r="G27" s="407"/>
      <c r="H27" s="325">
        <v>42279</v>
      </c>
      <c r="I27" s="9"/>
      <c r="K27" s="295"/>
      <c r="L27" s="297"/>
      <c r="M27" s="297"/>
      <c r="N27" s="297"/>
      <c r="O27" s="297"/>
      <c r="P27" s="297"/>
      <c r="Q27" s="297"/>
      <c r="R27" s="297"/>
      <c r="S27" s="297"/>
      <c r="T27" s="297"/>
      <c r="U27" s="297"/>
      <c r="V27" s="297"/>
      <c r="W27" s="297"/>
      <c r="X27" s="298"/>
    </row>
    <row r="28" spans="2:24" ht="22.9" customHeight="1">
      <c r="B28" s="8"/>
      <c r="C28" s="30" t="s">
        <v>9</v>
      </c>
      <c r="D28" s="407" t="s">
        <v>833</v>
      </c>
      <c r="E28" s="407"/>
      <c r="F28" s="407"/>
      <c r="G28" s="407"/>
      <c r="H28" s="325">
        <v>42279</v>
      </c>
      <c r="I28" s="9"/>
      <c r="K28" s="295"/>
      <c r="L28" s="297"/>
      <c r="M28" s="297"/>
      <c r="N28" s="297"/>
      <c r="O28" s="297"/>
      <c r="P28" s="297"/>
      <c r="Q28" s="297"/>
      <c r="R28" s="297"/>
      <c r="S28" s="297"/>
      <c r="T28" s="297"/>
      <c r="U28" s="297"/>
      <c r="V28" s="297"/>
      <c r="W28" s="297"/>
      <c r="X28" s="298"/>
    </row>
    <row r="29" spans="2:24" ht="22.9" customHeight="1">
      <c r="B29" s="8"/>
      <c r="C29" s="30" t="s">
        <v>10</v>
      </c>
      <c r="D29" s="407" t="s">
        <v>834</v>
      </c>
      <c r="E29" s="407"/>
      <c r="F29" s="407"/>
      <c r="G29" s="407"/>
      <c r="H29" s="325">
        <v>42279</v>
      </c>
      <c r="I29" s="9"/>
      <c r="K29" s="295"/>
      <c r="L29" s="297"/>
      <c r="M29" s="297"/>
      <c r="N29" s="297"/>
      <c r="O29" s="297"/>
      <c r="P29" s="297"/>
      <c r="Q29" s="297"/>
      <c r="R29" s="297"/>
      <c r="S29" s="297"/>
      <c r="T29" s="297"/>
      <c r="U29" s="297"/>
      <c r="V29" s="297"/>
      <c r="W29" s="297"/>
      <c r="X29" s="298"/>
    </row>
    <row r="30" spans="2:24" ht="22.9" customHeight="1">
      <c r="B30" s="8"/>
      <c r="C30" s="30" t="s">
        <v>11</v>
      </c>
      <c r="D30" s="407" t="s">
        <v>835</v>
      </c>
      <c r="E30" s="407"/>
      <c r="F30" s="407"/>
      <c r="G30" s="407"/>
      <c r="H30" s="325">
        <v>42279</v>
      </c>
      <c r="I30" s="9"/>
      <c r="K30" s="305"/>
      <c r="L30" s="306"/>
      <c r="M30" s="306"/>
      <c r="N30" s="306"/>
      <c r="O30" s="306"/>
      <c r="P30" s="306"/>
      <c r="Q30" s="306"/>
      <c r="R30" s="306"/>
      <c r="S30" s="306"/>
      <c r="T30" s="306"/>
      <c r="U30" s="306"/>
      <c r="V30" s="306"/>
      <c r="W30" s="306"/>
      <c r="X30" s="307"/>
    </row>
    <row r="31" spans="2:24" ht="22.9" customHeight="1">
      <c r="B31" s="8"/>
      <c r="C31" s="30" t="s">
        <v>12</v>
      </c>
      <c r="D31" s="407" t="s">
        <v>836</v>
      </c>
      <c r="E31" s="407"/>
      <c r="F31" s="407"/>
      <c r="G31" s="407"/>
      <c r="H31" s="325">
        <v>42279</v>
      </c>
      <c r="I31" s="9"/>
      <c r="K31" s="305"/>
      <c r="L31" s="306"/>
      <c r="M31" s="306"/>
      <c r="N31" s="306"/>
      <c r="O31" s="306"/>
      <c r="P31" s="306"/>
      <c r="Q31" s="306"/>
      <c r="R31" s="306"/>
      <c r="S31" s="306"/>
      <c r="T31" s="306"/>
      <c r="U31" s="306"/>
      <c r="V31" s="306"/>
      <c r="W31" s="306"/>
      <c r="X31" s="307"/>
    </row>
    <row r="32" spans="2:24" ht="22.9" customHeight="1">
      <c r="B32" s="8"/>
      <c r="C32" s="30" t="s">
        <v>13</v>
      </c>
      <c r="D32" s="407" t="s">
        <v>837</v>
      </c>
      <c r="E32" s="407"/>
      <c r="F32" s="407"/>
      <c r="G32" s="407"/>
      <c r="H32" s="325">
        <v>42279</v>
      </c>
      <c r="I32" s="9"/>
      <c r="K32" s="295"/>
      <c r="L32" s="297"/>
      <c r="M32" s="297"/>
      <c r="N32" s="297"/>
      <c r="O32" s="297"/>
      <c r="P32" s="297"/>
      <c r="Q32" s="297"/>
      <c r="R32" s="297"/>
      <c r="S32" s="297"/>
      <c r="T32" s="297"/>
      <c r="U32" s="297"/>
      <c r="V32" s="297"/>
      <c r="W32" s="297"/>
      <c r="X32" s="298"/>
    </row>
    <row r="33" spans="2:25" ht="22.9" customHeight="1">
      <c r="B33" s="8"/>
      <c r="C33" s="30" t="s">
        <v>14</v>
      </c>
      <c r="D33" s="407" t="s">
        <v>838</v>
      </c>
      <c r="E33" s="407"/>
      <c r="F33" s="407"/>
      <c r="G33" s="407"/>
      <c r="H33" s="325">
        <v>42279</v>
      </c>
      <c r="I33" s="9"/>
      <c r="K33" s="295"/>
      <c r="L33" s="297"/>
      <c r="M33" s="297"/>
      <c r="N33" s="297"/>
      <c r="O33" s="297"/>
      <c r="P33" s="297"/>
      <c r="Q33" s="297"/>
      <c r="R33" s="297"/>
      <c r="S33" s="297"/>
      <c r="T33" s="297"/>
      <c r="U33" s="297"/>
      <c r="V33" s="297"/>
      <c r="W33" s="297"/>
      <c r="X33" s="298"/>
    </row>
    <row r="34" spans="2:25" ht="22.9" customHeight="1">
      <c r="B34" s="8"/>
      <c r="C34" s="30" t="s">
        <v>15</v>
      </c>
      <c r="D34" s="407" t="s">
        <v>839</v>
      </c>
      <c r="E34" s="407"/>
      <c r="F34" s="407"/>
      <c r="G34" s="407"/>
      <c r="H34" s="325">
        <v>42279</v>
      </c>
      <c r="I34" s="9"/>
      <c r="K34" s="295"/>
      <c r="L34" s="297"/>
      <c r="M34" s="297"/>
      <c r="N34" s="297"/>
      <c r="O34" s="297"/>
      <c r="P34" s="297"/>
      <c r="Q34" s="297"/>
      <c r="R34" s="297"/>
      <c r="S34" s="297"/>
      <c r="T34" s="297"/>
      <c r="U34" s="297"/>
      <c r="V34" s="297"/>
      <c r="W34" s="297"/>
      <c r="X34" s="298"/>
    </row>
    <row r="35" spans="2:25" ht="22.9" customHeight="1">
      <c r="B35" s="8"/>
      <c r="C35" s="30" t="s">
        <v>16</v>
      </c>
      <c r="D35" s="407"/>
      <c r="E35" s="407"/>
      <c r="F35" s="407"/>
      <c r="G35" s="407"/>
      <c r="H35" s="325"/>
      <c r="I35" s="9"/>
      <c r="K35" s="295"/>
      <c r="L35" s="297"/>
      <c r="M35" s="297"/>
      <c r="N35" s="297"/>
      <c r="O35" s="297"/>
      <c r="P35" s="297"/>
      <c r="Q35" s="297"/>
      <c r="R35" s="297"/>
      <c r="S35" s="297"/>
      <c r="T35" s="297"/>
      <c r="U35" s="297"/>
      <c r="V35" s="297"/>
      <c r="W35" s="297"/>
      <c r="X35" s="298"/>
    </row>
    <row r="36" spans="2:25" ht="22.9" customHeight="1">
      <c r="B36" s="8"/>
      <c r="C36" s="30" t="s">
        <v>17</v>
      </c>
      <c r="D36" s="407"/>
      <c r="E36" s="407"/>
      <c r="F36" s="407"/>
      <c r="G36" s="407"/>
      <c r="H36" s="325"/>
      <c r="I36" s="9"/>
      <c r="K36" s="308"/>
      <c r="L36" s="309"/>
      <c r="M36" s="309"/>
      <c r="N36" s="309"/>
      <c r="O36" s="309"/>
      <c r="P36" s="309"/>
      <c r="Q36" s="309"/>
      <c r="R36" s="309"/>
      <c r="S36" s="309"/>
      <c r="T36" s="309"/>
      <c r="U36" s="309"/>
      <c r="V36" s="309"/>
      <c r="W36" s="309"/>
      <c r="X36" s="310"/>
    </row>
    <row r="37" spans="2:25" ht="22.9" customHeight="1">
      <c r="B37" s="8"/>
      <c r="C37" s="30" t="s">
        <v>18</v>
      </c>
      <c r="D37" s="407"/>
      <c r="E37" s="407"/>
      <c r="F37" s="407"/>
      <c r="G37" s="407"/>
      <c r="H37" s="325"/>
      <c r="I37" s="9"/>
      <c r="K37" s="308"/>
      <c r="L37" s="309"/>
      <c r="M37" s="309"/>
      <c r="N37" s="309"/>
      <c r="O37" s="309"/>
      <c r="P37" s="309"/>
      <c r="Q37" s="309"/>
      <c r="R37" s="309"/>
      <c r="S37" s="309"/>
      <c r="T37" s="309"/>
      <c r="U37" s="309"/>
      <c r="V37" s="309"/>
      <c r="W37" s="309"/>
      <c r="X37" s="310"/>
    </row>
    <row r="38" spans="2:25" ht="22.9" customHeight="1">
      <c r="B38" s="8"/>
      <c r="C38" s="30" t="s">
        <v>19</v>
      </c>
      <c r="D38" s="407"/>
      <c r="E38" s="407"/>
      <c r="F38" s="407"/>
      <c r="G38" s="407"/>
      <c r="H38" s="326"/>
      <c r="I38" s="9"/>
      <c r="K38" s="308"/>
      <c r="L38" s="309"/>
      <c r="M38" s="309"/>
      <c r="N38" s="309"/>
      <c r="O38" s="309"/>
      <c r="P38" s="309"/>
      <c r="Q38" s="309"/>
      <c r="R38" s="309"/>
      <c r="S38" s="309"/>
      <c r="T38" s="309"/>
      <c r="U38" s="309"/>
      <c r="V38" s="309"/>
      <c r="W38" s="309"/>
      <c r="X38" s="310"/>
    </row>
    <row r="39" spans="2:25" ht="22.9" customHeight="1">
      <c r="B39" s="8"/>
      <c r="C39" s="31"/>
      <c r="D39" s="32"/>
      <c r="E39" s="32"/>
      <c r="F39" s="32"/>
      <c r="G39" s="32"/>
      <c r="H39" s="33"/>
      <c r="I39" s="9"/>
      <c r="K39" s="308"/>
      <c r="L39" s="309"/>
      <c r="M39" s="309"/>
      <c r="N39" s="309"/>
      <c r="O39" s="309"/>
      <c r="P39" s="309"/>
      <c r="Q39" s="309"/>
      <c r="R39" s="309"/>
      <c r="S39" s="309"/>
      <c r="T39" s="309"/>
      <c r="U39" s="309"/>
      <c r="V39" s="309"/>
      <c r="W39" s="309"/>
      <c r="X39" s="310"/>
    </row>
    <row r="40" spans="2:25" ht="22.9" customHeight="1">
      <c r="B40" s="8"/>
      <c r="C40" s="34" t="s">
        <v>629</v>
      </c>
      <c r="D40" s="408" t="s">
        <v>841</v>
      </c>
      <c r="E40" s="408"/>
      <c r="F40" s="408"/>
      <c r="G40" s="408"/>
      <c r="H40" s="327">
        <v>36672</v>
      </c>
      <c r="I40" s="9"/>
      <c r="K40" s="295"/>
      <c r="L40" s="297"/>
      <c r="M40" s="297"/>
      <c r="N40" s="297"/>
      <c r="O40" s="297"/>
      <c r="P40" s="297"/>
      <c r="Q40" s="297"/>
      <c r="R40" s="297"/>
      <c r="S40" s="297"/>
      <c r="T40" s="297"/>
      <c r="U40" s="297"/>
      <c r="V40" s="297"/>
      <c r="W40" s="297"/>
      <c r="X40" s="298"/>
    </row>
    <row r="41" spans="2:25" ht="22.9" customHeight="1">
      <c r="B41" s="8"/>
      <c r="C41" s="34" t="s">
        <v>36</v>
      </c>
      <c r="D41" s="407"/>
      <c r="E41" s="407"/>
      <c r="F41" s="407"/>
      <c r="G41" s="407"/>
      <c r="H41" s="327"/>
      <c r="I41" s="9"/>
      <c r="K41" s="295"/>
      <c r="L41" s="297"/>
      <c r="M41" s="297"/>
      <c r="N41" s="297"/>
      <c r="O41" s="297"/>
      <c r="P41" s="297"/>
      <c r="Q41" s="297"/>
      <c r="R41" s="297"/>
      <c r="S41" s="297"/>
      <c r="T41" s="297"/>
      <c r="U41" s="297"/>
      <c r="V41" s="297"/>
      <c r="W41" s="297"/>
      <c r="X41" s="298"/>
    </row>
    <row r="42" spans="2:25" ht="22.9" customHeight="1" thickBot="1">
      <c r="B42" s="18"/>
      <c r="C42" s="19"/>
      <c r="D42" s="19"/>
      <c r="E42" s="19"/>
      <c r="F42" s="19"/>
      <c r="G42" s="35"/>
      <c r="H42" s="19"/>
      <c r="I42" s="20"/>
      <c r="K42" s="311"/>
      <c r="L42" s="312"/>
      <c r="M42" s="312"/>
      <c r="N42" s="312"/>
      <c r="O42" s="312"/>
      <c r="P42" s="312"/>
      <c r="Q42" s="312"/>
      <c r="R42" s="312"/>
      <c r="S42" s="312"/>
      <c r="T42" s="312"/>
      <c r="U42" s="312"/>
      <c r="V42" s="312"/>
      <c r="W42" s="312"/>
      <c r="X42" s="313"/>
    </row>
    <row r="43" spans="2:25" ht="22.9" customHeight="1">
      <c r="G43" s="36"/>
    </row>
    <row r="44" spans="2:25" s="42" customFormat="1" ht="15">
      <c r="C44" s="37" t="s">
        <v>77</v>
      </c>
      <c r="G44" s="43"/>
      <c r="H44" s="41" t="s">
        <v>37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2:25" s="42" customFormat="1" ht="15">
      <c r="C45" s="38" t="s">
        <v>78</v>
      </c>
      <c r="G45" s="4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2:25" s="42" customFormat="1" ht="15">
      <c r="C46" s="38" t="s">
        <v>79</v>
      </c>
      <c r="G46" s="4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2:25" s="42" customFormat="1" ht="15">
      <c r="C47" s="38" t="s">
        <v>80</v>
      </c>
      <c r="G47" s="43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2:25" s="42" customFormat="1" ht="15">
      <c r="C48" s="38" t="s">
        <v>81</v>
      </c>
      <c r="G48" s="4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7:7" ht="22.9" customHeight="1">
      <c r="G49" s="36"/>
    </row>
    <row r="50" spans="7:7" ht="22.9" customHeight="1">
      <c r="G50" s="36"/>
    </row>
    <row r="51" spans="7:7" ht="22.9" customHeight="1">
      <c r="G51" s="36"/>
    </row>
    <row r="52" spans="7:7" ht="22.9" customHeight="1">
      <c r="G52" s="36"/>
    </row>
    <row r="53" spans="7:7" ht="22.9" customHeight="1">
      <c r="G53" s="36"/>
    </row>
    <row r="54" spans="7:7" ht="22.9" customHeight="1">
      <c r="G54" s="36"/>
    </row>
    <row r="55" spans="7:7" ht="22.9" customHeight="1">
      <c r="G55" s="36"/>
    </row>
  </sheetData>
  <sheetProtection password="E059" sheet="1" objects="1" scenarios="1"/>
  <mergeCells count="2">
    <mergeCell ref="H6:H7"/>
    <mergeCell ref="D9:H9"/>
  </mergeCells>
  <phoneticPr fontId="20" type="noConversion"/>
  <printOptions horizontalCentered="1" verticalCentered="1"/>
  <pageMargins left="0.35629921259842523" right="0.35629921259842523" top="0.60629921259842523" bottom="0.60629921259842523" header="0.5" footer="0.5"/>
  <pageSetup paperSize="9" scale="71" orientation="portrait" horizontalDpi="4294967292" verticalDpi="4294967292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66"/>
  <sheetViews>
    <sheetView zoomScale="55" zoomScaleNormal="55" workbookViewId="0">
      <selection activeCell="H40" sqref="H40"/>
    </sheetView>
  </sheetViews>
  <sheetFormatPr baseColWidth="10" defaultColWidth="10.77734375" defaultRowHeight="22.9" customHeight="1"/>
  <cols>
    <col min="1" max="2" width="3.21875" style="467" customWidth="1"/>
    <col min="3" max="3" width="13.5546875" style="467" customWidth="1"/>
    <col min="4" max="4" width="16.21875" style="467" customWidth="1"/>
    <col min="5" max="5" width="14" style="467" customWidth="1"/>
    <col min="6" max="7" width="16.21875" style="467" customWidth="1"/>
    <col min="8" max="8" width="10.21875" style="467" customWidth="1"/>
    <col min="9" max="9" width="13" style="467" customWidth="1"/>
    <col min="10" max="10" width="10.77734375" style="467"/>
    <col min="11" max="11" width="2" style="467" customWidth="1"/>
    <col min="12" max="15" width="10.77734375" style="467"/>
    <col min="16" max="16" width="30.44140625" style="467" customWidth="1"/>
    <col min="17" max="17" width="3.21875" style="467" customWidth="1"/>
    <col min="18" max="16384" width="10.77734375" style="467"/>
  </cols>
  <sheetData>
    <row r="1" spans="2:32" ht="22.9" customHeight="1">
      <c r="D1" s="468"/>
    </row>
    <row r="2" spans="2:32" ht="22.9" customHeight="1">
      <c r="D2" s="469" t="s">
        <v>31</v>
      </c>
    </row>
    <row r="3" spans="2:32" ht="22.9" customHeight="1">
      <c r="D3" s="469" t="s">
        <v>32</v>
      </c>
    </row>
    <row r="4" spans="2:32" ht="22.9" customHeight="1" thickBot="1"/>
    <row r="5" spans="2:32" ht="9" customHeight="1">
      <c r="B5" s="470"/>
      <c r="C5" s="471"/>
      <c r="D5" s="471"/>
      <c r="E5" s="471"/>
      <c r="F5" s="471"/>
      <c r="G5" s="471"/>
      <c r="H5" s="471"/>
      <c r="I5" s="471"/>
      <c r="J5" s="471"/>
      <c r="K5" s="471"/>
      <c r="L5" s="471"/>
      <c r="M5" s="471"/>
      <c r="N5" s="471"/>
      <c r="O5" s="471"/>
      <c r="P5" s="471"/>
      <c r="Q5" s="472"/>
      <c r="S5" s="292"/>
      <c r="T5" s="293"/>
      <c r="U5" s="293"/>
      <c r="V5" s="293"/>
      <c r="W5" s="293"/>
      <c r="X5" s="293"/>
      <c r="Y5" s="293"/>
      <c r="Z5" s="293"/>
      <c r="AA5" s="293"/>
      <c r="AB5" s="293"/>
      <c r="AC5" s="293"/>
      <c r="AD5" s="293"/>
      <c r="AE5" s="293"/>
      <c r="AF5" s="294"/>
    </row>
    <row r="6" spans="2:32" ht="30" customHeight="1">
      <c r="B6" s="473"/>
      <c r="C6" s="474" t="s">
        <v>0</v>
      </c>
      <c r="D6" s="468"/>
      <c r="E6" s="468"/>
      <c r="F6" s="468"/>
      <c r="G6" s="468"/>
      <c r="H6" s="468"/>
      <c r="I6" s="468"/>
      <c r="J6" s="468"/>
      <c r="K6" s="468"/>
      <c r="L6" s="468"/>
      <c r="M6" s="468"/>
      <c r="N6" s="468"/>
      <c r="P6" s="1392">
        <f>ejercicio</f>
        <v>2018</v>
      </c>
      <c r="Q6" s="475"/>
      <c r="S6" s="295"/>
      <c r="T6" s="296" t="s">
        <v>644</v>
      </c>
      <c r="U6" s="297"/>
      <c r="V6" s="297"/>
      <c r="W6" s="297"/>
      <c r="X6" s="297"/>
      <c r="Y6" s="297"/>
      <c r="Z6" s="297"/>
      <c r="AA6" s="297"/>
      <c r="AB6" s="297"/>
      <c r="AC6" s="297"/>
      <c r="AD6" s="297"/>
      <c r="AE6" s="297"/>
      <c r="AF6" s="298"/>
    </row>
    <row r="7" spans="2:32" ht="30" customHeight="1">
      <c r="B7" s="473"/>
      <c r="C7" s="474" t="s">
        <v>1</v>
      </c>
      <c r="D7" s="468"/>
      <c r="E7" s="468"/>
      <c r="F7" s="468"/>
      <c r="G7" s="468"/>
      <c r="H7" s="468"/>
      <c r="I7" s="468"/>
      <c r="J7" s="468"/>
      <c r="K7" s="468"/>
      <c r="L7" s="468"/>
      <c r="M7" s="476"/>
      <c r="N7" s="468"/>
      <c r="P7" s="1392"/>
      <c r="Q7" s="475"/>
      <c r="S7" s="295"/>
      <c r="T7" s="297"/>
      <c r="U7" s="297"/>
      <c r="V7" s="297"/>
      <c r="W7" s="297"/>
      <c r="X7" s="297"/>
      <c r="Y7" s="297"/>
      <c r="Z7" s="297"/>
      <c r="AA7" s="297"/>
      <c r="AB7" s="297"/>
      <c r="AC7" s="297"/>
      <c r="AD7" s="297"/>
      <c r="AE7" s="297"/>
      <c r="AF7" s="298"/>
    </row>
    <row r="8" spans="2:32" ht="30" customHeight="1">
      <c r="B8" s="473"/>
      <c r="C8" s="477"/>
      <c r="D8" s="468"/>
      <c r="E8" s="468"/>
      <c r="F8" s="468"/>
      <c r="G8" s="468"/>
      <c r="H8" s="468"/>
      <c r="I8" s="468"/>
      <c r="J8" s="468"/>
      <c r="K8" s="468"/>
      <c r="L8" s="468"/>
      <c r="M8" s="476"/>
      <c r="N8" s="468"/>
      <c r="O8" s="478"/>
      <c r="P8" s="478"/>
      <c r="Q8" s="475"/>
      <c r="S8" s="295"/>
      <c r="T8" s="297"/>
      <c r="U8" s="297"/>
      <c r="V8" s="297"/>
      <c r="W8" s="297"/>
      <c r="X8" s="297"/>
      <c r="Y8" s="297"/>
      <c r="Z8" s="297"/>
      <c r="AA8" s="297"/>
      <c r="AB8" s="297"/>
      <c r="AC8" s="297"/>
      <c r="AD8" s="297"/>
      <c r="AE8" s="297"/>
      <c r="AF8" s="298"/>
    </row>
    <row r="9" spans="2:32" s="482" customFormat="1" ht="30" customHeight="1">
      <c r="B9" s="479"/>
      <c r="C9" s="480" t="s">
        <v>2</v>
      </c>
      <c r="D9" s="1394" t="str">
        <f>Entidad</f>
        <v>CASINO TAORO S.A.</v>
      </c>
      <c r="E9" s="1394"/>
      <c r="F9" s="1394"/>
      <c r="G9" s="1394"/>
      <c r="H9" s="1394"/>
      <c r="I9" s="1394"/>
      <c r="J9" s="1394"/>
      <c r="K9" s="1394"/>
      <c r="L9" s="1394"/>
      <c r="M9" s="1394"/>
      <c r="N9" s="1394"/>
      <c r="O9" s="1394"/>
      <c r="P9" s="462"/>
      <c r="Q9" s="481"/>
      <c r="S9" s="299"/>
      <c r="T9" s="300"/>
      <c r="U9" s="300"/>
      <c r="V9" s="300"/>
      <c r="W9" s="300"/>
      <c r="X9" s="300"/>
      <c r="Y9" s="300"/>
      <c r="Z9" s="300"/>
      <c r="AA9" s="300"/>
      <c r="AB9" s="300"/>
      <c r="AC9" s="300"/>
      <c r="AD9" s="300"/>
      <c r="AE9" s="300"/>
      <c r="AF9" s="301"/>
    </row>
    <row r="10" spans="2:32" ht="7.15" customHeight="1">
      <c r="B10" s="473"/>
      <c r="C10" s="468"/>
      <c r="D10" s="468"/>
      <c r="E10" s="468"/>
      <c r="F10" s="468"/>
      <c r="G10" s="468"/>
      <c r="H10" s="468"/>
      <c r="I10" s="476"/>
      <c r="J10" s="468"/>
      <c r="K10" s="468"/>
      <c r="L10" s="468"/>
      <c r="M10" s="468"/>
      <c r="N10" s="468"/>
      <c r="O10" s="468"/>
      <c r="P10" s="468"/>
      <c r="Q10" s="475"/>
      <c r="S10" s="295"/>
      <c r="T10" s="297"/>
      <c r="U10" s="297"/>
      <c r="V10" s="297"/>
      <c r="W10" s="297"/>
      <c r="X10" s="297"/>
      <c r="Y10" s="297"/>
      <c r="Z10" s="297"/>
      <c r="AA10" s="297"/>
      <c r="AB10" s="297"/>
      <c r="AC10" s="297"/>
      <c r="AD10" s="297"/>
      <c r="AE10" s="297"/>
      <c r="AF10" s="298"/>
    </row>
    <row r="11" spans="2:32" s="486" customFormat="1" ht="30" customHeight="1">
      <c r="B11" s="483"/>
      <c r="C11" s="484" t="s">
        <v>83</v>
      </c>
      <c r="D11" s="484"/>
      <c r="E11" s="484"/>
      <c r="F11" s="484"/>
      <c r="G11" s="484"/>
      <c r="H11" s="484"/>
      <c r="I11" s="484"/>
      <c r="J11" s="484"/>
      <c r="K11" s="484"/>
      <c r="L11" s="484"/>
      <c r="M11" s="484"/>
      <c r="N11" s="484"/>
      <c r="O11" s="484"/>
      <c r="P11" s="484"/>
      <c r="Q11" s="485"/>
      <c r="S11" s="302"/>
      <c r="T11" s="303"/>
      <c r="U11" s="303"/>
      <c r="V11" s="303"/>
      <c r="W11" s="303"/>
      <c r="X11" s="303"/>
      <c r="Y11" s="303"/>
      <c r="Z11" s="303"/>
      <c r="AA11" s="303"/>
      <c r="AB11" s="303"/>
      <c r="AC11" s="303"/>
      <c r="AD11" s="303"/>
      <c r="AE11" s="303"/>
      <c r="AF11" s="304"/>
    </row>
    <row r="12" spans="2:32" ht="22.9" customHeight="1">
      <c r="B12" s="473"/>
      <c r="C12" s="468"/>
      <c r="D12" s="468"/>
      <c r="E12" s="468"/>
      <c r="F12" s="468"/>
      <c r="G12" s="468"/>
      <c r="H12" s="468"/>
      <c r="I12" s="468"/>
      <c r="J12" s="468"/>
      <c r="K12" s="468"/>
      <c r="L12" s="468"/>
      <c r="M12" s="468"/>
      <c r="N12" s="468"/>
      <c r="O12" s="468"/>
      <c r="P12" s="468"/>
      <c r="Q12" s="475"/>
      <c r="S12" s="302"/>
      <c r="T12" s="303"/>
      <c r="U12" s="303"/>
      <c r="V12" s="303"/>
      <c r="W12" s="303"/>
      <c r="X12" s="303"/>
      <c r="Y12" s="303"/>
      <c r="Z12" s="303"/>
      <c r="AA12" s="303"/>
      <c r="AB12" s="303"/>
      <c r="AC12" s="303"/>
      <c r="AD12" s="303"/>
      <c r="AE12" s="303"/>
      <c r="AF12" s="304"/>
    </row>
    <row r="13" spans="2:32" ht="22.9" customHeight="1">
      <c r="B13" s="473"/>
      <c r="C13" s="487" t="s">
        <v>691</v>
      </c>
      <c r="D13" s="487"/>
      <c r="E13" s="487"/>
      <c r="F13" s="487"/>
      <c r="G13" s="487"/>
      <c r="H13" s="487"/>
      <c r="I13" s="487"/>
      <c r="J13" s="487"/>
      <c r="K13" s="487"/>
      <c r="L13" s="487"/>
      <c r="M13" s="487"/>
      <c r="N13" s="487"/>
      <c r="O13" s="487"/>
      <c r="P13" s="487"/>
      <c r="Q13" s="475"/>
      <c r="S13" s="295"/>
      <c r="T13" s="297"/>
      <c r="U13" s="297"/>
      <c r="V13" s="297"/>
      <c r="W13" s="297"/>
      <c r="X13" s="297"/>
      <c r="Y13" s="297"/>
      <c r="Z13" s="297"/>
      <c r="AA13" s="297"/>
      <c r="AB13" s="297"/>
      <c r="AC13" s="297"/>
      <c r="AD13" s="297"/>
      <c r="AE13" s="297"/>
      <c r="AF13" s="298"/>
    </row>
    <row r="14" spans="2:32" ht="22.9" customHeight="1">
      <c r="B14" s="473"/>
      <c r="C14" s="477"/>
      <c r="D14" s="477"/>
      <c r="E14" s="477"/>
      <c r="F14" s="477"/>
      <c r="G14" s="477"/>
      <c r="H14" s="477"/>
      <c r="I14" s="477"/>
      <c r="J14" s="477"/>
      <c r="K14" s="477"/>
      <c r="L14" s="477"/>
      <c r="M14" s="477"/>
      <c r="N14" s="477"/>
      <c r="O14" s="477"/>
      <c r="P14" s="477"/>
      <c r="Q14" s="475"/>
      <c r="S14" s="295"/>
      <c r="T14" s="297"/>
      <c r="U14" s="297"/>
      <c r="V14" s="297"/>
      <c r="W14" s="297"/>
      <c r="X14" s="297"/>
      <c r="Y14" s="297"/>
      <c r="Z14" s="297"/>
      <c r="AA14" s="297"/>
      <c r="AB14" s="297"/>
      <c r="AC14" s="297"/>
      <c r="AD14" s="297"/>
      <c r="AE14" s="297"/>
      <c r="AF14" s="298"/>
    </row>
    <row r="15" spans="2:32" ht="22.9" customHeight="1">
      <c r="B15" s="473"/>
      <c r="C15" s="468"/>
      <c r="D15" s="468"/>
      <c r="E15" s="468"/>
      <c r="F15" s="1397" t="s">
        <v>690</v>
      </c>
      <c r="G15" s="1397"/>
      <c r="H15" s="1397"/>
      <c r="I15" s="488">
        <f>ejercicio-2</f>
        <v>2016</v>
      </c>
      <c r="J15" s="489"/>
      <c r="K15" s="468"/>
      <c r="L15" s="1397" t="s">
        <v>689</v>
      </c>
      <c r="M15" s="1397"/>
      <c r="N15" s="1397"/>
      <c r="O15" s="490">
        <f>ejercicio-1</f>
        <v>2017</v>
      </c>
      <c r="P15" s="491"/>
      <c r="Q15" s="475"/>
      <c r="S15" s="295"/>
      <c r="T15" s="297"/>
      <c r="U15" s="297"/>
      <c r="V15" s="297"/>
      <c r="W15" s="297"/>
      <c r="X15" s="297"/>
      <c r="Y15" s="297"/>
      <c r="Z15" s="297"/>
      <c r="AA15" s="297"/>
      <c r="AB15" s="297"/>
      <c r="AC15" s="297"/>
      <c r="AD15" s="297"/>
      <c r="AE15" s="297"/>
      <c r="AF15" s="298"/>
    </row>
    <row r="16" spans="2:32" s="499" customFormat="1" ht="51" customHeight="1">
      <c r="B16" s="492"/>
      <c r="C16" s="493" t="s">
        <v>20</v>
      </c>
      <c r="D16" s="493"/>
      <c r="E16" s="494" t="s">
        <v>21</v>
      </c>
      <c r="F16" s="494" t="s">
        <v>22</v>
      </c>
      <c r="G16" s="494" t="s">
        <v>686</v>
      </c>
      <c r="H16" s="495" t="s">
        <v>685</v>
      </c>
      <c r="I16" s="494" t="s">
        <v>693</v>
      </c>
      <c r="J16" s="494" t="s">
        <v>694</v>
      </c>
      <c r="K16" s="494"/>
      <c r="L16" s="496" t="s">
        <v>696</v>
      </c>
      <c r="M16" s="496" t="s">
        <v>24</v>
      </c>
      <c r="N16" s="496" t="s">
        <v>697</v>
      </c>
      <c r="O16" s="496" t="s">
        <v>26</v>
      </c>
      <c r="P16" s="497" t="s">
        <v>523</v>
      </c>
      <c r="Q16" s="498"/>
      <c r="S16" s="295"/>
      <c r="T16" s="297"/>
      <c r="U16" s="297"/>
      <c r="V16" s="297"/>
      <c r="W16" s="297"/>
      <c r="X16" s="297"/>
      <c r="Y16" s="297"/>
      <c r="Z16" s="297"/>
      <c r="AA16" s="297"/>
      <c r="AB16" s="297"/>
      <c r="AC16" s="297"/>
      <c r="AD16" s="297"/>
      <c r="AE16" s="297"/>
      <c r="AF16" s="298"/>
    </row>
    <row r="17" spans="2:32" ht="22.9" customHeight="1">
      <c r="B17" s="473"/>
      <c r="C17" s="1039" t="s">
        <v>840</v>
      </c>
      <c r="D17" s="328"/>
      <c r="E17" s="510"/>
      <c r="F17" s="329">
        <v>1</v>
      </c>
      <c r="G17" s="508">
        <v>15500</v>
      </c>
      <c r="H17" s="508"/>
      <c r="I17" s="331">
        <v>193.88</v>
      </c>
      <c r="J17" s="331"/>
      <c r="K17" s="331"/>
      <c r="L17" s="331"/>
      <c r="M17" s="331"/>
      <c r="N17" s="331"/>
      <c r="O17" s="331"/>
      <c r="P17" s="331"/>
      <c r="Q17" s="475"/>
      <c r="S17" s="295"/>
      <c r="T17" s="297"/>
      <c r="U17" s="297"/>
      <c r="V17" s="297"/>
      <c r="W17" s="297"/>
      <c r="X17" s="297"/>
      <c r="Y17" s="297"/>
      <c r="Z17" s="297"/>
      <c r="AA17" s="297"/>
      <c r="AB17" s="297"/>
      <c r="AC17" s="297"/>
      <c r="AD17" s="297"/>
      <c r="AE17" s="297"/>
      <c r="AF17" s="298"/>
    </row>
    <row r="18" spans="2:32" ht="22.9" customHeight="1">
      <c r="B18" s="473"/>
      <c r="C18" s="332"/>
      <c r="D18" s="332"/>
      <c r="E18" s="511"/>
      <c r="F18" s="333"/>
      <c r="G18" s="509"/>
      <c r="H18" s="509"/>
      <c r="I18" s="335"/>
      <c r="J18" s="335"/>
      <c r="K18" s="335"/>
      <c r="L18" s="335"/>
      <c r="M18" s="335"/>
      <c r="N18" s="335"/>
      <c r="O18" s="335"/>
      <c r="P18" s="335"/>
      <c r="Q18" s="475"/>
      <c r="S18" s="295"/>
      <c r="T18" s="297"/>
      <c r="U18" s="297"/>
      <c r="V18" s="297"/>
      <c r="W18" s="297"/>
      <c r="X18" s="297"/>
      <c r="Y18" s="297"/>
      <c r="Z18" s="297"/>
      <c r="AA18" s="297"/>
      <c r="AB18" s="297"/>
      <c r="AC18" s="297"/>
      <c r="AD18" s="297"/>
      <c r="AE18" s="297"/>
      <c r="AF18" s="298"/>
    </row>
    <row r="19" spans="2:32" ht="22.9" customHeight="1">
      <c r="B19" s="473"/>
      <c r="C19" s="332"/>
      <c r="D19" s="332"/>
      <c r="E19" s="511"/>
      <c r="F19" s="333"/>
      <c r="G19" s="509"/>
      <c r="H19" s="509"/>
      <c r="I19" s="335"/>
      <c r="J19" s="335"/>
      <c r="K19" s="335"/>
      <c r="L19" s="335"/>
      <c r="M19" s="335"/>
      <c r="N19" s="335"/>
      <c r="O19" s="335"/>
      <c r="P19" s="335"/>
      <c r="Q19" s="475"/>
      <c r="S19" s="295"/>
      <c r="T19" s="297"/>
      <c r="U19" s="297"/>
      <c r="V19" s="297"/>
      <c r="W19" s="297"/>
      <c r="X19" s="297"/>
      <c r="Y19" s="297"/>
      <c r="Z19" s="297"/>
      <c r="AA19" s="297"/>
      <c r="AB19" s="297"/>
      <c r="AC19" s="297"/>
      <c r="AD19" s="297"/>
      <c r="AE19" s="297"/>
      <c r="AF19" s="298"/>
    </row>
    <row r="20" spans="2:32" ht="22.9" customHeight="1">
      <c r="B20" s="473"/>
      <c r="C20" s="332"/>
      <c r="D20" s="332"/>
      <c r="E20" s="511"/>
      <c r="F20" s="333"/>
      <c r="G20" s="509"/>
      <c r="H20" s="509"/>
      <c r="I20" s="335"/>
      <c r="J20" s="335"/>
      <c r="K20" s="335"/>
      <c r="L20" s="335"/>
      <c r="M20" s="335"/>
      <c r="N20" s="335"/>
      <c r="O20" s="335"/>
      <c r="P20" s="335"/>
      <c r="Q20" s="475"/>
      <c r="S20" s="295"/>
      <c r="T20" s="297"/>
      <c r="U20" s="297"/>
      <c r="V20" s="297"/>
      <c r="W20" s="297"/>
      <c r="X20" s="297"/>
      <c r="Y20" s="297"/>
      <c r="Z20" s="297"/>
      <c r="AA20" s="297"/>
      <c r="AB20" s="297"/>
      <c r="AC20" s="297"/>
      <c r="AD20" s="297"/>
      <c r="AE20" s="297"/>
      <c r="AF20" s="298"/>
    </row>
    <row r="21" spans="2:32" ht="22.9" customHeight="1">
      <c r="B21" s="473"/>
      <c r="C21" s="332"/>
      <c r="D21" s="332"/>
      <c r="E21" s="511"/>
      <c r="F21" s="333"/>
      <c r="G21" s="509"/>
      <c r="H21" s="509"/>
      <c r="I21" s="335"/>
      <c r="J21" s="335"/>
      <c r="K21" s="335"/>
      <c r="L21" s="335"/>
      <c r="M21" s="335"/>
      <c r="N21" s="335"/>
      <c r="O21" s="335"/>
      <c r="P21" s="335"/>
      <c r="Q21" s="475"/>
      <c r="S21" s="295"/>
      <c r="T21" s="297"/>
      <c r="U21" s="297"/>
      <c r="V21" s="297"/>
      <c r="W21" s="297"/>
      <c r="X21" s="297"/>
      <c r="Y21" s="297"/>
      <c r="Z21" s="297"/>
      <c r="AA21" s="297"/>
      <c r="AB21" s="297"/>
      <c r="AC21" s="297"/>
      <c r="AD21" s="297"/>
      <c r="AE21" s="297"/>
      <c r="AF21" s="298"/>
    </row>
    <row r="22" spans="2:32" ht="22.9" customHeight="1">
      <c r="B22" s="473"/>
      <c r="C22" s="332"/>
      <c r="D22" s="332"/>
      <c r="E22" s="511"/>
      <c r="F22" s="333"/>
      <c r="G22" s="509"/>
      <c r="H22" s="509"/>
      <c r="I22" s="335"/>
      <c r="J22" s="335"/>
      <c r="K22" s="335"/>
      <c r="L22" s="335"/>
      <c r="M22" s="335"/>
      <c r="N22" s="335"/>
      <c r="O22" s="335"/>
      <c r="P22" s="335"/>
      <c r="Q22" s="475"/>
      <c r="S22" s="295"/>
      <c r="T22" s="297"/>
      <c r="U22" s="297"/>
      <c r="V22" s="297"/>
      <c r="W22" s="297"/>
      <c r="X22" s="297"/>
      <c r="Y22" s="297"/>
      <c r="Z22" s="297"/>
      <c r="AA22" s="297"/>
      <c r="AB22" s="297"/>
      <c r="AC22" s="297"/>
      <c r="AD22" s="297"/>
      <c r="AE22" s="297"/>
      <c r="AF22" s="298"/>
    </row>
    <row r="23" spans="2:32" ht="22.9" customHeight="1">
      <c r="B23" s="473"/>
      <c r="C23" s="332"/>
      <c r="D23" s="332"/>
      <c r="E23" s="511"/>
      <c r="F23" s="333"/>
      <c r="G23" s="509"/>
      <c r="H23" s="509"/>
      <c r="I23" s="335"/>
      <c r="J23" s="335"/>
      <c r="K23" s="335"/>
      <c r="L23" s="335"/>
      <c r="M23" s="335"/>
      <c r="N23" s="335"/>
      <c r="O23" s="335"/>
      <c r="P23" s="335"/>
      <c r="Q23" s="475"/>
      <c r="S23" s="295"/>
      <c r="T23" s="297"/>
      <c r="U23" s="297"/>
      <c r="V23" s="297"/>
      <c r="W23" s="297"/>
      <c r="X23" s="297"/>
      <c r="Y23" s="297"/>
      <c r="Z23" s="297"/>
      <c r="AA23" s="297"/>
      <c r="AB23" s="297"/>
      <c r="AC23" s="297"/>
      <c r="AD23" s="297"/>
      <c r="AE23" s="297"/>
      <c r="AF23" s="298"/>
    </row>
    <row r="24" spans="2:32" ht="22.9" customHeight="1">
      <c r="B24" s="473"/>
      <c r="C24" s="332"/>
      <c r="D24" s="332"/>
      <c r="E24" s="511"/>
      <c r="F24" s="333"/>
      <c r="G24" s="509"/>
      <c r="H24" s="509"/>
      <c r="I24" s="335"/>
      <c r="J24" s="335"/>
      <c r="K24" s="335"/>
      <c r="L24" s="335"/>
      <c r="M24" s="335"/>
      <c r="N24" s="335"/>
      <c r="O24" s="335"/>
      <c r="P24" s="335"/>
      <c r="Q24" s="475"/>
      <c r="S24" s="295"/>
      <c r="T24" s="297"/>
      <c r="U24" s="297"/>
      <c r="V24" s="297"/>
      <c r="W24" s="297"/>
      <c r="X24" s="297"/>
      <c r="Y24" s="297"/>
      <c r="Z24" s="297"/>
      <c r="AA24" s="297"/>
      <c r="AB24" s="297"/>
      <c r="AC24" s="297"/>
      <c r="AD24" s="297"/>
      <c r="AE24" s="297"/>
      <c r="AF24" s="298"/>
    </row>
    <row r="25" spans="2:32" ht="22.9" customHeight="1">
      <c r="B25" s="473"/>
      <c r="C25" s="332"/>
      <c r="D25" s="332"/>
      <c r="E25" s="511"/>
      <c r="F25" s="333"/>
      <c r="G25" s="509"/>
      <c r="H25" s="509"/>
      <c r="I25" s="335"/>
      <c r="J25" s="335"/>
      <c r="K25" s="335"/>
      <c r="L25" s="335"/>
      <c r="M25" s="335"/>
      <c r="N25" s="335"/>
      <c r="O25" s="335"/>
      <c r="P25" s="335"/>
      <c r="Q25" s="475"/>
      <c r="S25" s="295"/>
      <c r="T25" s="297"/>
      <c r="U25" s="297"/>
      <c r="V25" s="297"/>
      <c r="W25" s="297"/>
      <c r="X25" s="297"/>
      <c r="Y25" s="297"/>
      <c r="Z25" s="297"/>
      <c r="AA25" s="297"/>
      <c r="AB25" s="297"/>
      <c r="AC25" s="297"/>
      <c r="AD25" s="297"/>
      <c r="AE25" s="297"/>
      <c r="AF25" s="298"/>
    </row>
    <row r="26" spans="2:32" ht="22.9" customHeight="1">
      <c r="B26" s="473"/>
      <c r="C26" s="332"/>
      <c r="D26" s="332"/>
      <c r="E26" s="511"/>
      <c r="F26" s="333"/>
      <c r="G26" s="509"/>
      <c r="H26" s="509"/>
      <c r="I26" s="335"/>
      <c r="J26" s="335"/>
      <c r="K26" s="335"/>
      <c r="L26" s="335"/>
      <c r="M26" s="335"/>
      <c r="N26" s="335"/>
      <c r="O26" s="335"/>
      <c r="P26" s="335"/>
      <c r="Q26" s="475"/>
      <c r="S26" s="295"/>
      <c r="T26" s="297"/>
      <c r="U26" s="297"/>
      <c r="V26" s="297"/>
      <c r="W26" s="297"/>
      <c r="X26" s="297"/>
      <c r="Y26" s="297"/>
      <c r="Z26" s="297"/>
      <c r="AA26" s="297"/>
      <c r="AB26" s="297"/>
      <c r="AC26" s="297"/>
      <c r="AD26" s="297"/>
      <c r="AE26" s="297"/>
      <c r="AF26" s="298"/>
    </row>
    <row r="27" spans="2:32" ht="22.9" customHeight="1">
      <c r="B27" s="473"/>
      <c r="C27" s="332"/>
      <c r="D27" s="332"/>
      <c r="E27" s="511"/>
      <c r="F27" s="333"/>
      <c r="G27" s="509"/>
      <c r="H27" s="509"/>
      <c r="I27" s="335"/>
      <c r="J27" s="335"/>
      <c r="K27" s="335"/>
      <c r="L27" s="335"/>
      <c r="M27" s="335"/>
      <c r="N27" s="335"/>
      <c r="O27" s="335"/>
      <c r="P27" s="335"/>
      <c r="Q27" s="475"/>
      <c r="S27" s="295"/>
      <c r="T27" s="297"/>
      <c r="U27" s="297"/>
      <c r="V27" s="297"/>
      <c r="W27" s="297"/>
      <c r="X27" s="297"/>
      <c r="Y27" s="297"/>
      <c r="Z27" s="297"/>
      <c r="AA27" s="297"/>
      <c r="AB27" s="297"/>
      <c r="AC27" s="297"/>
      <c r="AD27" s="297"/>
      <c r="AE27" s="297"/>
      <c r="AF27" s="298"/>
    </row>
    <row r="28" spans="2:32" ht="22.9" customHeight="1">
      <c r="B28" s="473"/>
      <c r="C28" s="468"/>
      <c r="D28" s="468"/>
      <c r="E28" s="468"/>
      <c r="F28" s="468"/>
      <c r="G28" s="468"/>
      <c r="H28" s="468"/>
      <c r="I28" s="468"/>
      <c r="J28" s="468"/>
      <c r="K28" s="468"/>
      <c r="L28" s="468"/>
      <c r="M28" s="468"/>
      <c r="N28" s="468"/>
      <c r="O28" s="468"/>
      <c r="P28" s="468"/>
      <c r="Q28" s="475"/>
      <c r="S28" s="295"/>
      <c r="T28" s="297"/>
      <c r="U28" s="297"/>
      <c r="V28" s="297"/>
      <c r="W28" s="297"/>
      <c r="X28" s="297"/>
      <c r="Y28" s="297"/>
      <c r="Z28" s="297"/>
      <c r="AA28" s="297"/>
      <c r="AB28" s="297"/>
      <c r="AC28" s="297"/>
      <c r="AD28" s="297"/>
      <c r="AE28" s="297"/>
      <c r="AF28" s="298"/>
    </row>
    <row r="29" spans="2:32" ht="22.9" customHeight="1">
      <c r="B29" s="473"/>
      <c r="C29" s="487" t="s">
        <v>27</v>
      </c>
      <c r="D29" s="487"/>
      <c r="E29" s="487"/>
      <c r="F29" s="487"/>
      <c r="G29" s="487"/>
      <c r="H29" s="487"/>
      <c r="I29" s="487"/>
      <c r="J29" s="487"/>
      <c r="K29" s="487"/>
      <c r="L29" s="487"/>
      <c r="M29" s="487"/>
      <c r="N29" s="487"/>
      <c r="O29" s="487"/>
      <c r="P29" s="487"/>
      <c r="Q29" s="475"/>
      <c r="S29" s="295"/>
      <c r="T29" s="297"/>
      <c r="U29" s="297"/>
      <c r="V29" s="297"/>
      <c r="W29" s="297"/>
      <c r="X29" s="297"/>
      <c r="Y29" s="297"/>
      <c r="Z29" s="297"/>
      <c r="AA29" s="297"/>
      <c r="AB29" s="297"/>
      <c r="AC29" s="297"/>
      <c r="AD29" s="297"/>
      <c r="AE29" s="297"/>
      <c r="AF29" s="298"/>
    </row>
    <row r="30" spans="2:32" ht="22.9" customHeight="1">
      <c r="B30" s="473"/>
      <c r="C30" s="477"/>
      <c r="D30" s="477"/>
      <c r="E30" s="477"/>
      <c r="F30" s="477"/>
      <c r="G30" s="477"/>
      <c r="H30" s="477"/>
      <c r="I30" s="477"/>
      <c r="J30" s="477"/>
      <c r="K30" s="477"/>
      <c r="L30" s="477"/>
      <c r="M30" s="477"/>
      <c r="N30" s="477"/>
      <c r="O30" s="477"/>
      <c r="P30" s="477"/>
      <c r="Q30" s="475"/>
      <c r="S30" s="305"/>
      <c r="T30" s="306"/>
      <c r="U30" s="306"/>
      <c r="V30" s="306"/>
      <c r="W30" s="306"/>
      <c r="X30" s="306"/>
      <c r="Y30" s="306"/>
      <c r="Z30" s="306"/>
      <c r="AA30" s="306"/>
      <c r="AB30" s="306"/>
      <c r="AC30" s="306"/>
      <c r="AD30" s="306"/>
      <c r="AE30" s="306"/>
      <c r="AF30" s="307"/>
    </row>
    <row r="31" spans="2:32" ht="22.9" customHeight="1">
      <c r="B31" s="473"/>
      <c r="C31" s="468"/>
      <c r="D31" s="468"/>
      <c r="E31" s="468"/>
      <c r="F31" s="1397" t="s">
        <v>690</v>
      </c>
      <c r="G31" s="1397"/>
      <c r="H31" s="1397"/>
      <c r="I31" s="488">
        <f>ejercicio-2</f>
        <v>2016</v>
      </c>
      <c r="J31" s="489"/>
      <c r="K31" s="468"/>
      <c r="L31" s="1398" t="s">
        <v>689</v>
      </c>
      <c r="M31" s="1398"/>
      <c r="N31" s="1398"/>
      <c r="O31" s="500">
        <f>ejercicio-1</f>
        <v>2017</v>
      </c>
      <c r="Q31" s="475"/>
      <c r="S31" s="305"/>
      <c r="T31" s="306"/>
      <c r="U31" s="306"/>
      <c r="V31" s="306"/>
      <c r="W31" s="306"/>
      <c r="X31" s="306"/>
      <c r="Y31" s="306"/>
      <c r="Z31" s="306"/>
      <c r="AA31" s="306"/>
      <c r="AB31" s="306"/>
      <c r="AC31" s="306"/>
      <c r="AD31" s="306"/>
      <c r="AE31" s="306"/>
      <c r="AF31" s="307"/>
    </row>
    <row r="32" spans="2:32" ht="43.9" customHeight="1">
      <c r="B32" s="473"/>
      <c r="C32" s="493" t="s">
        <v>20</v>
      </c>
      <c r="D32" s="493"/>
      <c r="E32" s="494" t="s">
        <v>21</v>
      </c>
      <c r="F32" s="494" t="s">
        <v>22</v>
      </c>
      <c r="G32" s="494" t="s">
        <v>686</v>
      </c>
      <c r="H32" s="495" t="s">
        <v>685</v>
      </c>
      <c r="I32" s="494" t="s">
        <v>693</v>
      </c>
      <c r="J32" s="494" t="s">
        <v>28</v>
      </c>
      <c r="K32" s="494"/>
      <c r="L32" s="494" t="s">
        <v>23</v>
      </c>
      <c r="M32" s="494" t="s">
        <v>24</v>
      </c>
      <c r="N32" s="494" t="s">
        <v>25</v>
      </c>
      <c r="O32" s="494" t="s">
        <v>26</v>
      </c>
      <c r="P32" s="497" t="s">
        <v>523</v>
      </c>
      <c r="Q32" s="475"/>
      <c r="S32" s="295"/>
      <c r="T32" s="297"/>
      <c r="U32" s="297"/>
      <c r="V32" s="297"/>
      <c r="W32" s="297"/>
      <c r="X32" s="297"/>
      <c r="Y32" s="297"/>
      <c r="Z32" s="297"/>
      <c r="AA32" s="297"/>
      <c r="AB32" s="297"/>
      <c r="AC32" s="297"/>
      <c r="AD32" s="297"/>
      <c r="AE32" s="297"/>
      <c r="AF32" s="298"/>
    </row>
    <row r="33" spans="2:32" ht="22.9" customHeight="1">
      <c r="B33" s="473"/>
      <c r="C33" s="328"/>
      <c r="D33" s="328"/>
      <c r="E33" s="510"/>
      <c r="F33" s="409"/>
      <c r="G33" s="508"/>
      <c r="H33" s="330"/>
      <c r="I33" s="331"/>
      <c r="J33" s="331"/>
      <c r="K33" s="331"/>
      <c r="L33" s="331"/>
      <c r="M33" s="331"/>
      <c r="N33" s="331"/>
      <c r="O33" s="331"/>
      <c r="P33" s="331"/>
      <c r="Q33" s="475"/>
      <c r="S33" s="295"/>
      <c r="T33" s="297"/>
      <c r="U33" s="297"/>
      <c r="V33" s="297"/>
      <c r="W33" s="297"/>
      <c r="X33" s="297"/>
      <c r="Y33" s="297"/>
      <c r="Z33" s="297"/>
      <c r="AA33" s="297"/>
      <c r="AB33" s="297"/>
      <c r="AC33" s="297"/>
      <c r="AD33" s="297"/>
      <c r="AE33" s="297"/>
      <c r="AF33" s="298"/>
    </row>
    <row r="34" spans="2:32" ht="22.9" customHeight="1">
      <c r="B34" s="473"/>
      <c r="C34" s="332"/>
      <c r="D34" s="332"/>
      <c r="E34" s="511"/>
      <c r="F34" s="410"/>
      <c r="G34" s="509"/>
      <c r="H34" s="334"/>
      <c r="I34" s="335"/>
      <c r="J34" s="335"/>
      <c r="K34" s="335"/>
      <c r="L34" s="335"/>
      <c r="M34" s="335"/>
      <c r="N34" s="335"/>
      <c r="O34" s="335"/>
      <c r="P34" s="335"/>
      <c r="Q34" s="475"/>
      <c r="S34" s="295"/>
      <c r="T34" s="297"/>
      <c r="U34" s="297"/>
      <c r="V34" s="297"/>
      <c r="W34" s="297"/>
      <c r="X34" s="297"/>
      <c r="Y34" s="297"/>
      <c r="Z34" s="297"/>
      <c r="AA34" s="297"/>
      <c r="AB34" s="297"/>
      <c r="AC34" s="297"/>
      <c r="AD34" s="297"/>
      <c r="AE34" s="297"/>
      <c r="AF34" s="298"/>
    </row>
    <row r="35" spans="2:32" ht="22.9" customHeight="1">
      <c r="B35" s="473"/>
      <c r="C35" s="332"/>
      <c r="D35" s="332"/>
      <c r="E35" s="511"/>
      <c r="F35" s="410"/>
      <c r="G35" s="509"/>
      <c r="H35" s="334"/>
      <c r="I35" s="335"/>
      <c r="J35" s="335"/>
      <c r="K35" s="335"/>
      <c r="L35" s="335"/>
      <c r="M35" s="335"/>
      <c r="N35" s="335"/>
      <c r="O35" s="335"/>
      <c r="P35" s="335"/>
      <c r="Q35" s="475"/>
      <c r="S35" s="295"/>
      <c r="T35" s="297"/>
      <c r="U35" s="297"/>
      <c r="V35" s="297"/>
      <c r="W35" s="297"/>
      <c r="X35" s="297"/>
      <c r="Y35" s="297"/>
      <c r="Z35" s="297"/>
      <c r="AA35" s="297"/>
      <c r="AB35" s="297"/>
      <c r="AC35" s="297"/>
      <c r="AD35" s="297"/>
      <c r="AE35" s="297"/>
      <c r="AF35" s="298"/>
    </row>
    <row r="36" spans="2:32" ht="22.9" customHeight="1">
      <c r="B36" s="473"/>
      <c r="C36" s="332"/>
      <c r="D36" s="332"/>
      <c r="E36" s="511"/>
      <c r="F36" s="410"/>
      <c r="G36" s="509"/>
      <c r="H36" s="334"/>
      <c r="I36" s="335"/>
      <c r="J36" s="335"/>
      <c r="K36" s="335"/>
      <c r="L36" s="335"/>
      <c r="M36" s="335"/>
      <c r="N36" s="335"/>
      <c r="O36" s="335"/>
      <c r="P36" s="335"/>
      <c r="Q36" s="475"/>
      <c r="S36" s="308"/>
      <c r="T36" s="309"/>
      <c r="U36" s="309"/>
      <c r="V36" s="309"/>
      <c r="W36" s="309"/>
      <c r="X36" s="309"/>
      <c r="Y36" s="309"/>
      <c r="Z36" s="309"/>
      <c r="AA36" s="309"/>
      <c r="AB36" s="309"/>
      <c r="AC36" s="309"/>
      <c r="AD36" s="309"/>
      <c r="AE36" s="309"/>
      <c r="AF36" s="310"/>
    </row>
    <row r="37" spans="2:32" ht="22.9" customHeight="1">
      <c r="B37" s="473"/>
      <c r="C37" s="332"/>
      <c r="D37" s="332"/>
      <c r="E37" s="511"/>
      <c r="F37" s="410"/>
      <c r="G37" s="509"/>
      <c r="H37" s="334"/>
      <c r="I37" s="335"/>
      <c r="J37" s="335"/>
      <c r="K37" s="335"/>
      <c r="L37" s="335"/>
      <c r="M37" s="335"/>
      <c r="N37" s="335"/>
      <c r="O37" s="335"/>
      <c r="P37" s="335"/>
      <c r="Q37" s="475"/>
      <c r="S37" s="308"/>
      <c r="T37" s="309"/>
      <c r="U37" s="309"/>
      <c r="V37" s="309"/>
      <c r="W37" s="309"/>
      <c r="X37" s="309"/>
      <c r="Y37" s="309"/>
      <c r="Z37" s="309"/>
      <c r="AA37" s="309"/>
      <c r="AB37" s="309"/>
      <c r="AC37" s="309"/>
      <c r="AD37" s="309"/>
      <c r="AE37" s="309"/>
      <c r="AF37" s="310"/>
    </row>
    <row r="38" spans="2:32" ht="22.9" customHeight="1">
      <c r="B38" s="473"/>
      <c r="C38" s="332"/>
      <c r="D38" s="332"/>
      <c r="E38" s="511"/>
      <c r="F38" s="410"/>
      <c r="G38" s="509"/>
      <c r="H38" s="334"/>
      <c r="I38" s="335"/>
      <c r="J38" s="335"/>
      <c r="K38" s="335"/>
      <c r="L38" s="335"/>
      <c r="M38" s="335"/>
      <c r="N38" s="335"/>
      <c r="O38" s="335"/>
      <c r="P38" s="335"/>
      <c r="Q38" s="475"/>
      <c r="S38" s="308"/>
      <c r="T38" s="309"/>
      <c r="U38" s="309"/>
      <c r="V38" s="309"/>
      <c r="W38" s="309"/>
      <c r="X38" s="309"/>
      <c r="Y38" s="309"/>
      <c r="Z38" s="309"/>
      <c r="AA38" s="309"/>
      <c r="AB38" s="309"/>
      <c r="AC38" s="309"/>
      <c r="AD38" s="309"/>
      <c r="AE38" s="309"/>
      <c r="AF38" s="310"/>
    </row>
    <row r="39" spans="2:32" ht="22.9" customHeight="1">
      <c r="B39" s="473"/>
      <c r="C39" s="332"/>
      <c r="D39" s="332"/>
      <c r="E39" s="511"/>
      <c r="F39" s="410"/>
      <c r="G39" s="509"/>
      <c r="H39" s="334"/>
      <c r="I39" s="335"/>
      <c r="J39" s="335"/>
      <c r="K39" s="335"/>
      <c r="L39" s="335"/>
      <c r="M39" s="335"/>
      <c r="N39" s="335"/>
      <c r="O39" s="335"/>
      <c r="P39" s="335"/>
      <c r="Q39" s="475"/>
      <c r="S39" s="308"/>
      <c r="T39" s="309"/>
      <c r="U39" s="309"/>
      <c r="V39" s="309"/>
      <c r="W39" s="309"/>
      <c r="X39" s="309"/>
      <c r="Y39" s="309"/>
      <c r="Z39" s="309"/>
      <c r="AA39" s="309"/>
      <c r="AB39" s="309"/>
      <c r="AC39" s="309"/>
      <c r="AD39" s="309"/>
      <c r="AE39" s="309"/>
      <c r="AF39" s="310"/>
    </row>
    <row r="40" spans="2:32" ht="22.9" customHeight="1">
      <c r="B40" s="473"/>
      <c r="C40" s="332"/>
      <c r="D40" s="332"/>
      <c r="E40" s="511"/>
      <c r="F40" s="410"/>
      <c r="G40" s="509"/>
      <c r="H40" s="334"/>
      <c r="I40" s="335"/>
      <c r="J40" s="335"/>
      <c r="K40" s="335"/>
      <c r="L40" s="335"/>
      <c r="M40" s="335"/>
      <c r="N40" s="335"/>
      <c r="O40" s="335"/>
      <c r="P40" s="335"/>
      <c r="Q40" s="475"/>
      <c r="S40" s="308"/>
      <c r="T40" s="309"/>
      <c r="U40" s="309"/>
      <c r="V40" s="309"/>
      <c r="W40" s="309"/>
      <c r="X40" s="309"/>
      <c r="Y40" s="309"/>
      <c r="Z40" s="309"/>
      <c r="AA40" s="309"/>
      <c r="AB40" s="309"/>
      <c r="AC40" s="309"/>
      <c r="AD40" s="309"/>
      <c r="AE40" s="309"/>
      <c r="AF40" s="310"/>
    </row>
    <row r="41" spans="2:32" ht="22.9" customHeight="1">
      <c r="B41" s="473"/>
      <c r="C41" s="332"/>
      <c r="D41" s="332"/>
      <c r="E41" s="511"/>
      <c r="F41" s="410"/>
      <c r="G41" s="509"/>
      <c r="H41" s="334"/>
      <c r="I41" s="335"/>
      <c r="J41" s="335"/>
      <c r="K41" s="335"/>
      <c r="L41" s="335"/>
      <c r="M41" s="335"/>
      <c r="N41" s="335"/>
      <c r="O41" s="335"/>
      <c r="P41" s="335"/>
      <c r="Q41" s="475"/>
      <c r="S41" s="308"/>
      <c r="T41" s="309"/>
      <c r="U41" s="309"/>
      <c r="V41" s="309"/>
      <c r="W41" s="309"/>
      <c r="X41" s="309"/>
      <c r="Y41" s="309"/>
      <c r="Z41" s="309"/>
      <c r="AA41" s="309"/>
      <c r="AB41" s="309"/>
      <c r="AC41" s="309"/>
      <c r="AD41" s="309"/>
      <c r="AE41" s="309"/>
      <c r="AF41" s="310"/>
    </row>
    <row r="42" spans="2:32" ht="22.9" customHeight="1">
      <c r="B42" s="473"/>
      <c r="C42" s="332"/>
      <c r="D42" s="332"/>
      <c r="E42" s="511"/>
      <c r="F42" s="410"/>
      <c r="G42" s="509"/>
      <c r="H42" s="334"/>
      <c r="I42" s="335"/>
      <c r="J42" s="335"/>
      <c r="K42" s="335"/>
      <c r="L42" s="335"/>
      <c r="M42" s="335"/>
      <c r="N42" s="335"/>
      <c r="O42" s="335"/>
      <c r="P42" s="335"/>
      <c r="Q42" s="475"/>
      <c r="S42" s="308"/>
      <c r="T42" s="309"/>
      <c r="U42" s="309"/>
      <c r="V42" s="309"/>
      <c r="W42" s="309"/>
      <c r="X42" s="309"/>
      <c r="Y42" s="309"/>
      <c r="Z42" s="309"/>
      <c r="AA42" s="309"/>
      <c r="AB42" s="309"/>
      <c r="AC42" s="309"/>
      <c r="AD42" s="309"/>
      <c r="AE42" s="309"/>
      <c r="AF42" s="310"/>
    </row>
    <row r="43" spans="2:32" ht="22.9" customHeight="1">
      <c r="B43" s="473"/>
      <c r="C43" s="332"/>
      <c r="D43" s="332"/>
      <c r="E43" s="511"/>
      <c r="F43" s="410"/>
      <c r="G43" s="509"/>
      <c r="H43" s="334"/>
      <c r="I43" s="335"/>
      <c r="J43" s="335"/>
      <c r="K43" s="335"/>
      <c r="L43" s="335"/>
      <c r="M43" s="335"/>
      <c r="N43" s="335"/>
      <c r="O43" s="335"/>
      <c r="P43" s="335"/>
      <c r="Q43" s="475"/>
      <c r="S43" s="308"/>
      <c r="T43" s="309"/>
      <c r="U43" s="309"/>
      <c r="V43" s="309"/>
      <c r="W43" s="309"/>
      <c r="X43" s="309"/>
      <c r="Y43" s="309"/>
      <c r="Z43" s="309"/>
      <c r="AA43" s="309"/>
      <c r="AB43" s="309"/>
      <c r="AC43" s="309"/>
      <c r="AD43" s="309"/>
      <c r="AE43" s="309"/>
      <c r="AF43" s="310"/>
    </row>
    <row r="44" spans="2:32" ht="22.9" customHeight="1">
      <c r="B44" s="473"/>
      <c r="C44" s="468"/>
      <c r="D44" s="468"/>
      <c r="E44" s="468"/>
      <c r="F44" s="468"/>
      <c r="G44" s="468"/>
      <c r="H44" s="468"/>
      <c r="I44" s="468"/>
      <c r="J44" s="468"/>
      <c r="K44" s="468"/>
      <c r="L44" s="468"/>
      <c r="M44" s="468"/>
      <c r="N44" s="468"/>
      <c r="O44" s="468"/>
      <c r="P44" s="468"/>
      <c r="Q44" s="475"/>
      <c r="S44" s="308"/>
      <c r="T44" s="309"/>
      <c r="U44" s="309"/>
      <c r="V44" s="309"/>
      <c r="W44" s="309"/>
      <c r="X44" s="309"/>
      <c r="Y44" s="309"/>
      <c r="Z44" s="309"/>
      <c r="AA44" s="309"/>
      <c r="AB44" s="309"/>
      <c r="AC44" s="309"/>
      <c r="AD44" s="309"/>
      <c r="AE44" s="309"/>
      <c r="AF44" s="310"/>
    </row>
    <row r="45" spans="2:32" ht="22.9" customHeight="1">
      <c r="B45" s="473"/>
      <c r="C45" s="487" t="s">
        <v>29</v>
      </c>
      <c r="D45" s="487"/>
      <c r="E45" s="487"/>
      <c r="F45" s="487"/>
      <c r="G45" s="487"/>
      <c r="H45" s="487"/>
      <c r="I45" s="487"/>
      <c r="J45" s="487"/>
      <c r="K45" s="487"/>
      <c r="L45" s="487"/>
      <c r="M45" s="487"/>
      <c r="N45" s="487"/>
      <c r="O45" s="487"/>
      <c r="P45" s="474"/>
      <c r="Q45" s="475"/>
      <c r="S45" s="308"/>
      <c r="T45" s="309"/>
      <c r="U45" s="309"/>
      <c r="V45" s="309"/>
      <c r="W45" s="309"/>
      <c r="X45" s="309"/>
      <c r="Y45" s="309"/>
      <c r="Z45" s="309"/>
      <c r="AA45" s="309"/>
      <c r="AB45" s="309"/>
      <c r="AC45" s="309"/>
      <c r="AD45" s="309"/>
      <c r="AE45" s="309"/>
      <c r="AF45" s="310"/>
    </row>
    <row r="46" spans="2:32" ht="22.9" customHeight="1">
      <c r="B46" s="473"/>
      <c r="C46" s="474"/>
      <c r="D46" s="474"/>
      <c r="E46" s="474"/>
      <c r="F46" s="474"/>
      <c r="G46" s="474"/>
      <c r="H46" s="474"/>
      <c r="I46" s="474"/>
      <c r="J46" s="474"/>
      <c r="K46" s="474"/>
      <c r="L46" s="474"/>
      <c r="M46" s="474"/>
      <c r="N46" s="474"/>
      <c r="O46" s="474"/>
      <c r="P46" s="474"/>
      <c r="Q46" s="475"/>
      <c r="S46" s="308"/>
      <c r="T46" s="309"/>
      <c r="U46" s="309"/>
      <c r="V46" s="309"/>
      <c r="W46" s="309"/>
      <c r="X46" s="309"/>
      <c r="Y46" s="309"/>
      <c r="Z46" s="309"/>
      <c r="AA46" s="309"/>
      <c r="AB46" s="309"/>
      <c r="AC46" s="309"/>
      <c r="AD46" s="309"/>
      <c r="AE46" s="309"/>
      <c r="AF46" s="310"/>
    </row>
    <row r="47" spans="2:32" ht="22.9" customHeight="1">
      <c r="B47" s="473"/>
      <c r="C47" s="1395" t="s">
        <v>30</v>
      </c>
      <c r="D47" s="1395"/>
      <c r="E47" s="493"/>
      <c r="F47" s="494"/>
      <c r="G47" s="501"/>
      <c r="H47" s="501"/>
      <c r="I47" s="501"/>
      <c r="J47" s="501"/>
      <c r="K47" s="501"/>
      <c r="L47" s="501"/>
      <c r="M47" s="501"/>
      <c r="N47" s="501"/>
      <c r="O47" s="501"/>
      <c r="P47" s="501"/>
      <c r="Q47" s="475"/>
      <c r="S47" s="308"/>
      <c r="T47" s="309"/>
      <c r="U47" s="309"/>
      <c r="V47" s="309"/>
      <c r="W47" s="309"/>
      <c r="X47" s="309"/>
      <c r="Y47" s="309"/>
      <c r="Z47" s="309"/>
      <c r="AA47" s="309"/>
      <c r="AB47" s="309"/>
      <c r="AC47" s="309"/>
      <c r="AD47" s="309"/>
      <c r="AE47" s="309"/>
      <c r="AF47" s="310"/>
    </row>
    <row r="48" spans="2:32" ht="22.9" customHeight="1">
      <c r="B48" s="473"/>
      <c r="C48" s="1396"/>
      <c r="D48" s="1396"/>
      <c r="E48" s="1396"/>
      <c r="F48" s="1396"/>
      <c r="G48" s="468"/>
      <c r="H48" s="468"/>
      <c r="I48" s="468"/>
      <c r="J48" s="468"/>
      <c r="K48" s="468"/>
      <c r="L48" s="468"/>
      <c r="M48" s="468"/>
      <c r="N48" s="468"/>
      <c r="O48" s="468"/>
      <c r="P48" s="468"/>
      <c r="Q48" s="475"/>
      <c r="S48" s="308"/>
      <c r="T48" s="309"/>
      <c r="U48" s="309"/>
      <c r="V48" s="309"/>
      <c r="W48" s="309"/>
      <c r="X48" s="309"/>
      <c r="Y48" s="309"/>
      <c r="Z48" s="309"/>
      <c r="AA48" s="309"/>
      <c r="AB48" s="309"/>
      <c r="AC48" s="309"/>
      <c r="AD48" s="309"/>
      <c r="AE48" s="309"/>
      <c r="AF48" s="310"/>
    </row>
    <row r="49" spans="2:32" ht="22.9" customHeight="1">
      <c r="B49" s="473"/>
      <c r="C49" s="455"/>
      <c r="D49" s="455"/>
      <c r="E49" s="455"/>
      <c r="F49" s="455"/>
      <c r="G49" s="468"/>
      <c r="H49" s="468"/>
      <c r="I49" s="468"/>
      <c r="J49" s="468"/>
      <c r="K49" s="468"/>
      <c r="L49" s="468"/>
      <c r="M49" s="468"/>
      <c r="N49" s="468"/>
      <c r="O49" s="468"/>
      <c r="P49" s="468"/>
      <c r="Q49" s="475"/>
      <c r="S49" s="308"/>
      <c r="T49" s="309"/>
      <c r="U49" s="309"/>
      <c r="V49" s="309"/>
      <c r="W49" s="309"/>
      <c r="X49" s="309"/>
      <c r="Y49" s="309"/>
      <c r="Z49" s="309"/>
      <c r="AA49" s="309"/>
      <c r="AB49" s="309"/>
      <c r="AC49" s="309"/>
      <c r="AD49" s="309"/>
      <c r="AE49" s="309"/>
      <c r="AF49" s="310"/>
    </row>
    <row r="50" spans="2:32" ht="22.9" customHeight="1">
      <c r="B50" s="473"/>
      <c r="C50" s="455"/>
      <c r="D50" s="455"/>
      <c r="E50" s="455"/>
      <c r="F50" s="455"/>
      <c r="G50" s="468"/>
      <c r="H50" s="468"/>
      <c r="I50" s="468"/>
      <c r="J50" s="468"/>
      <c r="K50" s="468"/>
      <c r="L50" s="468"/>
      <c r="M50" s="468"/>
      <c r="N50" s="468"/>
      <c r="O50" s="468"/>
      <c r="P50" s="468"/>
      <c r="Q50" s="475"/>
      <c r="S50" s="308"/>
      <c r="T50" s="309"/>
      <c r="U50" s="309"/>
      <c r="V50" s="309"/>
      <c r="W50" s="309"/>
      <c r="X50" s="309"/>
      <c r="Y50" s="309"/>
      <c r="Z50" s="309"/>
      <c r="AA50" s="309"/>
      <c r="AB50" s="309"/>
      <c r="AC50" s="309"/>
      <c r="AD50" s="309"/>
      <c r="AE50" s="309"/>
      <c r="AF50" s="310"/>
    </row>
    <row r="51" spans="2:32" ht="22.9" customHeight="1">
      <c r="B51" s="473"/>
      <c r="C51" s="456" t="s">
        <v>354</v>
      </c>
      <c r="D51" s="455"/>
      <c r="E51" s="455"/>
      <c r="F51" s="455"/>
      <c r="G51" s="468"/>
      <c r="H51" s="468"/>
      <c r="I51" s="468"/>
      <c r="J51" s="468"/>
      <c r="K51" s="468"/>
      <c r="L51" s="468"/>
      <c r="M51" s="468"/>
      <c r="N51" s="468"/>
      <c r="O51" s="468"/>
      <c r="P51" s="468"/>
      <c r="Q51" s="475"/>
      <c r="S51" s="308"/>
      <c r="T51" s="309"/>
      <c r="U51" s="309"/>
      <c r="V51" s="309"/>
      <c r="W51" s="309"/>
      <c r="X51" s="309"/>
      <c r="Y51" s="309"/>
      <c r="Z51" s="309"/>
      <c r="AA51" s="309"/>
      <c r="AB51" s="309"/>
      <c r="AC51" s="309"/>
      <c r="AD51" s="309"/>
      <c r="AE51" s="309"/>
      <c r="AF51" s="310"/>
    </row>
    <row r="52" spans="2:32" ht="22.9" customHeight="1">
      <c r="B52" s="473"/>
      <c r="C52" s="457" t="s">
        <v>692</v>
      </c>
      <c r="D52" s="455"/>
      <c r="E52" s="455"/>
      <c r="F52" s="455"/>
      <c r="G52" s="468"/>
      <c r="H52" s="468"/>
      <c r="I52" s="468"/>
      <c r="J52" s="468"/>
      <c r="K52" s="468"/>
      <c r="L52" s="468"/>
      <c r="M52" s="468"/>
      <c r="N52" s="468"/>
      <c r="O52" s="468"/>
      <c r="P52" s="468"/>
      <c r="Q52" s="475"/>
      <c r="S52" s="308"/>
      <c r="T52" s="309"/>
      <c r="U52" s="309"/>
      <c r="V52" s="309"/>
      <c r="W52" s="309"/>
      <c r="X52" s="309"/>
      <c r="Y52" s="309"/>
      <c r="Z52" s="309"/>
      <c r="AA52" s="309"/>
      <c r="AB52" s="309"/>
      <c r="AC52" s="309"/>
      <c r="AD52" s="309"/>
      <c r="AE52" s="309"/>
      <c r="AF52" s="310"/>
    </row>
    <row r="53" spans="2:32" ht="22.9" customHeight="1">
      <c r="B53" s="473"/>
      <c r="C53" s="502" t="s">
        <v>695</v>
      </c>
      <c r="D53" s="455"/>
      <c r="E53" s="455"/>
      <c r="F53" s="455"/>
      <c r="G53" s="468"/>
      <c r="H53" s="468"/>
      <c r="I53" s="468"/>
      <c r="J53" s="468"/>
      <c r="K53" s="468"/>
      <c r="L53" s="468"/>
      <c r="M53" s="468"/>
      <c r="N53" s="468"/>
      <c r="O53" s="468"/>
      <c r="P53" s="468"/>
      <c r="Q53" s="475"/>
      <c r="S53" s="308"/>
      <c r="T53" s="309"/>
      <c r="U53" s="309"/>
      <c r="V53" s="309"/>
      <c r="W53" s="309"/>
      <c r="X53" s="309"/>
      <c r="Y53" s="309"/>
      <c r="Z53" s="309"/>
      <c r="AA53" s="309"/>
      <c r="AB53" s="309"/>
      <c r="AC53" s="309"/>
      <c r="AD53" s="309"/>
      <c r="AE53" s="309"/>
      <c r="AF53" s="310"/>
    </row>
    <row r="54" spans="2:32" ht="22.9" customHeight="1">
      <c r="B54" s="473"/>
      <c r="C54" s="502" t="s">
        <v>760</v>
      </c>
      <c r="D54" s="455"/>
      <c r="E54" s="455"/>
      <c r="F54" s="455"/>
      <c r="G54" s="468"/>
      <c r="H54" s="468"/>
      <c r="I54" s="468"/>
      <c r="J54" s="468"/>
      <c r="K54" s="468"/>
      <c r="L54" s="468"/>
      <c r="M54" s="468"/>
      <c r="N54" s="468"/>
      <c r="O54" s="468"/>
      <c r="P54" s="468"/>
      <c r="Q54" s="475"/>
      <c r="S54" s="308"/>
      <c r="T54" s="309"/>
      <c r="U54" s="309"/>
      <c r="V54" s="309"/>
      <c r="W54" s="309"/>
      <c r="X54" s="309"/>
      <c r="Y54" s="309"/>
      <c r="Z54" s="309"/>
      <c r="AA54" s="309"/>
      <c r="AB54" s="309"/>
      <c r="AC54" s="309"/>
      <c r="AD54" s="309"/>
      <c r="AE54" s="309"/>
      <c r="AF54" s="310"/>
    </row>
    <row r="55" spans="2:32" ht="22.9" customHeight="1" thickBot="1">
      <c r="B55" s="503"/>
      <c r="C55" s="1393"/>
      <c r="D55" s="1393"/>
      <c r="E55" s="1393"/>
      <c r="F55" s="1393"/>
      <c r="G55" s="504"/>
      <c r="H55" s="504"/>
      <c r="I55" s="504"/>
      <c r="J55" s="504"/>
      <c r="K55" s="504"/>
      <c r="L55" s="504"/>
      <c r="M55" s="504"/>
      <c r="N55" s="504"/>
      <c r="O55" s="504"/>
      <c r="P55" s="504"/>
      <c r="Q55" s="505"/>
      <c r="S55" s="311"/>
      <c r="T55" s="312"/>
      <c r="U55" s="312"/>
      <c r="V55" s="312"/>
      <c r="W55" s="312"/>
      <c r="X55" s="312"/>
      <c r="Y55" s="312"/>
      <c r="Z55" s="312"/>
      <c r="AA55" s="312"/>
      <c r="AB55" s="312"/>
      <c r="AC55" s="312"/>
      <c r="AD55" s="312"/>
      <c r="AE55" s="312"/>
      <c r="AF55" s="313"/>
    </row>
    <row r="56" spans="2:32" ht="22.9" customHeight="1">
      <c r="C56" s="468"/>
      <c r="D56" s="468"/>
      <c r="E56" s="468"/>
      <c r="F56" s="468"/>
      <c r="G56" s="468"/>
      <c r="H56" s="468"/>
      <c r="I56" s="468"/>
      <c r="J56" s="468"/>
      <c r="K56" s="468"/>
      <c r="L56" s="468"/>
      <c r="M56" s="468"/>
      <c r="N56" s="468"/>
      <c r="O56" s="468"/>
      <c r="P56" s="468"/>
    </row>
    <row r="57" spans="2:32" ht="12.75">
      <c r="C57" s="506" t="s">
        <v>77</v>
      </c>
      <c r="D57" s="468"/>
      <c r="E57" s="468"/>
      <c r="F57" s="468"/>
      <c r="G57" s="468"/>
      <c r="H57" s="468"/>
      <c r="I57" s="468"/>
      <c r="J57" s="468"/>
      <c r="K57" s="468"/>
      <c r="L57" s="468"/>
      <c r="M57" s="468"/>
      <c r="N57" s="468"/>
      <c r="P57" s="458" t="s">
        <v>84</v>
      </c>
    </row>
    <row r="58" spans="2:32" ht="12.75">
      <c r="C58" s="507" t="s">
        <v>78</v>
      </c>
      <c r="D58" s="468"/>
      <c r="E58" s="468"/>
      <c r="F58" s="468"/>
      <c r="G58" s="468"/>
      <c r="H58" s="468"/>
      <c r="I58" s="468"/>
      <c r="J58" s="468"/>
      <c r="K58" s="468"/>
      <c r="L58" s="468"/>
      <c r="M58" s="468"/>
      <c r="N58" s="468"/>
      <c r="O58" s="468"/>
      <c r="P58" s="468"/>
    </row>
    <row r="59" spans="2:32" ht="12.75">
      <c r="C59" s="507" t="s">
        <v>79</v>
      </c>
      <c r="D59" s="468"/>
      <c r="E59" s="468"/>
      <c r="F59" s="468"/>
      <c r="G59" s="468"/>
      <c r="H59" s="468"/>
      <c r="I59" s="468"/>
      <c r="J59" s="468"/>
      <c r="K59" s="468"/>
      <c r="L59" s="468"/>
      <c r="M59" s="468"/>
      <c r="N59" s="468"/>
      <c r="O59" s="468"/>
      <c r="P59" s="468"/>
    </row>
    <row r="60" spans="2:32" ht="12.75">
      <c r="C60" s="507" t="s">
        <v>80</v>
      </c>
      <c r="D60" s="468"/>
      <c r="E60" s="468"/>
      <c r="F60" s="468"/>
      <c r="G60" s="468"/>
      <c r="H60" s="468"/>
      <c r="I60" s="468"/>
      <c r="J60" s="468"/>
      <c r="K60" s="468"/>
      <c r="L60" s="468"/>
      <c r="M60" s="468"/>
      <c r="N60" s="468"/>
      <c r="O60" s="468"/>
      <c r="P60" s="468"/>
    </row>
    <row r="61" spans="2:32" ht="12.75">
      <c r="C61" s="507" t="s">
        <v>81</v>
      </c>
      <c r="D61" s="468"/>
      <c r="E61" s="468"/>
      <c r="F61" s="468"/>
      <c r="G61" s="468"/>
      <c r="H61" s="468"/>
      <c r="I61" s="468"/>
      <c r="J61" s="468"/>
      <c r="K61" s="468"/>
      <c r="L61" s="468"/>
      <c r="M61" s="468"/>
      <c r="N61" s="468"/>
      <c r="O61" s="468"/>
      <c r="P61" s="468"/>
    </row>
    <row r="62" spans="2:32" ht="22.9" customHeight="1">
      <c r="C62" s="468"/>
      <c r="D62" s="468"/>
      <c r="E62" s="468"/>
      <c r="F62" s="468"/>
      <c r="G62" s="468"/>
      <c r="H62" s="468"/>
      <c r="I62" s="468"/>
      <c r="J62" s="468"/>
      <c r="K62" s="468"/>
      <c r="L62" s="468"/>
      <c r="M62" s="468"/>
      <c r="N62" s="468"/>
      <c r="O62" s="468"/>
      <c r="P62" s="468"/>
    </row>
    <row r="63" spans="2:32" ht="22.9" customHeight="1">
      <c r="C63" s="468"/>
      <c r="D63" s="468"/>
      <c r="E63" s="468"/>
      <c r="F63" s="468"/>
      <c r="G63" s="468"/>
      <c r="H63" s="468"/>
      <c r="I63" s="468"/>
      <c r="J63" s="468"/>
      <c r="K63" s="468"/>
      <c r="L63" s="468"/>
      <c r="M63" s="468"/>
      <c r="N63" s="468"/>
      <c r="O63" s="468"/>
      <c r="P63" s="468"/>
    </row>
    <row r="64" spans="2:32" ht="22.9" customHeight="1">
      <c r="C64" s="468"/>
      <c r="D64" s="468"/>
      <c r="E64" s="468"/>
      <c r="F64" s="468"/>
      <c r="G64" s="468"/>
      <c r="H64" s="468"/>
      <c r="I64" s="468"/>
      <c r="J64" s="468"/>
      <c r="K64" s="468"/>
      <c r="L64" s="468"/>
      <c r="M64" s="468"/>
      <c r="N64" s="468"/>
      <c r="O64" s="468"/>
      <c r="P64" s="468"/>
    </row>
    <row r="65" spans="3:16" ht="22.9" customHeight="1">
      <c r="C65" s="468"/>
      <c r="D65" s="468"/>
      <c r="E65" s="468"/>
      <c r="F65" s="468"/>
      <c r="G65" s="468"/>
      <c r="H65" s="468"/>
      <c r="I65" s="468"/>
      <c r="J65" s="468"/>
      <c r="K65" s="468"/>
      <c r="L65" s="468"/>
      <c r="M65" s="468"/>
      <c r="N65" s="468"/>
      <c r="O65" s="468"/>
      <c r="P65" s="468"/>
    </row>
    <row r="66" spans="3:16" ht="22.9" customHeight="1">
      <c r="F66" s="468"/>
      <c r="G66" s="468"/>
      <c r="H66" s="468"/>
      <c r="I66" s="468"/>
      <c r="J66" s="468"/>
      <c r="K66" s="468"/>
      <c r="L66" s="468"/>
      <c r="M66" s="468"/>
      <c r="N66" s="468"/>
      <c r="O66" s="468"/>
      <c r="P66" s="468"/>
    </row>
  </sheetData>
  <sheetProtection password="E059" sheet="1" objects="1" scenarios="1" insertRows="0"/>
  <mergeCells count="9">
    <mergeCell ref="P6:P7"/>
    <mergeCell ref="C55:F55"/>
    <mergeCell ref="D9:O9"/>
    <mergeCell ref="C47:D47"/>
    <mergeCell ref="C48:F48"/>
    <mergeCell ref="L15:N15"/>
    <mergeCell ref="F15:H15"/>
    <mergeCell ref="L31:N31"/>
    <mergeCell ref="F31:H31"/>
  </mergeCells>
  <phoneticPr fontId="20" type="noConversion"/>
  <printOptions horizontalCentered="1" verticalCentered="1"/>
  <pageMargins left="0.35629921259842523" right="0.35629921259842523" top="0.60629921259842523" bottom="0.60629921259842523" header="0.5" footer="0.5"/>
  <pageSetup paperSize="9" scale="42" orientation="portrait" horizontalDpi="4294967292" verticalDpi="4294967292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60"/>
  <sheetViews>
    <sheetView zoomScale="67" zoomScaleNormal="67" workbookViewId="0">
      <selection activeCell="G35" sqref="G35"/>
    </sheetView>
  </sheetViews>
  <sheetFormatPr baseColWidth="10" defaultColWidth="10.77734375" defaultRowHeight="22.9" customHeight="1"/>
  <cols>
    <col min="1" max="2" width="3.21875" style="467" customWidth="1"/>
    <col min="3" max="4" width="14.77734375" style="467" customWidth="1"/>
    <col min="5" max="6" width="15.44140625" style="467" customWidth="1"/>
    <col min="7" max="9" width="14.77734375" style="467" customWidth="1"/>
    <col min="10" max="10" width="17.88671875" style="467" bestFit="1" customWidth="1"/>
    <col min="11" max="11" width="16.44140625" style="467" customWidth="1"/>
    <col min="12" max="12" width="16.21875" style="467" customWidth="1"/>
    <col min="13" max="13" width="60.77734375" style="467" customWidth="1"/>
    <col min="14" max="14" width="16.5546875" style="467" customWidth="1"/>
    <col min="15" max="15" width="4" style="467" customWidth="1"/>
    <col min="16" max="16384" width="10.77734375" style="467"/>
  </cols>
  <sheetData>
    <row r="1" spans="2:30" ht="22.9" customHeight="1">
      <c r="D1" s="468"/>
      <c r="E1" s="468"/>
    </row>
    <row r="2" spans="2:30" ht="22.9" customHeight="1">
      <c r="D2" s="469" t="s">
        <v>31</v>
      </c>
      <c r="E2" s="469"/>
    </row>
    <row r="3" spans="2:30" ht="22.9" customHeight="1">
      <c r="D3" s="469" t="s">
        <v>32</v>
      </c>
      <c r="E3" s="469"/>
    </row>
    <row r="4" spans="2:30" ht="22.9" customHeight="1" thickBot="1"/>
    <row r="5" spans="2:30" ht="9" customHeight="1">
      <c r="B5" s="470"/>
      <c r="C5" s="471"/>
      <c r="D5" s="471"/>
      <c r="E5" s="471"/>
      <c r="F5" s="471"/>
      <c r="G5" s="471"/>
      <c r="H5" s="471"/>
      <c r="I5" s="471"/>
      <c r="J5" s="471"/>
      <c r="K5" s="471"/>
      <c r="L5" s="471"/>
      <c r="M5" s="471"/>
      <c r="N5" s="471"/>
      <c r="O5" s="472"/>
      <c r="Q5" s="292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3"/>
      <c r="AD5" s="294"/>
    </row>
    <row r="6" spans="2:30" ht="30" customHeight="1">
      <c r="B6" s="473"/>
      <c r="C6" s="474" t="s">
        <v>0</v>
      </c>
      <c r="D6" s="468"/>
      <c r="E6" s="468"/>
      <c r="F6" s="468"/>
      <c r="G6" s="468"/>
      <c r="H6" s="468"/>
      <c r="I6" s="468"/>
      <c r="J6" s="468"/>
      <c r="K6" s="468"/>
      <c r="L6" s="468"/>
      <c r="M6" s="468"/>
      <c r="N6" s="1392">
        <f>ejercicio</f>
        <v>2018</v>
      </c>
      <c r="O6" s="475"/>
      <c r="Q6" s="295"/>
      <c r="R6" s="296" t="s">
        <v>644</v>
      </c>
      <c r="S6" s="297"/>
      <c r="T6" s="297"/>
      <c r="U6" s="297"/>
      <c r="V6" s="297"/>
      <c r="W6" s="297"/>
      <c r="X6" s="297"/>
      <c r="Y6" s="297"/>
      <c r="Z6" s="297"/>
      <c r="AA6" s="297"/>
      <c r="AB6" s="297"/>
      <c r="AC6" s="297"/>
      <c r="AD6" s="298"/>
    </row>
    <row r="7" spans="2:30" ht="30" customHeight="1">
      <c r="B7" s="473"/>
      <c r="C7" s="474" t="s">
        <v>1</v>
      </c>
      <c r="D7" s="468"/>
      <c r="E7" s="468"/>
      <c r="F7" s="468"/>
      <c r="G7" s="468"/>
      <c r="H7" s="468"/>
      <c r="I7" s="468"/>
      <c r="J7" s="468"/>
      <c r="K7" s="468"/>
      <c r="L7" s="468"/>
      <c r="M7" s="468"/>
      <c r="N7" s="1392"/>
      <c r="O7" s="475"/>
      <c r="Q7" s="295"/>
      <c r="R7" s="297"/>
      <c r="S7" s="297"/>
      <c r="T7" s="297"/>
      <c r="U7" s="297"/>
      <c r="V7" s="297"/>
      <c r="W7" s="297"/>
      <c r="X7" s="297"/>
      <c r="Y7" s="297"/>
      <c r="Z7" s="297"/>
      <c r="AA7" s="297"/>
      <c r="AB7" s="297"/>
      <c r="AC7" s="297"/>
      <c r="AD7" s="298"/>
    </row>
    <row r="8" spans="2:30" ht="30" customHeight="1">
      <c r="B8" s="473"/>
      <c r="C8" s="477"/>
      <c r="D8" s="468"/>
      <c r="E8" s="468"/>
      <c r="F8" s="468"/>
      <c r="G8" s="468"/>
      <c r="H8" s="468"/>
      <c r="I8" s="468"/>
      <c r="J8" s="468"/>
      <c r="K8" s="468"/>
      <c r="L8" s="468"/>
      <c r="M8" s="468"/>
      <c r="N8" s="478"/>
      <c r="O8" s="475"/>
      <c r="Q8" s="295"/>
      <c r="R8" s="297"/>
      <c r="S8" s="297"/>
      <c r="T8" s="297"/>
      <c r="U8" s="297"/>
      <c r="V8" s="297"/>
      <c r="W8" s="297"/>
      <c r="X8" s="297"/>
      <c r="Y8" s="297"/>
      <c r="Z8" s="297"/>
      <c r="AA8" s="297"/>
      <c r="AB8" s="297"/>
      <c r="AC8" s="297"/>
      <c r="AD8" s="298"/>
    </row>
    <row r="9" spans="2:30" s="482" customFormat="1" ht="30" customHeight="1">
      <c r="B9" s="479"/>
      <c r="C9" s="480" t="s">
        <v>2</v>
      </c>
      <c r="D9" s="1394" t="str">
        <f>Entidad</f>
        <v>CASINO TAORO S.A.</v>
      </c>
      <c r="E9" s="1394"/>
      <c r="F9" s="1394"/>
      <c r="G9" s="1394"/>
      <c r="H9" s="1394"/>
      <c r="I9" s="1394"/>
      <c r="J9" s="1394"/>
      <c r="K9" s="1394"/>
      <c r="L9" s="1394"/>
      <c r="M9" s="1394"/>
      <c r="N9" s="462"/>
      <c r="O9" s="481"/>
      <c r="Q9" s="299"/>
      <c r="R9" s="300"/>
      <c r="S9" s="300"/>
      <c r="T9" s="300"/>
      <c r="U9" s="300"/>
      <c r="V9" s="300"/>
      <c r="W9" s="300"/>
      <c r="X9" s="300"/>
      <c r="Y9" s="300"/>
      <c r="Z9" s="300"/>
      <c r="AA9" s="300"/>
      <c r="AB9" s="300"/>
      <c r="AC9" s="300"/>
      <c r="AD9" s="301"/>
    </row>
    <row r="10" spans="2:30" ht="7.15" customHeight="1">
      <c r="B10" s="473"/>
      <c r="C10" s="468"/>
      <c r="D10" s="468"/>
      <c r="E10" s="468"/>
      <c r="F10" s="468"/>
      <c r="G10" s="468"/>
      <c r="H10" s="468"/>
      <c r="I10" s="468"/>
      <c r="J10" s="476"/>
      <c r="K10" s="468"/>
      <c r="L10" s="468"/>
      <c r="M10" s="468"/>
      <c r="N10" s="468"/>
      <c r="O10" s="475"/>
      <c r="Q10" s="295"/>
      <c r="R10" s="297"/>
      <c r="S10" s="297"/>
      <c r="T10" s="297"/>
      <c r="U10" s="297"/>
      <c r="V10" s="297"/>
      <c r="W10" s="297"/>
      <c r="X10" s="297"/>
      <c r="Y10" s="297"/>
      <c r="Z10" s="297"/>
      <c r="AA10" s="297"/>
      <c r="AB10" s="297"/>
      <c r="AC10" s="297"/>
      <c r="AD10" s="298"/>
    </row>
    <row r="11" spans="2:30" s="486" customFormat="1" ht="30" customHeight="1">
      <c r="B11" s="483"/>
      <c r="C11" s="484" t="s">
        <v>705</v>
      </c>
      <c r="D11" s="484"/>
      <c r="E11" s="484"/>
      <c r="F11" s="484"/>
      <c r="G11" s="484"/>
      <c r="H11" s="484"/>
      <c r="I11" s="484"/>
      <c r="J11" s="484"/>
      <c r="K11" s="484"/>
      <c r="L11" s="484"/>
      <c r="M11" s="484"/>
      <c r="N11" s="484"/>
      <c r="O11" s="485"/>
      <c r="Q11" s="302"/>
      <c r="R11" s="303"/>
      <c r="S11" s="303"/>
      <c r="T11" s="303"/>
      <c r="U11" s="303"/>
      <c r="V11" s="303"/>
      <c r="W11" s="303"/>
      <c r="X11" s="303"/>
      <c r="Y11" s="303"/>
      <c r="Z11" s="303"/>
      <c r="AA11" s="303"/>
      <c r="AB11" s="303"/>
      <c r="AC11" s="303"/>
      <c r="AD11" s="304"/>
    </row>
    <row r="12" spans="2:30" s="515" customFormat="1" ht="22.9" customHeight="1">
      <c r="B12" s="512"/>
      <c r="C12" s="513"/>
      <c r="D12" s="513"/>
      <c r="E12" s="513"/>
      <c r="F12" s="513"/>
      <c r="G12" s="513"/>
      <c r="H12" s="513"/>
      <c r="I12" s="513"/>
      <c r="J12" s="513"/>
      <c r="K12" s="513"/>
      <c r="L12" s="513"/>
      <c r="M12" s="513"/>
      <c r="N12" s="513"/>
      <c r="O12" s="514"/>
      <c r="Q12" s="516"/>
      <c r="R12" s="517"/>
      <c r="S12" s="517"/>
      <c r="T12" s="517"/>
      <c r="U12" s="517"/>
      <c r="V12" s="517"/>
      <c r="W12" s="517"/>
      <c r="X12" s="517"/>
      <c r="Y12" s="517"/>
      <c r="Z12" s="517"/>
      <c r="AA12" s="517"/>
      <c r="AB12" s="517"/>
      <c r="AC12" s="517"/>
      <c r="AD12" s="518"/>
    </row>
    <row r="13" spans="2:30" s="515" customFormat="1" ht="51" customHeight="1">
      <c r="B13" s="512"/>
      <c r="C13" s="531" t="s">
        <v>699</v>
      </c>
      <c r="D13" s="531" t="s">
        <v>698</v>
      </c>
      <c r="E13" s="1401" t="s">
        <v>702</v>
      </c>
      <c r="F13" s="1402"/>
      <c r="G13" s="531" t="s">
        <v>685</v>
      </c>
      <c r="H13" s="531" t="s">
        <v>700</v>
      </c>
      <c r="I13" s="531" t="s">
        <v>701</v>
      </c>
      <c r="J13" s="531" t="s">
        <v>704</v>
      </c>
      <c r="K13" s="531" t="s">
        <v>707</v>
      </c>
      <c r="L13" s="531" t="s">
        <v>703</v>
      </c>
      <c r="M13" s="1401" t="s">
        <v>710</v>
      </c>
      <c r="N13" s="1402"/>
      <c r="O13" s="514"/>
      <c r="Q13" s="520"/>
      <c r="R13" s="521"/>
      <c r="S13" s="521"/>
      <c r="T13" s="521"/>
      <c r="U13" s="521"/>
      <c r="V13" s="521"/>
      <c r="W13" s="521"/>
      <c r="X13" s="521"/>
      <c r="Y13" s="521"/>
      <c r="Z13" s="521"/>
      <c r="AA13" s="521"/>
      <c r="AB13" s="521"/>
      <c r="AC13" s="521"/>
      <c r="AD13" s="522"/>
    </row>
    <row r="14" spans="2:30" s="515" customFormat="1" ht="22.9" customHeight="1">
      <c r="B14" s="512"/>
      <c r="C14" s="542"/>
      <c r="D14" s="543">
        <v>15500</v>
      </c>
      <c r="E14" s="544"/>
      <c r="F14" s="545"/>
      <c r="G14" s="546"/>
      <c r="H14" s="547">
        <v>193.88</v>
      </c>
      <c r="I14" s="547"/>
      <c r="J14" s="532">
        <f>(D14*(H14+I14))</f>
        <v>3005140</v>
      </c>
      <c r="K14" s="568"/>
      <c r="L14" s="569"/>
      <c r="M14" s="1403"/>
      <c r="N14" s="1404"/>
      <c r="O14" s="514"/>
      <c r="Q14" s="520"/>
      <c r="R14" s="521"/>
      <c r="S14" s="521"/>
      <c r="T14" s="521"/>
      <c r="U14" s="521"/>
      <c r="V14" s="521"/>
      <c r="W14" s="521"/>
      <c r="X14" s="521"/>
      <c r="Y14" s="521"/>
      <c r="Z14" s="521"/>
      <c r="AA14" s="521"/>
      <c r="AB14" s="521"/>
      <c r="AC14" s="521"/>
      <c r="AD14" s="522"/>
    </row>
    <row r="15" spans="2:30" s="525" customFormat="1" ht="22.9" customHeight="1">
      <c r="B15" s="523"/>
      <c r="C15" s="548"/>
      <c r="D15" s="549"/>
      <c r="E15" s="550"/>
      <c r="F15" s="551"/>
      <c r="G15" s="552"/>
      <c r="H15" s="553"/>
      <c r="I15" s="553"/>
      <c r="J15" s="533">
        <f t="shared" ref="J15:J43" si="0">(D15*(H15+I15))</f>
        <v>0</v>
      </c>
      <c r="K15" s="570"/>
      <c r="L15" s="571"/>
      <c r="M15" s="1399"/>
      <c r="N15" s="1400"/>
      <c r="O15" s="524"/>
      <c r="Q15" s="520"/>
      <c r="R15" s="521"/>
      <c r="S15" s="521"/>
      <c r="T15" s="521"/>
      <c r="U15" s="521"/>
      <c r="V15" s="521"/>
      <c r="W15" s="521"/>
      <c r="X15" s="521"/>
      <c r="Y15" s="521"/>
      <c r="Z15" s="521"/>
      <c r="AA15" s="521"/>
      <c r="AB15" s="521"/>
      <c r="AC15" s="521"/>
      <c r="AD15" s="522"/>
    </row>
    <row r="16" spans="2:30" s="515" customFormat="1" ht="22.9" customHeight="1">
      <c r="B16" s="512"/>
      <c r="C16" s="554"/>
      <c r="D16" s="555"/>
      <c r="E16" s="556"/>
      <c r="F16" s="557"/>
      <c r="G16" s="558"/>
      <c r="H16" s="559"/>
      <c r="I16" s="559"/>
      <c r="J16" s="533">
        <f t="shared" si="0"/>
        <v>0</v>
      </c>
      <c r="K16" s="572"/>
      <c r="L16" s="573"/>
      <c r="M16" s="1399"/>
      <c r="N16" s="1400"/>
      <c r="O16" s="514"/>
      <c r="Q16" s="520"/>
      <c r="R16" s="521"/>
      <c r="S16" s="521"/>
      <c r="T16" s="521"/>
      <c r="U16" s="521"/>
      <c r="V16" s="521"/>
      <c r="W16" s="521"/>
      <c r="X16" s="521"/>
      <c r="Y16" s="521"/>
      <c r="Z16" s="521"/>
      <c r="AA16" s="521"/>
      <c r="AB16" s="521"/>
      <c r="AC16" s="521"/>
      <c r="AD16" s="522"/>
    </row>
    <row r="17" spans="2:30" s="515" customFormat="1" ht="22.9" customHeight="1">
      <c r="B17" s="512"/>
      <c r="C17" s="554"/>
      <c r="D17" s="555"/>
      <c r="E17" s="556"/>
      <c r="F17" s="557"/>
      <c r="G17" s="558"/>
      <c r="H17" s="559"/>
      <c r="I17" s="559"/>
      <c r="J17" s="533">
        <f t="shared" si="0"/>
        <v>0</v>
      </c>
      <c r="K17" s="572"/>
      <c r="L17" s="573"/>
      <c r="M17" s="1399"/>
      <c r="N17" s="1400"/>
      <c r="O17" s="514"/>
      <c r="Q17" s="520"/>
      <c r="R17" s="521"/>
      <c r="S17" s="521"/>
      <c r="T17" s="521"/>
      <c r="U17" s="521"/>
      <c r="V17" s="521"/>
      <c r="W17" s="521"/>
      <c r="X17" s="521"/>
      <c r="Y17" s="521"/>
      <c r="Z17" s="521"/>
      <c r="AA17" s="521"/>
      <c r="AB17" s="521"/>
      <c r="AC17" s="521"/>
      <c r="AD17" s="522"/>
    </row>
    <row r="18" spans="2:30" s="515" customFormat="1" ht="22.9" customHeight="1">
      <c r="B18" s="512"/>
      <c r="C18" s="554"/>
      <c r="D18" s="555"/>
      <c r="E18" s="556"/>
      <c r="F18" s="557"/>
      <c r="G18" s="558"/>
      <c r="H18" s="559"/>
      <c r="I18" s="559"/>
      <c r="J18" s="533">
        <f t="shared" si="0"/>
        <v>0</v>
      </c>
      <c r="K18" s="572"/>
      <c r="L18" s="573"/>
      <c r="M18" s="1399"/>
      <c r="N18" s="1400"/>
      <c r="O18" s="514"/>
      <c r="Q18" s="520"/>
      <c r="R18" s="521"/>
      <c r="S18" s="521"/>
      <c r="T18" s="521"/>
      <c r="U18" s="521"/>
      <c r="V18" s="521"/>
      <c r="W18" s="521"/>
      <c r="X18" s="521"/>
      <c r="Y18" s="521"/>
      <c r="Z18" s="521"/>
      <c r="AA18" s="521"/>
      <c r="AB18" s="521"/>
      <c r="AC18" s="521"/>
      <c r="AD18" s="522"/>
    </row>
    <row r="19" spans="2:30" s="515" customFormat="1" ht="22.9" customHeight="1">
      <c r="B19" s="512"/>
      <c r="C19" s="554"/>
      <c r="D19" s="555"/>
      <c r="E19" s="556"/>
      <c r="F19" s="557"/>
      <c r="G19" s="558"/>
      <c r="H19" s="559"/>
      <c r="I19" s="559"/>
      <c r="J19" s="533">
        <f t="shared" si="0"/>
        <v>0</v>
      </c>
      <c r="K19" s="572"/>
      <c r="L19" s="573"/>
      <c r="M19" s="1399"/>
      <c r="N19" s="1400"/>
      <c r="O19" s="514"/>
      <c r="Q19" s="520"/>
      <c r="R19" s="521"/>
      <c r="S19" s="521"/>
      <c r="T19" s="521"/>
      <c r="U19" s="521"/>
      <c r="V19" s="521"/>
      <c r="W19" s="521"/>
      <c r="X19" s="521"/>
      <c r="Y19" s="521"/>
      <c r="Z19" s="521"/>
      <c r="AA19" s="521"/>
      <c r="AB19" s="521"/>
      <c r="AC19" s="521"/>
      <c r="AD19" s="522"/>
    </row>
    <row r="20" spans="2:30" s="515" customFormat="1" ht="22.9" customHeight="1">
      <c r="B20" s="512"/>
      <c r="C20" s="554"/>
      <c r="D20" s="555"/>
      <c r="E20" s="556"/>
      <c r="F20" s="557"/>
      <c r="G20" s="558"/>
      <c r="H20" s="559"/>
      <c r="I20" s="559"/>
      <c r="J20" s="533">
        <f t="shared" si="0"/>
        <v>0</v>
      </c>
      <c r="K20" s="572"/>
      <c r="L20" s="573"/>
      <c r="M20" s="1399"/>
      <c r="N20" s="1400"/>
      <c r="O20" s="514"/>
      <c r="Q20" s="520"/>
      <c r="R20" s="521"/>
      <c r="S20" s="521"/>
      <c r="T20" s="521"/>
      <c r="U20" s="521"/>
      <c r="V20" s="521"/>
      <c r="W20" s="521"/>
      <c r="X20" s="521"/>
      <c r="Y20" s="521"/>
      <c r="Z20" s="521"/>
      <c r="AA20" s="521"/>
      <c r="AB20" s="521"/>
      <c r="AC20" s="521"/>
      <c r="AD20" s="522"/>
    </row>
    <row r="21" spans="2:30" s="515" customFormat="1" ht="22.9" customHeight="1">
      <c r="B21" s="512"/>
      <c r="C21" s="554"/>
      <c r="D21" s="555"/>
      <c r="E21" s="556"/>
      <c r="F21" s="557"/>
      <c r="G21" s="558"/>
      <c r="H21" s="559"/>
      <c r="I21" s="559"/>
      <c r="J21" s="533">
        <f t="shared" si="0"/>
        <v>0</v>
      </c>
      <c r="K21" s="572"/>
      <c r="L21" s="573"/>
      <c r="M21" s="1399"/>
      <c r="N21" s="1400"/>
      <c r="O21" s="514"/>
      <c r="Q21" s="520"/>
      <c r="R21" s="521"/>
      <c r="S21" s="521"/>
      <c r="T21" s="521"/>
      <c r="U21" s="521"/>
      <c r="V21" s="521"/>
      <c r="W21" s="521"/>
      <c r="X21" s="521"/>
      <c r="Y21" s="521"/>
      <c r="Z21" s="521"/>
      <c r="AA21" s="521"/>
      <c r="AB21" s="521"/>
      <c r="AC21" s="521"/>
      <c r="AD21" s="522"/>
    </row>
    <row r="22" spans="2:30" s="515" customFormat="1" ht="22.9" customHeight="1">
      <c r="B22" s="512"/>
      <c r="C22" s="554"/>
      <c r="D22" s="555"/>
      <c r="E22" s="556"/>
      <c r="F22" s="557"/>
      <c r="G22" s="558"/>
      <c r="H22" s="559"/>
      <c r="I22" s="559"/>
      <c r="J22" s="533">
        <f t="shared" si="0"/>
        <v>0</v>
      </c>
      <c r="K22" s="572"/>
      <c r="L22" s="573"/>
      <c r="M22" s="1399"/>
      <c r="N22" s="1400"/>
      <c r="O22" s="514"/>
      <c r="Q22" s="520"/>
      <c r="R22" s="521"/>
      <c r="S22" s="521"/>
      <c r="T22" s="521"/>
      <c r="U22" s="521"/>
      <c r="V22" s="521"/>
      <c r="W22" s="521"/>
      <c r="X22" s="521"/>
      <c r="Y22" s="521"/>
      <c r="Z22" s="521"/>
      <c r="AA22" s="521"/>
      <c r="AB22" s="521"/>
      <c r="AC22" s="521"/>
      <c r="AD22" s="522"/>
    </row>
    <row r="23" spans="2:30" s="515" customFormat="1" ht="22.9" customHeight="1">
      <c r="B23" s="512"/>
      <c r="C23" s="554"/>
      <c r="D23" s="555"/>
      <c r="E23" s="556"/>
      <c r="F23" s="557"/>
      <c r="G23" s="558"/>
      <c r="H23" s="560"/>
      <c r="I23" s="560"/>
      <c r="J23" s="533">
        <f t="shared" si="0"/>
        <v>0</v>
      </c>
      <c r="K23" s="574"/>
      <c r="L23" s="575"/>
      <c r="M23" s="1399"/>
      <c r="N23" s="1400"/>
      <c r="O23" s="514"/>
      <c r="Q23" s="520"/>
      <c r="R23" s="521"/>
      <c r="S23" s="521"/>
      <c r="T23" s="521"/>
      <c r="U23" s="521"/>
      <c r="V23" s="521"/>
      <c r="W23" s="521"/>
      <c r="X23" s="521"/>
      <c r="Y23" s="521"/>
      <c r="Z23" s="521"/>
      <c r="AA23" s="521"/>
      <c r="AB23" s="521"/>
      <c r="AC23" s="521"/>
      <c r="AD23" s="522"/>
    </row>
    <row r="24" spans="2:30" s="515" customFormat="1" ht="22.9" customHeight="1">
      <c r="B24" s="512"/>
      <c r="C24" s="554"/>
      <c r="D24" s="555"/>
      <c r="E24" s="556"/>
      <c r="F24" s="557"/>
      <c r="G24" s="558"/>
      <c r="H24" s="560"/>
      <c r="I24" s="560"/>
      <c r="J24" s="533">
        <f t="shared" si="0"/>
        <v>0</v>
      </c>
      <c r="K24" s="574"/>
      <c r="L24" s="575"/>
      <c r="M24" s="566"/>
      <c r="N24" s="567"/>
      <c r="O24" s="514"/>
      <c r="Q24" s="520"/>
      <c r="R24" s="521"/>
      <c r="S24" s="521"/>
      <c r="T24" s="521"/>
      <c r="U24" s="521"/>
      <c r="V24" s="521"/>
      <c r="W24" s="521"/>
      <c r="X24" s="521"/>
      <c r="Y24" s="521"/>
      <c r="Z24" s="521"/>
      <c r="AA24" s="521"/>
      <c r="AB24" s="521"/>
      <c r="AC24" s="521"/>
      <c r="AD24" s="522"/>
    </row>
    <row r="25" spans="2:30" s="515" customFormat="1" ht="22.9" customHeight="1">
      <c r="B25" s="512"/>
      <c r="C25" s="554"/>
      <c r="D25" s="555"/>
      <c r="E25" s="556"/>
      <c r="F25" s="557"/>
      <c r="G25" s="558"/>
      <c r="H25" s="560"/>
      <c r="I25" s="560"/>
      <c r="J25" s="533">
        <f t="shared" si="0"/>
        <v>0</v>
      </c>
      <c r="K25" s="574"/>
      <c r="L25" s="575"/>
      <c r="M25" s="566"/>
      <c r="N25" s="567"/>
      <c r="O25" s="514"/>
      <c r="Q25" s="520"/>
      <c r="R25" s="521"/>
      <c r="S25" s="521"/>
      <c r="T25" s="521"/>
      <c r="U25" s="521"/>
      <c r="V25" s="521"/>
      <c r="W25" s="521"/>
      <c r="X25" s="521"/>
      <c r="Y25" s="521"/>
      <c r="Z25" s="521"/>
      <c r="AA25" s="521"/>
      <c r="AB25" s="521"/>
      <c r="AC25" s="521"/>
      <c r="AD25" s="522"/>
    </row>
    <row r="26" spans="2:30" s="515" customFormat="1" ht="22.9" customHeight="1">
      <c r="B26" s="512"/>
      <c r="C26" s="554"/>
      <c r="D26" s="555"/>
      <c r="E26" s="556"/>
      <c r="F26" s="557"/>
      <c r="G26" s="558"/>
      <c r="H26" s="560"/>
      <c r="I26" s="560"/>
      <c r="J26" s="533">
        <f t="shared" si="0"/>
        <v>0</v>
      </c>
      <c r="K26" s="574"/>
      <c r="L26" s="575"/>
      <c r="M26" s="566"/>
      <c r="N26" s="567"/>
      <c r="O26" s="514"/>
      <c r="Q26" s="520"/>
      <c r="R26" s="521"/>
      <c r="S26" s="521"/>
      <c r="T26" s="521"/>
      <c r="U26" s="521"/>
      <c r="V26" s="521"/>
      <c r="W26" s="521"/>
      <c r="X26" s="521"/>
      <c r="Y26" s="521"/>
      <c r="Z26" s="521"/>
      <c r="AA26" s="521"/>
      <c r="AB26" s="521"/>
      <c r="AC26" s="521"/>
      <c r="AD26" s="522"/>
    </row>
    <row r="27" spans="2:30" s="515" customFormat="1" ht="22.9" customHeight="1">
      <c r="B27" s="512"/>
      <c r="C27" s="554"/>
      <c r="D27" s="555"/>
      <c r="E27" s="556"/>
      <c r="F27" s="557"/>
      <c r="G27" s="558"/>
      <c r="H27" s="560"/>
      <c r="I27" s="560"/>
      <c r="J27" s="533">
        <f t="shared" si="0"/>
        <v>0</v>
      </c>
      <c r="K27" s="574"/>
      <c r="L27" s="575"/>
      <c r="M27" s="566"/>
      <c r="N27" s="567"/>
      <c r="O27" s="514"/>
      <c r="Q27" s="520"/>
      <c r="R27" s="521"/>
      <c r="S27" s="521"/>
      <c r="T27" s="521"/>
      <c r="U27" s="521"/>
      <c r="V27" s="521"/>
      <c r="W27" s="521"/>
      <c r="X27" s="521"/>
      <c r="Y27" s="521"/>
      <c r="Z27" s="521"/>
      <c r="AA27" s="521"/>
      <c r="AB27" s="521"/>
      <c r="AC27" s="521"/>
      <c r="AD27" s="522"/>
    </row>
    <row r="28" spans="2:30" s="515" customFormat="1" ht="22.9" customHeight="1">
      <c r="B28" s="512"/>
      <c r="C28" s="554"/>
      <c r="D28" s="555"/>
      <c r="E28" s="556"/>
      <c r="F28" s="557"/>
      <c r="G28" s="558"/>
      <c r="H28" s="560"/>
      <c r="I28" s="560"/>
      <c r="J28" s="533">
        <f t="shared" si="0"/>
        <v>0</v>
      </c>
      <c r="K28" s="574"/>
      <c r="L28" s="575"/>
      <c r="M28" s="566"/>
      <c r="N28" s="567"/>
      <c r="O28" s="514"/>
      <c r="Q28" s="520"/>
      <c r="R28" s="521"/>
      <c r="S28" s="521"/>
      <c r="T28" s="521"/>
      <c r="U28" s="521"/>
      <c r="V28" s="521"/>
      <c r="W28" s="521"/>
      <c r="X28" s="521"/>
      <c r="Y28" s="521"/>
      <c r="Z28" s="521"/>
      <c r="AA28" s="521"/>
      <c r="AB28" s="521"/>
      <c r="AC28" s="521"/>
      <c r="AD28" s="522"/>
    </row>
    <row r="29" spans="2:30" s="515" customFormat="1" ht="22.9" customHeight="1">
      <c r="B29" s="512"/>
      <c r="C29" s="554"/>
      <c r="D29" s="555"/>
      <c r="E29" s="556"/>
      <c r="F29" s="557"/>
      <c r="G29" s="558"/>
      <c r="H29" s="560"/>
      <c r="I29" s="560"/>
      <c r="J29" s="533">
        <f t="shared" si="0"/>
        <v>0</v>
      </c>
      <c r="K29" s="574"/>
      <c r="L29" s="575"/>
      <c r="M29" s="566"/>
      <c r="N29" s="567"/>
      <c r="O29" s="514"/>
      <c r="Q29" s="520"/>
      <c r="R29" s="521"/>
      <c r="S29" s="521"/>
      <c r="T29" s="521"/>
      <c r="U29" s="521"/>
      <c r="V29" s="521"/>
      <c r="W29" s="521"/>
      <c r="X29" s="521"/>
      <c r="Y29" s="521"/>
      <c r="Z29" s="521"/>
      <c r="AA29" s="521"/>
      <c r="AB29" s="521"/>
      <c r="AC29" s="521"/>
      <c r="AD29" s="522"/>
    </row>
    <row r="30" spans="2:30" s="515" customFormat="1" ht="22.9" customHeight="1">
      <c r="B30" s="512"/>
      <c r="C30" s="554"/>
      <c r="D30" s="555"/>
      <c r="E30" s="556"/>
      <c r="F30" s="557"/>
      <c r="G30" s="558"/>
      <c r="H30" s="560"/>
      <c r="I30" s="560"/>
      <c r="J30" s="533">
        <f t="shared" si="0"/>
        <v>0</v>
      </c>
      <c r="K30" s="574"/>
      <c r="L30" s="575"/>
      <c r="M30" s="566"/>
      <c r="N30" s="567"/>
      <c r="O30" s="514"/>
      <c r="Q30" s="520"/>
      <c r="R30" s="521"/>
      <c r="S30" s="521"/>
      <c r="T30" s="521"/>
      <c r="U30" s="521"/>
      <c r="V30" s="521"/>
      <c r="W30" s="521"/>
      <c r="X30" s="521"/>
      <c r="Y30" s="521"/>
      <c r="Z30" s="521"/>
      <c r="AA30" s="521"/>
      <c r="AB30" s="521"/>
      <c r="AC30" s="521"/>
      <c r="AD30" s="522"/>
    </row>
    <row r="31" spans="2:30" s="515" customFormat="1" ht="22.9" customHeight="1">
      <c r="B31" s="512"/>
      <c r="C31" s="554"/>
      <c r="D31" s="555"/>
      <c r="E31" s="556"/>
      <c r="F31" s="557"/>
      <c r="G31" s="558"/>
      <c r="H31" s="560"/>
      <c r="I31" s="560"/>
      <c r="J31" s="533">
        <f t="shared" si="0"/>
        <v>0</v>
      </c>
      <c r="K31" s="574"/>
      <c r="L31" s="575"/>
      <c r="M31" s="566"/>
      <c r="N31" s="567"/>
      <c r="O31" s="514"/>
      <c r="Q31" s="520"/>
      <c r="R31" s="521"/>
      <c r="S31" s="521"/>
      <c r="T31" s="521"/>
      <c r="U31" s="521"/>
      <c r="V31" s="521"/>
      <c r="W31" s="521"/>
      <c r="X31" s="521"/>
      <c r="Y31" s="521"/>
      <c r="Z31" s="521"/>
      <c r="AA31" s="521"/>
      <c r="AB31" s="521"/>
      <c r="AC31" s="521"/>
      <c r="AD31" s="522"/>
    </row>
    <row r="32" spans="2:30" s="515" customFormat="1" ht="22.9" customHeight="1">
      <c r="B32" s="512"/>
      <c r="C32" s="554"/>
      <c r="D32" s="555"/>
      <c r="E32" s="556"/>
      <c r="F32" s="557"/>
      <c r="G32" s="558"/>
      <c r="H32" s="560"/>
      <c r="I32" s="560"/>
      <c r="J32" s="533">
        <f t="shared" si="0"/>
        <v>0</v>
      </c>
      <c r="K32" s="574"/>
      <c r="L32" s="575"/>
      <c r="M32" s="566"/>
      <c r="N32" s="567"/>
      <c r="O32" s="514"/>
      <c r="Q32" s="520"/>
      <c r="R32" s="521"/>
      <c r="S32" s="521"/>
      <c r="T32" s="521"/>
      <c r="U32" s="521"/>
      <c r="V32" s="521"/>
      <c r="W32" s="521"/>
      <c r="X32" s="521"/>
      <c r="Y32" s="521"/>
      <c r="Z32" s="521"/>
      <c r="AA32" s="521"/>
      <c r="AB32" s="521"/>
      <c r="AC32" s="521"/>
      <c r="AD32" s="522"/>
    </row>
    <row r="33" spans="2:30" s="515" customFormat="1" ht="22.9" customHeight="1">
      <c r="B33" s="512"/>
      <c r="C33" s="554"/>
      <c r="D33" s="555"/>
      <c r="E33" s="556"/>
      <c r="F33" s="557"/>
      <c r="G33" s="558"/>
      <c r="H33" s="560"/>
      <c r="I33" s="560"/>
      <c r="J33" s="533">
        <f t="shared" si="0"/>
        <v>0</v>
      </c>
      <c r="K33" s="574"/>
      <c r="L33" s="575"/>
      <c r="M33" s="1399"/>
      <c r="N33" s="1400"/>
      <c r="O33" s="514"/>
      <c r="Q33" s="520"/>
      <c r="R33" s="521"/>
      <c r="S33" s="521"/>
      <c r="T33" s="521"/>
      <c r="U33" s="521"/>
      <c r="V33" s="521"/>
      <c r="W33" s="521"/>
      <c r="X33" s="521"/>
      <c r="Y33" s="521"/>
      <c r="Z33" s="521"/>
      <c r="AA33" s="521"/>
      <c r="AB33" s="521"/>
      <c r="AC33" s="521"/>
      <c r="AD33" s="522"/>
    </row>
    <row r="34" spans="2:30" s="515" customFormat="1" ht="22.9" customHeight="1">
      <c r="B34" s="512"/>
      <c r="C34" s="554"/>
      <c r="D34" s="555"/>
      <c r="E34" s="556"/>
      <c r="F34" s="557"/>
      <c r="G34" s="558"/>
      <c r="H34" s="560"/>
      <c r="I34" s="560"/>
      <c r="J34" s="533">
        <f t="shared" si="0"/>
        <v>0</v>
      </c>
      <c r="K34" s="574"/>
      <c r="L34" s="575"/>
      <c r="M34" s="1399"/>
      <c r="N34" s="1400"/>
      <c r="O34" s="514"/>
      <c r="Q34" s="520"/>
      <c r="R34" s="521"/>
      <c r="S34" s="521"/>
      <c r="T34" s="521"/>
      <c r="U34" s="521"/>
      <c r="V34" s="521"/>
      <c r="W34" s="521"/>
      <c r="X34" s="521"/>
      <c r="Y34" s="521"/>
      <c r="Z34" s="521"/>
      <c r="AA34" s="521"/>
      <c r="AB34" s="521"/>
      <c r="AC34" s="521"/>
      <c r="AD34" s="522"/>
    </row>
    <row r="35" spans="2:30" s="515" customFormat="1" ht="22.9" customHeight="1">
      <c r="B35" s="512"/>
      <c r="C35" s="554"/>
      <c r="D35" s="555"/>
      <c r="E35" s="556"/>
      <c r="F35" s="557"/>
      <c r="G35" s="558"/>
      <c r="H35" s="560"/>
      <c r="I35" s="560"/>
      <c r="J35" s="533">
        <f t="shared" si="0"/>
        <v>0</v>
      </c>
      <c r="K35" s="574"/>
      <c r="L35" s="575"/>
      <c r="M35" s="1399"/>
      <c r="N35" s="1400"/>
      <c r="O35" s="514"/>
      <c r="Q35" s="520"/>
      <c r="R35" s="521"/>
      <c r="S35" s="521"/>
      <c r="T35" s="521"/>
      <c r="U35" s="521"/>
      <c r="V35" s="521"/>
      <c r="W35" s="521"/>
      <c r="X35" s="521"/>
      <c r="Y35" s="521"/>
      <c r="Z35" s="521"/>
      <c r="AA35" s="521"/>
      <c r="AB35" s="521"/>
      <c r="AC35" s="521"/>
      <c r="AD35" s="522"/>
    </row>
    <row r="36" spans="2:30" s="515" customFormat="1" ht="22.9" customHeight="1">
      <c r="B36" s="512"/>
      <c r="C36" s="554"/>
      <c r="D36" s="555"/>
      <c r="E36" s="556"/>
      <c r="F36" s="557"/>
      <c r="G36" s="558"/>
      <c r="H36" s="560"/>
      <c r="I36" s="560"/>
      <c r="J36" s="533">
        <f t="shared" si="0"/>
        <v>0</v>
      </c>
      <c r="K36" s="574"/>
      <c r="L36" s="575"/>
      <c r="M36" s="1399"/>
      <c r="N36" s="1400"/>
      <c r="O36" s="514"/>
      <c r="Q36" s="520"/>
      <c r="R36" s="521"/>
      <c r="S36" s="521"/>
      <c r="T36" s="521"/>
      <c r="U36" s="521"/>
      <c r="V36" s="521"/>
      <c r="W36" s="521"/>
      <c r="X36" s="521"/>
      <c r="Y36" s="521"/>
      <c r="Z36" s="521"/>
      <c r="AA36" s="521"/>
      <c r="AB36" s="521"/>
      <c r="AC36" s="521"/>
      <c r="AD36" s="522"/>
    </row>
    <row r="37" spans="2:30" s="515" customFormat="1" ht="22.9" customHeight="1">
      <c r="B37" s="512"/>
      <c r="C37" s="554"/>
      <c r="D37" s="555"/>
      <c r="E37" s="556"/>
      <c r="F37" s="557"/>
      <c r="G37" s="558"/>
      <c r="H37" s="560"/>
      <c r="I37" s="560"/>
      <c r="J37" s="533">
        <f t="shared" si="0"/>
        <v>0</v>
      </c>
      <c r="K37" s="574"/>
      <c r="L37" s="575"/>
      <c r="M37" s="1399"/>
      <c r="N37" s="1400"/>
      <c r="O37" s="514"/>
      <c r="Q37" s="520"/>
      <c r="R37" s="521"/>
      <c r="S37" s="521"/>
      <c r="T37" s="521"/>
      <c r="U37" s="521"/>
      <c r="V37" s="521"/>
      <c r="W37" s="521"/>
      <c r="X37" s="521"/>
      <c r="Y37" s="521"/>
      <c r="Z37" s="521"/>
      <c r="AA37" s="521"/>
      <c r="AB37" s="521"/>
      <c r="AC37" s="521"/>
      <c r="AD37" s="522"/>
    </row>
    <row r="38" spans="2:30" s="515" customFormat="1" ht="22.9" customHeight="1">
      <c r="B38" s="512"/>
      <c r="C38" s="554"/>
      <c r="D38" s="555"/>
      <c r="E38" s="556"/>
      <c r="F38" s="557"/>
      <c r="G38" s="558"/>
      <c r="H38" s="560"/>
      <c r="I38" s="560"/>
      <c r="J38" s="533">
        <f t="shared" si="0"/>
        <v>0</v>
      </c>
      <c r="K38" s="574"/>
      <c r="L38" s="575"/>
      <c r="M38" s="1399"/>
      <c r="N38" s="1400"/>
      <c r="O38" s="514"/>
      <c r="Q38" s="52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527"/>
    </row>
    <row r="39" spans="2:30" s="515" customFormat="1" ht="22.9" customHeight="1">
      <c r="B39" s="512"/>
      <c r="C39" s="554"/>
      <c r="D39" s="555"/>
      <c r="E39" s="556"/>
      <c r="F39" s="557"/>
      <c r="G39" s="558"/>
      <c r="H39" s="560"/>
      <c r="I39" s="560"/>
      <c r="J39" s="533">
        <f t="shared" si="0"/>
        <v>0</v>
      </c>
      <c r="K39" s="574"/>
      <c r="L39" s="575"/>
      <c r="M39" s="1399"/>
      <c r="N39" s="1400"/>
      <c r="O39" s="514"/>
      <c r="Q39" s="52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527"/>
    </row>
    <row r="40" spans="2:30" s="515" customFormat="1" ht="22.9" customHeight="1">
      <c r="B40" s="512"/>
      <c r="C40" s="554"/>
      <c r="D40" s="555"/>
      <c r="E40" s="556"/>
      <c r="F40" s="557"/>
      <c r="G40" s="558"/>
      <c r="H40" s="560"/>
      <c r="I40" s="560"/>
      <c r="J40" s="533">
        <f t="shared" si="0"/>
        <v>0</v>
      </c>
      <c r="K40" s="574"/>
      <c r="L40" s="575"/>
      <c r="M40" s="1399"/>
      <c r="N40" s="1400"/>
      <c r="O40" s="514"/>
      <c r="Q40" s="520"/>
      <c r="R40" s="521"/>
      <c r="S40" s="521"/>
      <c r="T40" s="521"/>
      <c r="U40" s="521"/>
      <c r="V40" s="521"/>
      <c r="W40" s="521"/>
      <c r="X40" s="521"/>
      <c r="Y40" s="521"/>
      <c r="Z40" s="521"/>
      <c r="AA40" s="521"/>
      <c r="AB40" s="521"/>
      <c r="AC40" s="521"/>
      <c r="AD40" s="522"/>
    </row>
    <row r="41" spans="2:30" s="515" customFormat="1" ht="22.9" customHeight="1">
      <c r="B41" s="512"/>
      <c r="C41" s="554"/>
      <c r="D41" s="555"/>
      <c r="E41" s="556"/>
      <c r="F41" s="557"/>
      <c r="G41" s="558"/>
      <c r="H41" s="560"/>
      <c r="I41" s="560"/>
      <c r="J41" s="533">
        <f t="shared" si="0"/>
        <v>0</v>
      </c>
      <c r="K41" s="574"/>
      <c r="L41" s="575"/>
      <c r="M41" s="1399"/>
      <c r="N41" s="1400"/>
      <c r="O41" s="514"/>
      <c r="Q41" s="520"/>
      <c r="R41" s="521"/>
      <c r="S41" s="521"/>
      <c r="T41" s="521"/>
      <c r="U41" s="521"/>
      <c r="V41" s="521"/>
      <c r="W41" s="521"/>
      <c r="X41" s="521"/>
      <c r="Y41" s="521"/>
      <c r="Z41" s="521"/>
      <c r="AA41" s="521"/>
      <c r="AB41" s="521"/>
      <c r="AC41" s="521"/>
      <c r="AD41" s="522"/>
    </row>
    <row r="42" spans="2:30" s="515" customFormat="1" ht="22.9" customHeight="1">
      <c r="B42" s="512"/>
      <c r="C42" s="554"/>
      <c r="D42" s="555"/>
      <c r="E42" s="556"/>
      <c r="F42" s="557"/>
      <c r="G42" s="558"/>
      <c r="H42" s="560"/>
      <c r="I42" s="560"/>
      <c r="J42" s="533">
        <f t="shared" si="0"/>
        <v>0</v>
      </c>
      <c r="K42" s="574"/>
      <c r="L42" s="575"/>
      <c r="M42" s="1399"/>
      <c r="N42" s="1400"/>
      <c r="O42" s="514"/>
      <c r="Q42" s="520"/>
      <c r="R42" s="521"/>
      <c r="S42" s="521"/>
      <c r="T42" s="521"/>
      <c r="U42" s="521"/>
      <c r="V42" s="521"/>
      <c r="W42" s="521"/>
      <c r="X42" s="521"/>
      <c r="Y42" s="521"/>
      <c r="Z42" s="521"/>
      <c r="AA42" s="521"/>
      <c r="AB42" s="521"/>
      <c r="AC42" s="521"/>
      <c r="AD42" s="522"/>
    </row>
    <row r="43" spans="2:30" s="515" customFormat="1" ht="22.9" customHeight="1" thickBot="1">
      <c r="B43" s="512"/>
      <c r="C43" s="561"/>
      <c r="D43" s="562"/>
      <c r="E43" s="562"/>
      <c r="F43" s="563"/>
      <c r="G43" s="564"/>
      <c r="H43" s="604"/>
      <c r="I43" s="604"/>
      <c r="J43" s="534">
        <f t="shared" si="0"/>
        <v>0</v>
      </c>
      <c r="K43" s="576"/>
      <c r="L43" s="577"/>
      <c r="M43" s="1405"/>
      <c r="N43" s="1406"/>
      <c r="O43" s="514"/>
      <c r="Q43" s="528"/>
      <c r="R43" s="529"/>
      <c r="S43" s="529"/>
      <c r="T43" s="529"/>
      <c r="U43" s="529"/>
      <c r="V43" s="529"/>
      <c r="W43" s="529"/>
      <c r="X43" s="529"/>
      <c r="Y43" s="529"/>
      <c r="Z43" s="529"/>
      <c r="AA43" s="529"/>
      <c r="AB43" s="529"/>
      <c r="AC43" s="529"/>
      <c r="AD43" s="530"/>
    </row>
    <row r="44" spans="2:30" s="515" customFormat="1" ht="22.9" customHeight="1" thickBot="1">
      <c r="B44" s="512"/>
      <c r="C44" s="535" t="s">
        <v>331</v>
      </c>
      <c r="D44" s="536">
        <f>SUM(D14:D43)</f>
        <v>15500</v>
      </c>
      <c r="E44" s="537"/>
      <c r="F44" s="538"/>
      <c r="G44" s="539"/>
      <c r="H44" s="565"/>
      <c r="I44" s="565"/>
      <c r="J44" s="540">
        <f>SUM(J14:J43)</f>
        <v>3005140</v>
      </c>
      <c r="K44" s="565"/>
      <c r="L44" s="541">
        <f>K44*D44</f>
        <v>0</v>
      </c>
      <c r="M44" s="513"/>
      <c r="N44" s="513"/>
      <c r="O44" s="514"/>
      <c r="Q44" s="528"/>
      <c r="R44" s="529"/>
      <c r="S44" s="529"/>
      <c r="T44" s="529"/>
      <c r="U44" s="529"/>
      <c r="V44" s="529"/>
      <c r="W44" s="529"/>
      <c r="X44" s="529"/>
      <c r="Y44" s="529"/>
      <c r="Z44" s="529"/>
      <c r="AA44" s="529"/>
      <c r="AB44" s="529"/>
      <c r="AC44" s="529"/>
      <c r="AD44" s="530"/>
    </row>
    <row r="45" spans="2:30" s="515" customFormat="1" ht="22.9" customHeight="1">
      <c r="B45" s="512"/>
      <c r="C45" s="519"/>
      <c r="D45" s="519"/>
      <c r="E45" s="519"/>
      <c r="F45" s="519"/>
      <c r="G45" s="519"/>
      <c r="H45" s="513"/>
      <c r="I45" s="513"/>
      <c r="J45" s="513"/>
      <c r="K45" s="513"/>
      <c r="L45" s="513"/>
      <c r="M45" s="513"/>
      <c r="N45" s="513"/>
      <c r="O45" s="514"/>
      <c r="Q45" s="528"/>
      <c r="R45" s="529"/>
      <c r="S45" s="529"/>
      <c r="T45" s="529"/>
      <c r="U45" s="529"/>
      <c r="V45" s="529"/>
      <c r="W45" s="529"/>
      <c r="X45" s="529"/>
      <c r="Y45" s="529"/>
      <c r="Z45" s="529"/>
      <c r="AA45" s="529"/>
      <c r="AB45" s="529"/>
      <c r="AC45" s="529"/>
      <c r="AD45" s="530"/>
    </row>
    <row r="46" spans="2:30" ht="22.9" customHeight="1">
      <c r="B46" s="473"/>
      <c r="C46" s="456" t="s">
        <v>354</v>
      </c>
      <c r="D46" s="455"/>
      <c r="E46" s="455"/>
      <c r="F46" s="455"/>
      <c r="G46" s="455"/>
      <c r="H46" s="468"/>
      <c r="I46" s="468"/>
      <c r="J46" s="468"/>
      <c r="K46" s="468"/>
      <c r="L46" s="468"/>
      <c r="M46" s="468"/>
      <c r="N46" s="468"/>
      <c r="O46" s="475"/>
      <c r="Q46" s="308"/>
      <c r="R46" s="309"/>
      <c r="S46" s="309"/>
      <c r="T46" s="309"/>
      <c r="U46" s="309"/>
      <c r="V46" s="309"/>
      <c r="W46" s="309"/>
      <c r="X46" s="309"/>
      <c r="Y46" s="309"/>
      <c r="Z46" s="309"/>
      <c r="AA46" s="309"/>
      <c r="AB46" s="309"/>
      <c r="AC46" s="309"/>
      <c r="AD46" s="310"/>
    </row>
    <row r="47" spans="2:30" ht="22.9" customHeight="1">
      <c r="B47" s="473"/>
      <c r="C47" s="502" t="s">
        <v>706</v>
      </c>
      <c r="D47" s="455"/>
      <c r="E47" s="455"/>
      <c r="F47" s="455"/>
      <c r="G47" s="455"/>
      <c r="H47" s="468"/>
      <c r="I47" s="468"/>
      <c r="J47" s="468"/>
      <c r="K47" s="468"/>
      <c r="L47" s="468"/>
      <c r="M47" s="468"/>
      <c r="N47" s="468"/>
      <c r="O47" s="475"/>
      <c r="Q47" s="308"/>
      <c r="R47" s="309"/>
      <c r="S47" s="309"/>
      <c r="T47" s="309"/>
      <c r="U47" s="309"/>
      <c r="V47" s="309"/>
      <c r="W47" s="309"/>
      <c r="X47" s="309"/>
      <c r="Y47" s="309"/>
      <c r="Z47" s="309"/>
      <c r="AA47" s="309"/>
      <c r="AB47" s="309"/>
      <c r="AC47" s="309"/>
      <c r="AD47" s="310"/>
    </row>
    <row r="48" spans="2:30" ht="22.9" customHeight="1">
      <c r="B48" s="473"/>
      <c r="C48" s="502" t="s">
        <v>709</v>
      </c>
      <c r="D48" s="455"/>
      <c r="E48" s="455"/>
      <c r="F48" s="455"/>
      <c r="G48" s="455"/>
      <c r="H48" s="468"/>
      <c r="I48" s="468"/>
      <c r="J48" s="455">
        <f>ejercicio-2</f>
        <v>2016</v>
      </c>
      <c r="K48" s="468" t="s">
        <v>708</v>
      </c>
      <c r="L48" s="468"/>
      <c r="M48" s="468"/>
      <c r="N48" s="468"/>
      <c r="O48" s="475"/>
      <c r="Q48" s="308"/>
      <c r="R48" s="309"/>
      <c r="S48" s="309"/>
      <c r="T48" s="309"/>
      <c r="U48" s="309"/>
      <c r="V48" s="309"/>
      <c r="W48" s="309"/>
      <c r="X48" s="309"/>
      <c r="Y48" s="309"/>
      <c r="Z48" s="309"/>
      <c r="AA48" s="309"/>
      <c r="AB48" s="309"/>
      <c r="AC48" s="309"/>
      <c r="AD48" s="310"/>
    </row>
    <row r="49" spans="2:30" ht="22.9" customHeight="1" thickBot="1">
      <c r="B49" s="503"/>
      <c r="C49" s="1393"/>
      <c r="D49" s="1393"/>
      <c r="E49" s="1393"/>
      <c r="F49" s="1393"/>
      <c r="G49" s="1393"/>
      <c r="H49" s="504"/>
      <c r="I49" s="504"/>
      <c r="J49" s="504"/>
      <c r="K49" s="504"/>
      <c r="L49" s="504"/>
      <c r="M49" s="504"/>
      <c r="N49" s="504"/>
      <c r="O49" s="505"/>
      <c r="Q49" s="311"/>
      <c r="R49" s="312"/>
      <c r="S49" s="312"/>
      <c r="T49" s="312"/>
      <c r="U49" s="312"/>
      <c r="V49" s="312"/>
      <c r="W49" s="312"/>
      <c r="X49" s="312"/>
      <c r="Y49" s="312"/>
      <c r="Z49" s="312"/>
      <c r="AA49" s="312"/>
      <c r="AB49" s="312"/>
      <c r="AC49" s="312"/>
      <c r="AD49" s="313"/>
    </row>
    <row r="50" spans="2:30" ht="22.9" customHeight="1">
      <c r="C50" s="468"/>
      <c r="D50" s="468"/>
      <c r="E50" s="468"/>
      <c r="F50" s="468"/>
      <c r="G50" s="468"/>
      <c r="H50" s="468"/>
      <c r="I50" s="468"/>
      <c r="J50" s="468"/>
      <c r="K50" s="468"/>
      <c r="L50" s="468"/>
      <c r="M50" s="468"/>
      <c r="N50" s="468"/>
    </row>
    <row r="51" spans="2:30" ht="12.75">
      <c r="C51" s="506" t="s">
        <v>77</v>
      </c>
      <c r="D51" s="468"/>
      <c r="E51" s="468"/>
      <c r="F51" s="468"/>
      <c r="G51" s="468"/>
      <c r="H51" s="468"/>
      <c r="I51" s="468"/>
      <c r="J51" s="468"/>
      <c r="K51" s="468"/>
      <c r="L51" s="468"/>
      <c r="M51" s="468"/>
      <c r="N51" s="458" t="s">
        <v>714</v>
      </c>
    </row>
    <row r="52" spans="2:30" ht="12.75">
      <c r="C52" s="507" t="s">
        <v>78</v>
      </c>
      <c r="D52" s="468"/>
      <c r="E52" s="468"/>
      <c r="F52" s="468"/>
      <c r="G52" s="468"/>
      <c r="H52" s="468"/>
      <c r="I52" s="468"/>
      <c r="J52" s="468"/>
      <c r="K52" s="468"/>
      <c r="L52" s="468"/>
      <c r="M52" s="468"/>
      <c r="N52" s="468"/>
    </row>
    <row r="53" spans="2:30" ht="12.75">
      <c r="C53" s="507" t="s">
        <v>79</v>
      </c>
      <c r="D53" s="468"/>
      <c r="E53" s="468"/>
      <c r="F53" s="468"/>
      <c r="G53" s="468"/>
      <c r="H53" s="468"/>
      <c r="I53" s="468"/>
      <c r="J53" s="468"/>
      <c r="K53" s="468"/>
      <c r="L53" s="468"/>
      <c r="M53" s="468"/>
      <c r="N53" s="468"/>
    </row>
    <row r="54" spans="2:30" ht="12.75">
      <c r="C54" s="507" t="s">
        <v>80</v>
      </c>
      <c r="D54" s="468"/>
      <c r="E54" s="468"/>
      <c r="F54" s="468"/>
      <c r="G54" s="468"/>
      <c r="H54" s="468"/>
      <c r="I54" s="468"/>
      <c r="J54" s="468"/>
      <c r="K54" s="468"/>
      <c r="L54" s="468"/>
      <c r="M54" s="468"/>
      <c r="N54" s="468"/>
    </row>
    <row r="55" spans="2:30" ht="12.75">
      <c r="C55" s="507" t="s">
        <v>81</v>
      </c>
      <c r="D55" s="468"/>
      <c r="E55" s="468"/>
      <c r="F55" s="468"/>
      <c r="G55" s="468"/>
      <c r="H55" s="468"/>
      <c r="I55" s="468"/>
      <c r="J55" s="468"/>
      <c r="K55" s="468"/>
      <c r="L55" s="468"/>
      <c r="M55" s="468"/>
      <c r="N55" s="468"/>
    </row>
    <row r="56" spans="2:30" ht="22.9" customHeight="1">
      <c r="C56" s="468"/>
      <c r="D56" s="468"/>
      <c r="E56" s="468"/>
      <c r="F56" s="468"/>
      <c r="G56" s="468"/>
      <c r="H56" s="468"/>
      <c r="I56" s="468"/>
      <c r="J56" s="468"/>
      <c r="K56" s="468"/>
      <c r="L56" s="468"/>
      <c r="M56" s="468"/>
      <c r="N56" s="468"/>
    </row>
    <row r="57" spans="2:30" ht="22.9" customHeight="1">
      <c r="C57" s="468"/>
      <c r="D57" s="468"/>
      <c r="E57" s="468"/>
      <c r="F57" s="468"/>
      <c r="G57" s="468"/>
      <c r="H57" s="468"/>
      <c r="I57" s="468"/>
      <c r="J57" s="468"/>
      <c r="K57" s="468"/>
      <c r="L57" s="468"/>
      <c r="M57" s="468"/>
      <c r="N57" s="468"/>
    </row>
    <row r="58" spans="2:30" ht="22.9" customHeight="1">
      <c r="C58" s="468"/>
      <c r="D58" s="468"/>
      <c r="E58" s="468"/>
      <c r="F58" s="468"/>
      <c r="G58" s="468"/>
      <c r="H58" s="468"/>
      <c r="I58" s="468"/>
      <c r="J58" s="468"/>
      <c r="K58" s="468"/>
      <c r="L58" s="468"/>
      <c r="M58" s="468"/>
      <c r="N58" s="468"/>
    </row>
    <row r="59" spans="2:30" ht="22.9" customHeight="1">
      <c r="C59" s="468"/>
      <c r="D59" s="468"/>
      <c r="E59" s="468"/>
      <c r="F59" s="468"/>
      <c r="G59" s="468"/>
      <c r="H59" s="468"/>
      <c r="I59" s="468"/>
      <c r="J59" s="468"/>
      <c r="K59" s="468"/>
      <c r="L59" s="468"/>
      <c r="M59" s="468"/>
      <c r="N59" s="468"/>
    </row>
    <row r="60" spans="2:30" ht="22.9" customHeight="1">
      <c r="G60" s="468"/>
      <c r="H60" s="468"/>
      <c r="I60" s="468"/>
      <c r="J60" s="468"/>
      <c r="K60" s="468"/>
      <c r="L60" s="468"/>
      <c r="M60" s="468"/>
      <c r="N60" s="468"/>
    </row>
  </sheetData>
  <sheetProtection password="E059" sheet="1" objects="1" scenarios="1"/>
  <mergeCells count="26">
    <mergeCell ref="N6:N7"/>
    <mergeCell ref="D9:M9"/>
    <mergeCell ref="M22:N22"/>
    <mergeCell ref="M23:N23"/>
    <mergeCell ref="M33:N33"/>
    <mergeCell ref="C49:G49"/>
    <mergeCell ref="M13:N13"/>
    <mergeCell ref="M14:N14"/>
    <mergeCell ref="M15:N15"/>
    <mergeCell ref="M16:N16"/>
    <mergeCell ref="M17:N17"/>
    <mergeCell ref="M18:N18"/>
    <mergeCell ref="M19:N19"/>
    <mergeCell ref="M20:N20"/>
    <mergeCell ref="M21:N21"/>
    <mergeCell ref="M34:N34"/>
    <mergeCell ref="M41:N41"/>
    <mergeCell ref="M42:N42"/>
    <mergeCell ref="M43:N43"/>
    <mergeCell ref="E13:F13"/>
    <mergeCell ref="M35:N35"/>
    <mergeCell ref="M36:N36"/>
    <mergeCell ref="M37:N37"/>
    <mergeCell ref="M38:N38"/>
    <mergeCell ref="M39:N39"/>
    <mergeCell ref="M40:N40"/>
  </mergeCells>
  <phoneticPr fontId="20" type="noConversion"/>
  <printOptions horizontalCentered="1" verticalCentered="1"/>
  <pageMargins left="0.35629921259842523" right="0.35629921259842523" top="0.60629921259842523" bottom="0.60629921259842523" header="0.5" footer="0.5"/>
  <pageSetup paperSize="9" scale="33" orientation="portrait" horizontalDpi="4294967292" verticalDpi="4294967292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7"/>
  <sheetViews>
    <sheetView topLeftCell="A45" zoomScale="64" zoomScaleNormal="64" zoomScalePageLayoutView="50" workbookViewId="0">
      <selection activeCell="D82" sqref="D82"/>
    </sheetView>
  </sheetViews>
  <sheetFormatPr baseColWidth="10" defaultColWidth="10.77734375" defaultRowHeight="22.9" customHeight="1"/>
  <cols>
    <col min="1" max="2" width="3.21875" style="42" customWidth="1"/>
    <col min="3" max="3" width="13.5546875" style="42" customWidth="1"/>
    <col min="4" max="4" width="76.77734375" style="42" customWidth="1"/>
    <col min="5" max="7" width="18.21875" style="42" customWidth="1"/>
    <col min="8" max="8" width="3.21875" style="42" customWidth="1"/>
    <col min="9" max="16384" width="10.77734375" style="42"/>
  </cols>
  <sheetData>
    <row r="1" spans="2:23" ht="22.9" customHeight="1">
      <c r="D1" s="44"/>
    </row>
    <row r="2" spans="2:23" ht="22.9" customHeight="1">
      <c r="D2" s="63" t="s">
        <v>31</v>
      </c>
    </row>
    <row r="3" spans="2:23" ht="22.9" customHeight="1">
      <c r="D3" s="63" t="s">
        <v>32</v>
      </c>
    </row>
    <row r="4" spans="2:23" ht="22.9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292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4"/>
    </row>
    <row r="6" spans="2:23" ht="30" customHeight="1">
      <c r="B6" s="48"/>
      <c r="C6" s="1" t="s">
        <v>0</v>
      </c>
      <c r="D6" s="44"/>
      <c r="E6" s="44"/>
      <c r="F6" s="44"/>
      <c r="G6" s="1384">
        <f>ejercicio</f>
        <v>2018</v>
      </c>
      <c r="H6" s="50"/>
      <c r="J6" s="295"/>
      <c r="K6" s="296" t="s">
        <v>644</v>
      </c>
      <c r="L6" s="297"/>
      <c r="M6" s="297"/>
      <c r="N6" s="297"/>
      <c r="O6" s="297"/>
      <c r="P6" s="297"/>
      <c r="Q6" s="297"/>
      <c r="R6" s="297"/>
      <c r="S6" s="297"/>
      <c r="T6" s="297"/>
      <c r="U6" s="297"/>
      <c r="V6" s="297"/>
      <c r="W6" s="298"/>
    </row>
    <row r="7" spans="2:23" ht="30" customHeight="1">
      <c r="B7" s="48"/>
      <c r="C7" s="1" t="s">
        <v>1</v>
      </c>
      <c r="D7" s="44"/>
      <c r="E7" s="44"/>
      <c r="F7" s="44"/>
      <c r="G7" s="1384"/>
      <c r="H7" s="50"/>
      <c r="J7" s="295"/>
      <c r="K7" s="297"/>
      <c r="L7" s="297"/>
      <c r="M7" s="297"/>
      <c r="N7" s="297"/>
      <c r="O7" s="297"/>
      <c r="P7" s="297"/>
      <c r="Q7" s="297"/>
      <c r="R7" s="297"/>
      <c r="S7" s="297"/>
      <c r="T7" s="297"/>
      <c r="U7" s="297"/>
      <c r="V7" s="297"/>
      <c r="W7" s="298"/>
    </row>
    <row r="8" spans="2:23" ht="30" customHeight="1">
      <c r="B8" s="48"/>
      <c r="C8" s="49"/>
      <c r="D8" s="44"/>
      <c r="E8" s="44"/>
      <c r="F8" s="44"/>
      <c r="G8" s="51"/>
      <c r="H8" s="50"/>
      <c r="J8" s="295"/>
      <c r="K8" s="297"/>
      <c r="L8" s="297"/>
      <c r="M8" s="297"/>
      <c r="N8" s="297"/>
      <c r="O8" s="297"/>
      <c r="P8" s="297"/>
      <c r="Q8" s="297"/>
      <c r="R8" s="297"/>
      <c r="S8" s="297"/>
      <c r="T8" s="297"/>
      <c r="U8" s="297"/>
      <c r="V8" s="297"/>
      <c r="W8" s="298"/>
    </row>
    <row r="9" spans="2:23" s="60" customFormat="1" ht="30" customHeight="1">
      <c r="B9" s="58"/>
      <c r="C9" s="39" t="s">
        <v>2</v>
      </c>
      <c r="D9" s="1408" t="str">
        <f>Entidad</f>
        <v>CASINO TAORO S.A.</v>
      </c>
      <c r="E9" s="1408"/>
      <c r="F9" s="1408"/>
      <c r="G9" s="1408"/>
      <c r="H9" s="59"/>
      <c r="J9" s="299"/>
      <c r="K9" s="300"/>
      <c r="L9" s="300"/>
      <c r="M9" s="300"/>
      <c r="N9" s="300"/>
      <c r="O9" s="300"/>
      <c r="P9" s="300"/>
      <c r="Q9" s="300"/>
      <c r="R9" s="300"/>
      <c r="S9" s="300"/>
      <c r="T9" s="300"/>
      <c r="U9" s="300"/>
      <c r="V9" s="300"/>
      <c r="W9" s="301"/>
    </row>
    <row r="10" spans="2:23" ht="7.15" customHeight="1">
      <c r="B10" s="48"/>
      <c r="C10" s="44"/>
      <c r="D10" s="44"/>
      <c r="E10" s="44"/>
      <c r="F10" s="44"/>
      <c r="G10" s="44"/>
      <c r="H10" s="50"/>
      <c r="J10" s="295"/>
      <c r="K10" s="297"/>
      <c r="L10" s="297"/>
      <c r="M10" s="297"/>
      <c r="N10" s="297"/>
      <c r="O10" s="297"/>
      <c r="P10" s="297"/>
      <c r="Q10" s="297"/>
      <c r="R10" s="297"/>
      <c r="S10" s="297"/>
      <c r="T10" s="297"/>
      <c r="U10" s="297"/>
      <c r="V10" s="297"/>
      <c r="W10" s="298"/>
    </row>
    <row r="11" spans="2:23" s="62" customFormat="1" ht="30" customHeight="1">
      <c r="B11" s="24"/>
      <c r="C11" s="11" t="s">
        <v>85</v>
      </c>
      <c r="D11" s="11"/>
      <c r="E11" s="11"/>
      <c r="F11" s="11"/>
      <c r="G11" s="11"/>
      <c r="H11" s="61"/>
      <c r="J11" s="302"/>
      <c r="K11" s="303"/>
      <c r="L11" s="303"/>
      <c r="M11" s="303"/>
      <c r="N11" s="303"/>
      <c r="O11" s="303"/>
      <c r="P11" s="303"/>
      <c r="Q11" s="303"/>
      <c r="R11" s="303"/>
      <c r="S11" s="303"/>
      <c r="T11" s="303"/>
      <c r="U11" s="303"/>
      <c r="V11" s="303"/>
      <c r="W11" s="304"/>
    </row>
    <row r="12" spans="2:23" s="62" customFormat="1" ht="30" customHeight="1">
      <c r="B12" s="24"/>
      <c r="C12" s="67"/>
      <c r="D12" s="67"/>
      <c r="E12" s="67"/>
      <c r="F12" s="67"/>
      <c r="G12" s="67"/>
      <c r="H12" s="61"/>
      <c r="J12" s="302"/>
      <c r="K12" s="303"/>
      <c r="L12" s="303"/>
      <c r="M12" s="303"/>
      <c r="N12" s="303"/>
      <c r="O12" s="303"/>
      <c r="P12" s="303"/>
      <c r="Q12" s="303"/>
      <c r="R12" s="303"/>
      <c r="S12" s="303"/>
      <c r="T12" s="303"/>
      <c r="U12" s="303"/>
      <c r="V12" s="303"/>
      <c r="W12" s="304"/>
    </row>
    <row r="13" spans="2:23" ht="22.9" customHeight="1">
      <c r="B13" s="48"/>
      <c r="C13" s="250"/>
      <c r="D13" s="251"/>
      <c r="E13" s="252" t="s">
        <v>183</v>
      </c>
      <c r="F13" s="253" t="s">
        <v>184</v>
      </c>
      <c r="G13" s="254" t="s">
        <v>185</v>
      </c>
      <c r="H13" s="50"/>
      <c r="J13" s="295"/>
      <c r="K13" s="297"/>
      <c r="L13" s="297"/>
      <c r="M13" s="297"/>
      <c r="N13" s="297"/>
      <c r="O13" s="297"/>
      <c r="P13" s="297"/>
      <c r="Q13" s="297"/>
      <c r="R13" s="297"/>
      <c r="S13" s="297"/>
      <c r="T13" s="297"/>
      <c r="U13" s="297"/>
      <c r="V13" s="297"/>
      <c r="W13" s="298"/>
    </row>
    <row r="14" spans="2:23" ht="22.9" customHeight="1">
      <c r="B14" s="48"/>
      <c r="C14" s="255"/>
      <c r="D14" s="69"/>
      <c r="E14" s="248">
        <f>ejercicio-2</f>
        <v>2016</v>
      </c>
      <c r="F14" s="249">
        <f>ejercicio-1</f>
        <v>2017</v>
      </c>
      <c r="G14" s="247">
        <f>ejercicio</f>
        <v>2018</v>
      </c>
      <c r="H14" s="50"/>
      <c r="J14" s="295"/>
      <c r="K14" s="297"/>
      <c r="L14" s="297"/>
      <c r="M14" s="297"/>
      <c r="N14" s="297"/>
      <c r="O14" s="297"/>
      <c r="P14" s="297"/>
      <c r="Q14" s="297"/>
      <c r="R14" s="297"/>
      <c r="S14" s="297"/>
      <c r="T14" s="297"/>
      <c r="U14" s="297"/>
      <c r="V14" s="297"/>
      <c r="W14" s="298"/>
    </row>
    <row r="15" spans="2:23" ht="22.9" customHeight="1">
      <c r="B15" s="48"/>
      <c r="C15" s="256" t="s">
        <v>86</v>
      </c>
      <c r="D15" s="81" t="s">
        <v>87</v>
      </c>
      <c r="E15" s="117"/>
      <c r="F15" s="117"/>
      <c r="G15" s="117"/>
      <c r="H15" s="50"/>
      <c r="J15" s="295"/>
      <c r="K15" s="297"/>
      <c r="L15" s="297"/>
      <c r="M15" s="297"/>
      <c r="N15" s="297"/>
      <c r="O15" s="297"/>
      <c r="P15" s="297"/>
      <c r="Q15" s="297"/>
      <c r="R15" s="297"/>
      <c r="S15" s="297"/>
      <c r="T15" s="297"/>
      <c r="U15" s="297"/>
      <c r="V15" s="297"/>
      <c r="W15" s="298"/>
    </row>
    <row r="16" spans="2:23" ht="22.9" customHeight="1">
      <c r="B16" s="48"/>
      <c r="C16" s="257" t="s">
        <v>88</v>
      </c>
      <c r="D16" s="70" t="s">
        <v>677</v>
      </c>
      <c r="E16" s="118">
        <f>SUM(E17:E19)</f>
        <v>5291951</v>
      </c>
      <c r="F16" s="118">
        <f>SUM(F17:F19)</f>
        <v>5610520</v>
      </c>
      <c r="G16" s="118">
        <f>SUM(G17:G19)</f>
        <v>5921060</v>
      </c>
      <c r="H16" s="50"/>
      <c r="J16" s="295"/>
      <c r="K16" s="297"/>
      <c r="L16" s="297"/>
      <c r="M16" s="297"/>
      <c r="N16" s="297"/>
      <c r="O16" s="297"/>
      <c r="P16" s="297"/>
      <c r="Q16" s="297"/>
      <c r="R16" s="297"/>
      <c r="S16" s="297"/>
      <c r="T16" s="297"/>
      <c r="U16" s="297"/>
      <c r="V16" s="297"/>
      <c r="W16" s="298"/>
    </row>
    <row r="17" spans="2:23" ht="22.9" customHeight="1">
      <c r="B17" s="48"/>
      <c r="C17" s="258" t="s">
        <v>89</v>
      </c>
      <c r="D17" s="71" t="s">
        <v>90</v>
      </c>
      <c r="E17" s="336">
        <v>4461536</v>
      </c>
      <c r="F17" s="336">
        <v>4893060</v>
      </c>
      <c r="G17" s="336">
        <v>5251970</v>
      </c>
      <c r="H17" s="50"/>
      <c r="J17" s="295"/>
      <c r="K17" s="297"/>
      <c r="L17" s="297"/>
      <c r="M17" s="297"/>
      <c r="N17" s="297"/>
      <c r="O17" s="297"/>
      <c r="P17" s="297"/>
      <c r="Q17" s="297"/>
      <c r="R17" s="297"/>
      <c r="S17" s="297"/>
      <c r="T17" s="297"/>
      <c r="U17" s="297"/>
      <c r="V17" s="297"/>
      <c r="W17" s="298"/>
    </row>
    <row r="18" spans="2:23" ht="22.9" customHeight="1">
      <c r="B18" s="48"/>
      <c r="C18" s="259" t="s">
        <v>91</v>
      </c>
      <c r="D18" s="72" t="s">
        <v>92</v>
      </c>
      <c r="E18" s="337">
        <v>830415</v>
      </c>
      <c r="F18" s="337">
        <v>717460</v>
      </c>
      <c r="G18" s="337">
        <v>669090</v>
      </c>
      <c r="H18" s="50"/>
      <c r="J18" s="295"/>
      <c r="K18" s="297"/>
      <c r="L18" s="297"/>
      <c r="M18" s="297"/>
      <c r="N18" s="297"/>
      <c r="O18" s="297"/>
      <c r="P18" s="297"/>
      <c r="Q18" s="297"/>
      <c r="R18" s="297"/>
      <c r="S18" s="297"/>
      <c r="T18" s="297"/>
      <c r="U18" s="297"/>
      <c r="V18" s="297"/>
      <c r="W18" s="298"/>
    </row>
    <row r="19" spans="2:23" ht="22.9" customHeight="1">
      <c r="B19" s="48"/>
      <c r="C19" s="259" t="s">
        <v>93</v>
      </c>
      <c r="D19" s="72" t="s">
        <v>94</v>
      </c>
      <c r="E19" s="337"/>
      <c r="F19" s="337"/>
      <c r="G19" s="337"/>
      <c r="H19" s="50"/>
      <c r="J19" s="295"/>
      <c r="K19" s="297"/>
      <c r="L19" s="297"/>
      <c r="M19" s="297"/>
      <c r="N19" s="297"/>
      <c r="O19" s="297"/>
      <c r="P19" s="297"/>
      <c r="Q19" s="297"/>
      <c r="R19" s="297"/>
      <c r="S19" s="297"/>
      <c r="T19" s="297"/>
      <c r="U19" s="297"/>
      <c r="V19" s="297"/>
      <c r="W19" s="298"/>
    </row>
    <row r="20" spans="2:23" ht="22.9" customHeight="1">
      <c r="B20" s="48"/>
      <c r="C20" s="257" t="s">
        <v>95</v>
      </c>
      <c r="D20" s="70" t="s">
        <v>96</v>
      </c>
      <c r="E20" s="338"/>
      <c r="F20" s="338"/>
      <c r="G20" s="338"/>
      <c r="H20" s="50"/>
      <c r="J20" s="295"/>
      <c r="K20" s="297"/>
      <c r="L20" s="297"/>
      <c r="M20" s="297"/>
      <c r="N20" s="297"/>
      <c r="O20" s="297"/>
      <c r="P20" s="297"/>
      <c r="Q20" s="297"/>
      <c r="R20" s="297"/>
      <c r="S20" s="297"/>
      <c r="T20" s="297"/>
      <c r="U20" s="297"/>
      <c r="V20" s="297"/>
      <c r="W20" s="298"/>
    </row>
    <row r="21" spans="2:23" ht="22.9" customHeight="1">
      <c r="B21" s="48"/>
      <c r="C21" s="257" t="s">
        <v>97</v>
      </c>
      <c r="D21" s="70" t="s">
        <v>98</v>
      </c>
      <c r="E21" s="338"/>
      <c r="F21" s="338"/>
      <c r="G21" s="338"/>
      <c r="H21" s="50"/>
      <c r="J21" s="295"/>
      <c r="K21" s="297"/>
      <c r="L21" s="297"/>
      <c r="M21" s="297"/>
      <c r="N21" s="297"/>
      <c r="O21" s="297"/>
      <c r="P21" s="297"/>
      <c r="Q21" s="297"/>
      <c r="R21" s="297"/>
      <c r="S21" s="297"/>
      <c r="T21" s="297"/>
      <c r="U21" s="297"/>
      <c r="V21" s="297"/>
      <c r="W21" s="298"/>
    </row>
    <row r="22" spans="2:23" ht="22.9" customHeight="1">
      <c r="B22" s="48"/>
      <c r="C22" s="257" t="s">
        <v>99</v>
      </c>
      <c r="D22" s="70" t="s">
        <v>100</v>
      </c>
      <c r="E22" s="118">
        <f>SUM(E23:E26)</f>
        <v>-55207</v>
      </c>
      <c r="F22" s="118">
        <f t="shared" ref="F22:G22" si="0">SUM(F23:F26)</f>
        <v>-28660</v>
      </c>
      <c r="G22" s="118">
        <f t="shared" si="0"/>
        <v>-25530</v>
      </c>
      <c r="H22" s="50"/>
      <c r="J22" s="295"/>
      <c r="K22" s="297"/>
      <c r="L22" s="297"/>
      <c r="M22" s="297"/>
      <c r="N22" s="297"/>
      <c r="O22" s="297"/>
      <c r="P22" s="297"/>
      <c r="Q22" s="297"/>
      <c r="R22" s="297"/>
      <c r="S22" s="297"/>
      <c r="T22" s="297"/>
      <c r="U22" s="297"/>
      <c r="V22" s="297"/>
      <c r="W22" s="298"/>
    </row>
    <row r="23" spans="2:23" ht="22.9" customHeight="1">
      <c r="B23" s="48"/>
      <c r="C23" s="258" t="s">
        <v>89</v>
      </c>
      <c r="D23" s="71" t="s">
        <v>101</v>
      </c>
      <c r="E23" s="336"/>
      <c r="F23" s="336"/>
      <c r="G23" s="336"/>
      <c r="H23" s="50"/>
      <c r="J23" s="295"/>
      <c r="K23" s="297"/>
      <c r="L23" s="297"/>
      <c r="M23" s="297"/>
      <c r="N23" s="297"/>
      <c r="O23" s="297"/>
      <c r="P23" s="297"/>
      <c r="Q23" s="297"/>
      <c r="R23" s="297"/>
      <c r="S23" s="297"/>
      <c r="T23" s="297"/>
      <c r="U23" s="297"/>
      <c r="V23" s="297"/>
      <c r="W23" s="298"/>
    </row>
    <row r="24" spans="2:23" ht="22.9" customHeight="1">
      <c r="B24" s="48"/>
      <c r="C24" s="259" t="s">
        <v>91</v>
      </c>
      <c r="D24" s="72" t="s">
        <v>102</v>
      </c>
      <c r="E24" s="337">
        <v>-55207</v>
      </c>
      <c r="F24" s="337">
        <f>-720-14770-13170</f>
        <v>-28660</v>
      </c>
      <c r="G24" s="337">
        <f>-10280-15250</f>
        <v>-25530</v>
      </c>
      <c r="H24" s="50"/>
      <c r="J24" s="295"/>
      <c r="K24" s="297"/>
      <c r="L24" s="297"/>
      <c r="M24" s="297"/>
      <c r="N24" s="297"/>
      <c r="O24" s="297"/>
      <c r="P24" s="297"/>
      <c r="Q24" s="297"/>
      <c r="R24" s="297"/>
      <c r="S24" s="297"/>
      <c r="T24" s="297"/>
      <c r="U24" s="297"/>
      <c r="V24" s="297"/>
      <c r="W24" s="298"/>
    </row>
    <row r="25" spans="2:23" ht="22.9" customHeight="1">
      <c r="B25" s="48"/>
      <c r="C25" s="259" t="s">
        <v>93</v>
      </c>
      <c r="D25" s="72" t="s">
        <v>103</v>
      </c>
      <c r="E25" s="337"/>
      <c r="F25" s="337"/>
      <c r="G25" s="337"/>
      <c r="H25" s="50"/>
      <c r="J25" s="295"/>
      <c r="K25" s="297"/>
      <c r="L25" s="297"/>
      <c r="M25" s="297"/>
      <c r="N25" s="297"/>
      <c r="O25" s="297"/>
      <c r="P25" s="297"/>
      <c r="Q25" s="297"/>
      <c r="R25" s="297"/>
      <c r="S25" s="297"/>
      <c r="T25" s="297"/>
      <c r="U25" s="297"/>
      <c r="V25" s="297"/>
      <c r="W25" s="298"/>
    </row>
    <row r="26" spans="2:23" ht="22.9" customHeight="1">
      <c r="B26" s="48"/>
      <c r="C26" s="259" t="s">
        <v>104</v>
      </c>
      <c r="D26" s="72" t="s">
        <v>105</v>
      </c>
      <c r="E26" s="337"/>
      <c r="F26" s="337"/>
      <c r="G26" s="337"/>
      <c r="H26" s="50"/>
      <c r="J26" s="295"/>
      <c r="K26" s="297"/>
      <c r="L26" s="297"/>
      <c r="M26" s="297"/>
      <c r="N26" s="297"/>
      <c r="O26" s="297"/>
      <c r="P26" s="297"/>
      <c r="Q26" s="297"/>
      <c r="R26" s="297"/>
      <c r="S26" s="297"/>
      <c r="T26" s="297"/>
      <c r="U26" s="297"/>
      <c r="V26" s="297"/>
      <c r="W26" s="298"/>
    </row>
    <row r="27" spans="2:23" ht="22.9" customHeight="1">
      <c r="B27" s="48"/>
      <c r="C27" s="257" t="s">
        <v>106</v>
      </c>
      <c r="D27" s="70" t="s">
        <v>680</v>
      </c>
      <c r="E27" s="118">
        <f>SUM(E28:E29)</f>
        <v>42862</v>
      </c>
      <c r="F27" s="118">
        <f t="shared" ref="F27:G27" si="1">SUM(F28:F29)</f>
        <v>50920</v>
      </c>
      <c r="G27" s="118">
        <f t="shared" si="1"/>
        <v>45810</v>
      </c>
      <c r="H27" s="50"/>
      <c r="J27" s="295"/>
      <c r="K27" s="297"/>
      <c r="L27" s="297"/>
      <c r="M27" s="297"/>
      <c r="N27" s="297"/>
      <c r="O27" s="297"/>
      <c r="P27" s="297"/>
      <c r="Q27" s="297"/>
      <c r="R27" s="297"/>
      <c r="S27" s="297"/>
      <c r="T27" s="297"/>
      <c r="U27" s="297"/>
      <c r="V27" s="297"/>
      <c r="W27" s="298"/>
    </row>
    <row r="28" spans="2:23" ht="22.9" customHeight="1">
      <c r="B28" s="48"/>
      <c r="C28" s="258" t="s">
        <v>89</v>
      </c>
      <c r="D28" s="71" t="s">
        <v>107</v>
      </c>
      <c r="E28" s="336">
        <v>42862</v>
      </c>
      <c r="F28" s="336">
        <v>50920</v>
      </c>
      <c r="G28" s="336">
        <v>45810</v>
      </c>
      <c r="H28" s="50"/>
      <c r="J28" s="295"/>
      <c r="K28" s="297"/>
      <c r="L28" s="297"/>
      <c r="M28" s="297"/>
      <c r="N28" s="297"/>
      <c r="O28" s="297"/>
      <c r="P28" s="297"/>
      <c r="Q28" s="297"/>
      <c r="R28" s="297"/>
      <c r="S28" s="297"/>
      <c r="T28" s="297"/>
      <c r="U28" s="297"/>
      <c r="V28" s="297"/>
      <c r="W28" s="298"/>
    </row>
    <row r="29" spans="2:23" ht="22.9" customHeight="1">
      <c r="B29" s="48"/>
      <c r="C29" s="259" t="s">
        <v>91</v>
      </c>
      <c r="D29" s="72" t="s">
        <v>108</v>
      </c>
      <c r="E29" s="337"/>
      <c r="F29" s="337"/>
      <c r="G29" s="337"/>
      <c r="H29" s="50"/>
      <c r="J29" s="295"/>
      <c r="K29" s="297"/>
      <c r="L29" s="297"/>
      <c r="M29" s="297"/>
      <c r="N29" s="297"/>
      <c r="O29" s="297"/>
      <c r="P29" s="297"/>
      <c r="Q29" s="297"/>
      <c r="R29" s="297"/>
      <c r="S29" s="297"/>
      <c r="T29" s="297"/>
      <c r="U29" s="297"/>
      <c r="V29" s="297"/>
      <c r="W29" s="298"/>
    </row>
    <row r="30" spans="2:23" ht="22.9" customHeight="1">
      <c r="B30" s="48"/>
      <c r="C30" s="257" t="s">
        <v>109</v>
      </c>
      <c r="D30" s="70" t="s">
        <v>110</v>
      </c>
      <c r="E30" s="118">
        <f>SUM(E31:E33)</f>
        <v>-1943788</v>
      </c>
      <c r="F30" s="118">
        <f t="shared" ref="F30:G30" si="2">SUM(F31:F33)</f>
        <v>-1914260</v>
      </c>
      <c r="G30" s="118">
        <f t="shared" si="2"/>
        <v>-1900910</v>
      </c>
      <c r="H30" s="50"/>
      <c r="J30" s="305"/>
      <c r="K30" s="306"/>
      <c r="L30" s="306"/>
      <c r="M30" s="306"/>
      <c r="N30" s="306"/>
      <c r="O30" s="306"/>
      <c r="P30" s="306"/>
      <c r="Q30" s="306"/>
      <c r="R30" s="306"/>
      <c r="S30" s="306"/>
      <c r="T30" s="306"/>
      <c r="U30" s="306"/>
      <c r="V30" s="306"/>
      <c r="W30" s="307"/>
    </row>
    <row r="31" spans="2:23" ht="22.9" customHeight="1">
      <c r="B31" s="48"/>
      <c r="C31" s="258" t="s">
        <v>89</v>
      </c>
      <c r="D31" s="71" t="s">
        <v>111</v>
      </c>
      <c r="E31" s="336">
        <v>-1690631</v>
      </c>
      <c r="F31" s="336">
        <v>-1448850</v>
      </c>
      <c r="G31" s="336">
        <v>-1434770</v>
      </c>
      <c r="H31" s="50"/>
      <c r="J31" s="305"/>
      <c r="K31" s="306"/>
      <c r="L31" s="306"/>
      <c r="M31" s="306"/>
      <c r="N31" s="306"/>
      <c r="O31" s="306"/>
      <c r="P31" s="306"/>
      <c r="Q31" s="306"/>
      <c r="R31" s="306"/>
      <c r="S31" s="306"/>
      <c r="T31" s="306"/>
      <c r="U31" s="306"/>
      <c r="V31" s="306"/>
      <c r="W31" s="307"/>
    </row>
    <row r="32" spans="2:23" ht="22.9" customHeight="1">
      <c r="B32" s="48"/>
      <c r="C32" s="259" t="s">
        <v>91</v>
      </c>
      <c r="D32" s="72" t="s">
        <v>112</v>
      </c>
      <c r="E32" s="337">
        <v>-509160</v>
      </c>
      <c r="F32" s="337">
        <f>-387570-77840</f>
        <v>-465410</v>
      </c>
      <c r="G32" s="337">
        <f>-389960-76180</f>
        <v>-466140</v>
      </c>
      <c r="H32" s="50"/>
      <c r="J32" s="295"/>
      <c r="K32" s="297"/>
      <c r="L32" s="297"/>
      <c r="M32" s="297"/>
      <c r="N32" s="297"/>
      <c r="O32" s="297"/>
      <c r="P32" s="297"/>
      <c r="Q32" s="297"/>
      <c r="R32" s="297"/>
      <c r="S32" s="297"/>
      <c r="T32" s="297"/>
      <c r="U32" s="297"/>
      <c r="V32" s="297"/>
      <c r="W32" s="298"/>
    </row>
    <row r="33" spans="2:23" ht="22.9" customHeight="1">
      <c r="B33" s="48"/>
      <c r="C33" s="259" t="s">
        <v>93</v>
      </c>
      <c r="D33" s="72" t="s">
        <v>113</v>
      </c>
      <c r="E33" s="337">
        <v>256003</v>
      </c>
      <c r="F33" s="337">
        <v>0</v>
      </c>
      <c r="G33" s="337"/>
      <c r="H33" s="50"/>
      <c r="J33" s="295"/>
      <c r="K33" s="297"/>
      <c r="L33" s="297"/>
      <c r="M33" s="297"/>
      <c r="N33" s="297"/>
      <c r="O33" s="297"/>
      <c r="P33" s="297"/>
      <c r="Q33" s="297"/>
      <c r="R33" s="297"/>
      <c r="S33" s="297"/>
      <c r="T33" s="297"/>
      <c r="U33" s="297"/>
      <c r="V33" s="297"/>
      <c r="W33" s="298"/>
    </row>
    <row r="34" spans="2:23" ht="22.9" customHeight="1">
      <c r="B34" s="48"/>
      <c r="C34" s="257" t="s">
        <v>114</v>
      </c>
      <c r="D34" s="70" t="s">
        <v>115</v>
      </c>
      <c r="E34" s="118">
        <f>SUM(E35:E39)</f>
        <v>-1506839</v>
      </c>
      <c r="F34" s="118">
        <f t="shared" ref="F34:G34" si="3">SUM(F35:F39)</f>
        <v>-1413320</v>
      </c>
      <c r="G34" s="118">
        <f t="shared" si="3"/>
        <v>-1292890</v>
      </c>
      <c r="H34" s="50"/>
      <c r="J34" s="295"/>
      <c r="K34" s="297"/>
      <c r="L34" s="297"/>
      <c r="M34" s="297"/>
      <c r="N34" s="297"/>
      <c r="O34" s="297"/>
      <c r="P34" s="297"/>
      <c r="Q34" s="297"/>
      <c r="R34" s="297"/>
      <c r="S34" s="297"/>
      <c r="T34" s="297"/>
      <c r="U34" s="297"/>
      <c r="V34" s="297"/>
      <c r="W34" s="298"/>
    </row>
    <row r="35" spans="2:23" ht="22.9" customHeight="1">
      <c r="B35" s="48"/>
      <c r="C35" s="258" t="s">
        <v>89</v>
      </c>
      <c r="D35" s="71" t="s">
        <v>116</v>
      </c>
      <c r="E35" s="336">
        <v>-872308</v>
      </c>
      <c r="F35" s="336">
        <f>-36280-43790-140240-54430-126130-16320-123640-82170-4420-191370</f>
        <v>-818790</v>
      </c>
      <c r="G35" s="336">
        <f>-31570-15000-125490-52650-94370-16350-159790-70590-4000-174210-10</f>
        <v>-744030</v>
      </c>
      <c r="H35" s="50"/>
      <c r="J35" s="295"/>
      <c r="K35" s="297"/>
      <c r="L35" s="297"/>
      <c r="M35" s="297"/>
      <c r="N35" s="297"/>
      <c r="O35" s="297"/>
      <c r="P35" s="297"/>
      <c r="Q35" s="297"/>
      <c r="R35" s="297"/>
      <c r="S35" s="297"/>
      <c r="T35" s="297"/>
      <c r="U35" s="297"/>
      <c r="V35" s="297"/>
      <c r="W35" s="298"/>
    </row>
    <row r="36" spans="2:23" ht="22.9" customHeight="1">
      <c r="B36" s="48"/>
      <c r="C36" s="259" t="s">
        <v>91</v>
      </c>
      <c r="D36" s="72" t="s">
        <v>117</v>
      </c>
      <c r="E36" s="337">
        <v>-622640</v>
      </c>
      <c r="F36" s="337">
        <v>-564430</v>
      </c>
      <c r="G36" s="337">
        <v>-516440</v>
      </c>
      <c r="H36" s="50"/>
      <c r="J36" s="308"/>
      <c r="K36" s="309"/>
      <c r="L36" s="309"/>
      <c r="M36" s="309"/>
      <c r="N36" s="309"/>
      <c r="O36" s="309"/>
      <c r="P36" s="309"/>
      <c r="Q36" s="309"/>
      <c r="R36" s="309"/>
      <c r="S36" s="309"/>
      <c r="T36" s="309"/>
      <c r="U36" s="309"/>
      <c r="V36" s="309"/>
      <c r="W36" s="310"/>
    </row>
    <row r="37" spans="2:23" ht="22.9" customHeight="1">
      <c r="B37" s="48"/>
      <c r="C37" s="259" t="s">
        <v>93</v>
      </c>
      <c r="D37" s="72" t="s">
        <v>118</v>
      </c>
      <c r="E37" s="337">
        <v>-11418</v>
      </c>
      <c r="F37" s="337">
        <f>-38420+2200+6120</f>
        <v>-30100</v>
      </c>
      <c r="G37" s="337">
        <f>-38420+6000</f>
        <v>-32420</v>
      </c>
      <c r="H37" s="50"/>
      <c r="J37" s="308"/>
      <c r="K37" s="309"/>
      <c r="L37" s="309"/>
      <c r="M37" s="309"/>
      <c r="N37" s="309"/>
      <c r="O37" s="309"/>
      <c r="P37" s="309"/>
      <c r="Q37" s="309"/>
      <c r="R37" s="309"/>
      <c r="S37" s="309"/>
      <c r="T37" s="309"/>
      <c r="U37" s="309"/>
      <c r="V37" s="309"/>
      <c r="W37" s="310"/>
    </row>
    <row r="38" spans="2:23" ht="22.9" customHeight="1">
      <c r="B38" s="48"/>
      <c r="C38" s="259" t="s">
        <v>104</v>
      </c>
      <c r="D38" s="72" t="s">
        <v>119</v>
      </c>
      <c r="E38" s="337">
        <v>-473</v>
      </c>
      <c r="F38" s="337">
        <v>0</v>
      </c>
      <c r="G38" s="337">
        <v>0</v>
      </c>
      <c r="H38" s="50"/>
      <c r="J38" s="308"/>
      <c r="K38" s="309"/>
      <c r="L38" s="309"/>
      <c r="M38" s="309"/>
      <c r="N38" s="309"/>
      <c r="O38" s="309"/>
      <c r="P38" s="309"/>
      <c r="Q38" s="309"/>
      <c r="R38" s="309"/>
      <c r="S38" s="309"/>
      <c r="T38" s="309"/>
      <c r="U38" s="309"/>
      <c r="V38" s="309"/>
      <c r="W38" s="310"/>
    </row>
    <row r="39" spans="2:23" ht="22.9" customHeight="1">
      <c r="B39" s="48"/>
      <c r="C39" s="259" t="s">
        <v>120</v>
      </c>
      <c r="D39" s="72" t="s">
        <v>121</v>
      </c>
      <c r="E39" s="337"/>
      <c r="F39" s="337"/>
      <c r="G39" s="337"/>
      <c r="H39" s="50"/>
      <c r="J39" s="308"/>
      <c r="K39" s="309"/>
      <c r="L39" s="309"/>
      <c r="M39" s="309"/>
      <c r="N39" s="309"/>
      <c r="O39" s="309"/>
      <c r="P39" s="309"/>
      <c r="Q39" s="309"/>
      <c r="R39" s="309"/>
      <c r="S39" s="309"/>
      <c r="T39" s="309"/>
      <c r="U39" s="309"/>
      <c r="V39" s="309"/>
      <c r="W39" s="310"/>
    </row>
    <row r="40" spans="2:23" ht="22.9" customHeight="1">
      <c r="B40" s="48"/>
      <c r="C40" s="257" t="s">
        <v>122</v>
      </c>
      <c r="D40" s="70" t="s">
        <v>123</v>
      </c>
      <c r="E40" s="338">
        <v>-537209</v>
      </c>
      <c r="F40" s="338">
        <v>-187460</v>
      </c>
      <c r="G40" s="338">
        <v>-224610</v>
      </c>
      <c r="H40" s="50"/>
      <c r="J40" s="308"/>
      <c r="K40" s="309"/>
      <c r="L40" s="309"/>
      <c r="M40" s="309"/>
      <c r="N40" s="309"/>
      <c r="O40" s="309"/>
      <c r="P40" s="309"/>
      <c r="Q40" s="309"/>
      <c r="R40" s="309"/>
      <c r="S40" s="309"/>
      <c r="T40" s="309"/>
      <c r="U40" s="309"/>
      <c r="V40" s="309"/>
      <c r="W40" s="310"/>
    </row>
    <row r="41" spans="2:23" ht="22.9" customHeight="1">
      <c r="B41" s="48"/>
      <c r="C41" s="257" t="s">
        <v>124</v>
      </c>
      <c r="D41" s="70" t="s">
        <v>125</v>
      </c>
      <c r="E41" s="338"/>
      <c r="F41" s="338"/>
      <c r="G41" s="338"/>
      <c r="H41" s="50"/>
      <c r="J41" s="308"/>
      <c r="K41" s="309"/>
      <c r="L41" s="309"/>
      <c r="M41" s="309"/>
      <c r="N41" s="309"/>
      <c r="O41" s="309"/>
      <c r="P41" s="309"/>
      <c r="Q41" s="309"/>
      <c r="R41" s="309"/>
      <c r="S41" s="309"/>
      <c r="T41" s="309"/>
      <c r="U41" s="309"/>
      <c r="V41" s="309"/>
      <c r="W41" s="310"/>
    </row>
    <row r="42" spans="2:23" ht="22.9" customHeight="1">
      <c r="B42" s="48"/>
      <c r="C42" s="257" t="s">
        <v>126</v>
      </c>
      <c r="D42" s="70" t="s">
        <v>127</v>
      </c>
      <c r="E42" s="338">
        <v>46994</v>
      </c>
      <c r="F42" s="338"/>
      <c r="G42" s="338"/>
      <c r="H42" s="50"/>
      <c r="J42" s="308"/>
      <c r="K42" s="309"/>
      <c r="L42" s="309"/>
      <c r="M42" s="309"/>
      <c r="N42" s="309"/>
      <c r="O42" s="309"/>
      <c r="P42" s="309"/>
      <c r="Q42" s="309"/>
      <c r="R42" s="309"/>
      <c r="S42" s="309"/>
      <c r="T42" s="309"/>
      <c r="U42" s="309"/>
      <c r="V42" s="309"/>
      <c r="W42" s="310"/>
    </row>
    <row r="43" spans="2:23" ht="22.9" customHeight="1">
      <c r="B43" s="48"/>
      <c r="C43" s="257" t="s">
        <v>128</v>
      </c>
      <c r="D43" s="70" t="s">
        <v>129</v>
      </c>
      <c r="E43" s="118">
        <f>SUM(E44:E46)</f>
        <v>-700576</v>
      </c>
      <c r="F43" s="118">
        <f t="shared" ref="F43:G43" si="4">SUM(F44:F46)</f>
        <v>0</v>
      </c>
      <c r="G43" s="118">
        <f t="shared" si="4"/>
        <v>0</v>
      </c>
      <c r="H43" s="50"/>
      <c r="J43" s="308"/>
      <c r="K43" s="309"/>
      <c r="L43" s="309"/>
      <c r="M43" s="309"/>
      <c r="N43" s="309"/>
      <c r="O43" s="309"/>
      <c r="P43" s="309"/>
      <c r="Q43" s="309"/>
      <c r="R43" s="309"/>
      <c r="S43" s="309"/>
      <c r="T43" s="309"/>
      <c r="U43" s="309"/>
      <c r="V43" s="309"/>
      <c r="W43" s="310"/>
    </row>
    <row r="44" spans="2:23" ht="22.9" customHeight="1">
      <c r="B44" s="48"/>
      <c r="C44" s="258" t="s">
        <v>89</v>
      </c>
      <c r="D44" s="71" t="s">
        <v>130</v>
      </c>
      <c r="E44" s="336">
        <v>-190336</v>
      </c>
      <c r="F44" s="336"/>
      <c r="G44" s="336"/>
      <c r="H44" s="50"/>
      <c r="J44" s="308"/>
      <c r="K44" s="309"/>
      <c r="L44" s="309"/>
      <c r="M44" s="309"/>
      <c r="N44" s="309"/>
      <c r="O44" s="309"/>
      <c r="P44" s="309"/>
      <c r="Q44" s="309"/>
      <c r="R44" s="309"/>
      <c r="S44" s="309"/>
      <c r="T44" s="309"/>
      <c r="U44" s="309"/>
      <c r="V44" s="309"/>
      <c r="W44" s="310"/>
    </row>
    <row r="45" spans="2:23" ht="22.9" customHeight="1">
      <c r="B45" s="48"/>
      <c r="C45" s="259" t="s">
        <v>91</v>
      </c>
      <c r="D45" s="72" t="s">
        <v>131</v>
      </c>
      <c r="E45" s="337">
        <v>-510240</v>
      </c>
      <c r="F45" s="337"/>
      <c r="G45" s="337"/>
      <c r="H45" s="50"/>
      <c r="J45" s="308"/>
      <c r="K45" s="309"/>
      <c r="L45" s="309"/>
      <c r="M45" s="309"/>
      <c r="N45" s="309"/>
      <c r="O45" s="309"/>
      <c r="P45" s="309"/>
      <c r="Q45" s="309"/>
      <c r="R45" s="309"/>
      <c r="S45" s="309"/>
      <c r="T45" s="309"/>
      <c r="U45" s="309"/>
      <c r="V45" s="309"/>
      <c r="W45" s="310"/>
    </row>
    <row r="46" spans="2:23" ht="22.9" customHeight="1">
      <c r="B46" s="48"/>
      <c r="C46" s="259" t="s">
        <v>93</v>
      </c>
      <c r="D46" s="72" t="s">
        <v>132</v>
      </c>
      <c r="E46" s="337"/>
      <c r="F46" s="337"/>
      <c r="G46" s="337"/>
      <c r="H46" s="50"/>
      <c r="J46" s="308"/>
      <c r="K46" s="309"/>
      <c r="L46" s="309"/>
      <c r="M46" s="309"/>
      <c r="N46" s="309"/>
      <c r="O46" s="309"/>
      <c r="P46" s="309"/>
      <c r="Q46" s="309"/>
      <c r="R46" s="309"/>
      <c r="S46" s="309"/>
      <c r="T46" s="309"/>
      <c r="U46" s="309"/>
      <c r="V46" s="309"/>
      <c r="W46" s="310"/>
    </row>
    <row r="47" spans="2:23" ht="22.9" customHeight="1">
      <c r="B47" s="48"/>
      <c r="C47" s="257" t="s">
        <v>133</v>
      </c>
      <c r="D47" s="70" t="s">
        <v>134</v>
      </c>
      <c r="E47" s="338"/>
      <c r="F47" s="338"/>
      <c r="G47" s="338"/>
      <c r="H47" s="50"/>
      <c r="J47" s="308"/>
      <c r="K47" s="309"/>
      <c r="L47" s="309"/>
      <c r="M47" s="309"/>
      <c r="N47" s="309"/>
      <c r="O47" s="309"/>
      <c r="P47" s="309"/>
      <c r="Q47" s="309"/>
      <c r="R47" s="309"/>
      <c r="S47" s="309"/>
      <c r="T47" s="309"/>
      <c r="U47" s="309"/>
      <c r="V47" s="309"/>
      <c r="W47" s="310"/>
    </row>
    <row r="48" spans="2:23" ht="22.9" customHeight="1">
      <c r="B48" s="48"/>
      <c r="C48" s="257" t="s">
        <v>135</v>
      </c>
      <c r="D48" s="70" t="s">
        <v>681</v>
      </c>
      <c r="E48" s="338">
        <v>171000</v>
      </c>
      <c r="F48" s="338"/>
      <c r="G48" s="338"/>
      <c r="H48" s="50"/>
      <c r="J48" s="308"/>
      <c r="K48" s="309"/>
      <c r="L48" s="309"/>
      <c r="M48" s="309"/>
      <c r="N48" s="309"/>
      <c r="O48" s="309"/>
      <c r="P48" s="309"/>
      <c r="Q48" s="309"/>
      <c r="R48" s="309"/>
      <c r="S48" s="309"/>
      <c r="T48" s="309"/>
      <c r="U48" s="309"/>
      <c r="V48" s="309"/>
      <c r="W48" s="310"/>
    </row>
    <row r="49" spans="2:23" s="75" customFormat="1" ht="22.9" customHeight="1" thickBot="1">
      <c r="B49" s="24"/>
      <c r="C49" s="261" t="s">
        <v>136</v>
      </c>
      <c r="D49" s="80" t="s">
        <v>137</v>
      </c>
      <c r="E49" s="269">
        <f>E16+E20+E21+E22+E27+E30+E34+E40+E41+E42+E43+E47+E48</f>
        <v>809188</v>
      </c>
      <c r="F49" s="269">
        <f t="shared" ref="F49:G49" si="5">F16+F20+F21+F22+F27+F30+F34+F40+F41+F42+F43+F47+F48</f>
        <v>2117740</v>
      </c>
      <c r="G49" s="269">
        <f t="shared" si="5"/>
        <v>2522930</v>
      </c>
      <c r="H49" s="61"/>
      <c r="J49" s="308"/>
      <c r="K49" s="309"/>
      <c r="L49" s="309"/>
      <c r="M49" s="309"/>
      <c r="N49" s="309"/>
      <c r="O49" s="309"/>
      <c r="P49" s="309"/>
      <c r="Q49" s="309"/>
      <c r="R49" s="309"/>
      <c r="S49" s="309"/>
      <c r="T49" s="309"/>
      <c r="U49" s="309"/>
      <c r="V49" s="309"/>
      <c r="W49" s="310"/>
    </row>
    <row r="50" spans="2:23" ht="22.9" customHeight="1">
      <c r="B50" s="48"/>
      <c r="C50" s="262"/>
      <c r="D50" s="1"/>
      <c r="E50" s="117"/>
      <c r="F50" s="117"/>
      <c r="G50" s="117"/>
      <c r="H50" s="50"/>
      <c r="J50" s="308"/>
      <c r="K50" s="309"/>
      <c r="L50" s="309"/>
      <c r="M50" s="309"/>
      <c r="N50" s="309"/>
      <c r="O50" s="309"/>
      <c r="P50" s="309"/>
      <c r="Q50" s="309"/>
      <c r="R50" s="309"/>
      <c r="S50" s="309"/>
      <c r="T50" s="309"/>
      <c r="U50" s="309"/>
      <c r="V50" s="309"/>
      <c r="W50" s="310"/>
    </row>
    <row r="51" spans="2:23" ht="22.9" customHeight="1">
      <c r="B51" s="48"/>
      <c r="C51" s="257" t="s">
        <v>138</v>
      </c>
      <c r="D51" s="70" t="s">
        <v>139</v>
      </c>
      <c r="E51" s="118">
        <f>E52+E55+E58</f>
        <v>45243</v>
      </c>
      <c r="F51" s="118">
        <f t="shared" ref="F51:G51" si="6">F52+F55+F58</f>
        <v>23710</v>
      </c>
      <c r="G51" s="118">
        <f t="shared" si="6"/>
        <v>20190</v>
      </c>
      <c r="H51" s="50"/>
      <c r="J51" s="308"/>
      <c r="K51" s="309"/>
      <c r="L51" s="309"/>
      <c r="M51" s="309"/>
      <c r="N51" s="309"/>
      <c r="O51" s="309"/>
      <c r="P51" s="309"/>
      <c r="Q51" s="309"/>
      <c r="R51" s="309"/>
      <c r="S51" s="309"/>
      <c r="T51" s="309"/>
      <c r="U51" s="309"/>
      <c r="V51" s="309"/>
      <c r="W51" s="310"/>
    </row>
    <row r="52" spans="2:23" ht="22.9" customHeight="1">
      <c r="B52" s="48"/>
      <c r="C52" s="258" t="s">
        <v>89</v>
      </c>
      <c r="D52" s="71" t="s">
        <v>140</v>
      </c>
      <c r="E52" s="119">
        <f>SUM(E53:E54)</f>
        <v>0</v>
      </c>
      <c r="F52" s="119">
        <f t="shared" ref="F52:G52" si="7">SUM(F53:F54)</f>
        <v>0</v>
      </c>
      <c r="G52" s="119">
        <f t="shared" si="7"/>
        <v>0</v>
      </c>
      <c r="H52" s="50"/>
      <c r="J52" s="308"/>
      <c r="K52" s="309"/>
      <c r="L52" s="309"/>
      <c r="M52" s="309"/>
      <c r="N52" s="309"/>
      <c r="O52" s="309"/>
      <c r="P52" s="309"/>
      <c r="Q52" s="309"/>
      <c r="R52" s="309"/>
      <c r="S52" s="309"/>
      <c r="T52" s="309"/>
      <c r="U52" s="309"/>
      <c r="V52" s="309"/>
      <c r="W52" s="310"/>
    </row>
    <row r="53" spans="2:23" ht="22.9" customHeight="1">
      <c r="B53" s="48"/>
      <c r="C53" s="263" t="s">
        <v>141</v>
      </c>
      <c r="D53" s="78" t="s">
        <v>142</v>
      </c>
      <c r="E53" s="459"/>
      <c r="F53" s="459"/>
      <c r="G53" s="459"/>
      <c r="H53" s="50"/>
      <c r="J53" s="308"/>
      <c r="K53" s="309"/>
      <c r="L53" s="309"/>
      <c r="M53" s="309"/>
      <c r="N53" s="309"/>
      <c r="O53" s="309"/>
      <c r="P53" s="309"/>
      <c r="Q53" s="309"/>
      <c r="R53" s="309"/>
      <c r="S53" s="309"/>
      <c r="T53" s="309"/>
      <c r="U53" s="309"/>
      <c r="V53" s="309"/>
      <c r="W53" s="310"/>
    </row>
    <row r="54" spans="2:23" ht="22.9" customHeight="1">
      <c r="B54" s="48"/>
      <c r="C54" s="263" t="s">
        <v>143</v>
      </c>
      <c r="D54" s="78" t="s">
        <v>144</v>
      </c>
      <c r="E54" s="459"/>
      <c r="F54" s="459"/>
      <c r="G54" s="459"/>
      <c r="H54" s="50"/>
      <c r="J54" s="308"/>
      <c r="K54" s="309"/>
      <c r="L54" s="309"/>
      <c r="M54" s="309"/>
      <c r="N54" s="309"/>
      <c r="O54" s="309"/>
      <c r="P54" s="309"/>
      <c r="Q54" s="309"/>
      <c r="R54" s="309"/>
      <c r="S54" s="309"/>
      <c r="T54" s="309"/>
      <c r="U54" s="309"/>
      <c r="V54" s="309"/>
      <c r="W54" s="310"/>
    </row>
    <row r="55" spans="2:23" ht="22.9" customHeight="1">
      <c r="B55" s="48"/>
      <c r="C55" s="264" t="s">
        <v>91</v>
      </c>
      <c r="D55" s="73" t="s">
        <v>145</v>
      </c>
      <c r="E55" s="270">
        <f>SUM(E56:E57)</f>
        <v>45243</v>
      </c>
      <c r="F55" s="270">
        <f t="shared" ref="F55:G55" si="8">SUM(F56:F57)</f>
        <v>23710</v>
      </c>
      <c r="G55" s="270">
        <f t="shared" si="8"/>
        <v>20190</v>
      </c>
      <c r="H55" s="50"/>
      <c r="J55" s="308"/>
      <c r="K55" s="309"/>
      <c r="L55" s="309"/>
      <c r="M55" s="309"/>
      <c r="N55" s="309"/>
      <c r="O55" s="309"/>
      <c r="P55" s="309"/>
      <c r="Q55" s="309"/>
      <c r="R55" s="309"/>
      <c r="S55" s="309"/>
      <c r="T55" s="309"/>
      <c r="U55" s="309"/>
      <c r="V55" s="309"/>
      <c r="W55" s="310"/>
    </row>
    <row r="56" spans="2:23" ht="22.9" customHeight="1">
      <c r="B56" s="48"/>
      <c r="C56" s="263" t="s">
        <v>146</v>
      </c>
      <c r="D56" s="78" t="s">
        <v>147</v>
      </c>
      <c r="E56" s="459">
        <v>29675</v>
      </c>
      <c r="F56" s="459">
        <v>8877</v>
      </c>
      <c r="G56" s="459">
        <v>8000</v>
      </c>
      <c r="H56" s="50"/>
      <c r="J56" s="308"/>
      <c r="K56" s="309"/>
      <c r="L56" s="309"/>
      <c r="M56" s="309"/>
      <c r="N56" s="309"/>
      <c r="O56" s="309"/>
      <c r="P56" s="309"/>
      <c r="Q56" s="309"/>
      <c r="R56" s="309"/>
      <c r="S56" s="309"/>
      <c r="T56" s="309"/>
      <c r="U56" s="309"/>
      <c r="V56" s="309"/>
      <c r="W56" s="310"/>
    </row>
    <row r="57" spans="2:23" ht="22.9" customHeight="1">
      <c r="B57" s="48"/>
      <c r="C57" s="263" t="s">
        <v>148</v>
      </c>
      <c r="D57" s="78" t="s">
        <v>149</v>
      </c>
      <c r="E57" s="459">
        <v>15568</v>
      </c>
      <c r="F57" s="459">
        <f>23710-8877</f>
        <v>14833</v>
      </c>
      <c r="G57" s="459">
        <f>20190-8000</f>
        <v>12190</v>
      </c>
      <c r="H57" s="50"/>
      <c r="J57" s="308"/>
      <c r="K57" s="309"/>
      <c r="L57" s="309"/>
      <c r="M57" s="309"/>
      <c r="N57" s="309"/>
      <c r="O57" s="309"/>
      <c r="P57" s="309"/>
      <c r="Q57" s="309"/>
      <c r="R57" s="309"/>
      <c r="S57" s="309"/>
      <c r="T57" s="309"/>
      <c r="U57" s="309"/>
      <c r="V57" s="309"/>
      <c r="W57" s="310"/>
    </row>
    <row r="58" spans="2:23" ht="22.9" customHeight="1">
      <c r="B58" s="48"/>
      <c r="C58" s="264" t="s">
        <v>93</v>
      </c>
      <c r="D58" s="73" t="s">
        <v>150</v>
      </c>
      <c r="E58" s="339"/>
      <c r="F58" s="339"/>
      <c r="G58" s="339"/>
      <c r="H58" s="50"/>
      <c r="J58" s="308"/>
      <c r="K58" s="309"/>
      <c r="L58" s="309"/>
      <c r="M58" s="309"/>
      <c r="N58" s="309"/>
      <c r="O58" s="309"/>
      <c r="P58" s="309"/>
      <c r="Q58" s="309"/>
      <c r="R58" s="309"/>
      <c r="S58" s="309"/>
      <c r="T58" s="309"/>
      <c r="U58" s="309"/>
      <c r="V58" s="309"/>
      <c r="W58" s="310"/>
    </row>
    <row r="59" spans="2:23" ht="22.9" customHeight="1">
      <c r="B59" s="48"/>
      <c r="C59" s="257" t="s">
        <v>151</v>
      </c>
      <c r="D59" s="70" t="s">
        <v>152</v>
      </c>
      <c r="E59" s="118">
        <f>SUM(E60:E62)</f>
        <v>-264278</v>
      </c>
      <c r="F59" s="118">
        <f t="shared" ref="F59:G59" si="9">SUM(F60:F62)</f>
        <v>-345900</v>
      </c>
      <c r="G59" s="118">
        <f t="shared" si="9"/>
        <v>-299920</v>
      </c>
      <c r="H59" s="50"/>
      <c r="J59" s="308"/>
      <c r="K59" s="309"/>
      <c r="L59" s="309"/>
      <c r="M59" s="309"/>
      <c r="N59" s="309"/>
      <c r="O59" s="309"/>
      <c r="P59" s="309"/>
      <c r="Q59" s="309"/>
      <c r="R59" s="309"/>
      <c r="S59" s="309"/>
      <c r="T59" s="309"/>
      <c r="U59" s="309"/>
      <c r="V59" s="309"/>
      <c r="W59" s="310"/>
    </row>
    <row r="60" spans="2:23" ht="22.9" customHeight="1">
      <c r="B60" s="48"/>
      <c r="C60" s="264" t="s">
        <v>89</v>
      </c>
      <c r="D60" s="73" t="s">
        <v>153</v>
      </c>
      <c r="E60" s="339"/>
      <c r="F60" s="339"/>
      <c r="G60" s="339"/>
      <c r="H60" s="50"/>
      <c r="J60" s="308"/>
      <c r="K60" s="309"/>
      <c r="L60" s="309"/>
      <c r="M60" s="309"/>
      <c r="N60" s="309"/>
      <c r="O60" s="309"/>
      <c r="P60" s="309"/>
      <c r="Q60" s="309"/>
      <c r="R60" s="309"/>
      <c r="S60" s="309"/>
      <c r="T60" s="309"/>
      <c r="U60" s="309"/>
      <c r="V60" s="309"/>
      <c r="W60" s="310"/>
    </row>
    <row r="61" spans="2:23" ht="22.9" customHeight="1">
      <c r="B61" s="48"/>
      <c r="C61" s="264" t="s">
        <v>91</v>
      </c>
      <c r="D61" s="73" t="s">
        <v>154</v>
      </c>
      <c r="E61" s="339">
        <f>-263793-485</f>
        <v>-264278</v>
      </c>
      <c r="F61" s="339">
        <v>-345900</v>
      </c>
      <c r="G61" s="339">
        <v>-299920</v>
      </c>
      <c r="H61" s="50"/>
      <c r="J61" s="308"/>
      <c r="K61" s="309"/>
      <c r="L61" s="309"/>
      <c r="M61" s="309"/>
      <c r="N61" s="309"/>
      <c r="O61" s="309"/>
      <c r="P61" s="309"/>
      <c r="Q61" s="309"/>
      <c r="R61" s="309"/>
      <c r="S61" s="309"/>
      <c r="T61" s="309"/>
      <c r="U61" s="309"/>
      <c r="V61" s="309"/>
      <c r="W61" s="310"/>
    </row>
    <row r="62" spans="2:23" ht="22.9" customHeight="1">
      <c r="B62" s="48"/>
      <c r="C62" s="264" t="s">
        <v>93</v>
      </c>
      <c r="D62" s="73" t="s">
        <v>155</v>
      </c>
      <c r="E62" s="339"/>
      <c r="F62" s="339"/>
      <c r="G62" s="339"/>
      <c r="H62" s="50"/>
      <c r="J62" s="308"/>
      <c r="K62" s="309"/>
      <c r="L62" s="309"/>
      <c r="M62" s="309"/>
      <c r="N62" s="309"/>
      <c r="O62" s="309"/>
      <c r="P62" s="309"/>
      <c r="Q62" s="309"/>
      <c r="R62" s="309"/>
      <c r="S62" s="309"/>
      <c r="T62" s="309"/>
      <c r="U62" s="309"/>
      <c r="V62" s="309"/>
      <c r="W62" s="310"/>
    </row>
    <row r="63" spans="2:23" ht="22.9" customHeight="1">
      <c r="B63" s="48"/>
      <c r="C63" s="257" t="s">
        <v>156</v>
      </c>
      <c r="D63" s="70" t="s">
        <v>157</v>
      </c>
      <c r="E63" s="118">
        <f>SUM(E64:E65)</f>
        <v>0</v>
      </c>
      <c r="F63" s="118">
        <f t="shared" ref="F63:G63" si="10">SUM(F64:F65)</f>
        <v>0</v>
      </c>
      <c r="G63" s="118">
        <f t="shared" si="10"/>
        <v>0</v>
      </c>
      <c r="H63" s="50"/>
      <c r="J63" s="308"/>
      <c r="K63" s="309"/>
      <c r="L63" s="309"/>
      <c r="M63" s="309"/>
      <c r="N63" s="309"/>
      <c r="O63" s="309"/>
      <c r="P63" s="309"/>
      <c r="Q63" s="309"/>
      <c r="R63" s="309"/>
      <c r="S63" s="309"/>
      <c r="T63" s="309"/>
      <c r="U63" s="309"/>
      <c r="V63" s="309"/>
      <c r="W63" s="310"/>
    </row>
    <row r="64" spans="2:23" ht="22.9" customHeight="1">
      <c r="B64" s="48"/>
      <c r="C64" s="264" t="s">
        <v>89</v>
      </c>
      <c r="D64" s="73" t="s">
        <v>158</v>
      </c>
      <c r="E64" s="339"/>
      <c r="F64" s="339"/>
      <c r="G64" s="339"/>
      <c r="H64" s="50"/>
      <c r="J64" s="308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10"/>
    </row>
    <row r="65" spans="2:23" ht="22.9" customHeight="1">
      <c r="B65" s="48"/>
      <c r="C65" s="264" t="s">
        <v>91</v>
      </c>
      <c r="D65" s="73" t="s">
        <v>159</v>
      </c>
      <c r="E65" s="339"/>
      <c r="F65" s="339"/>
      <c r="G65" s="339"/>
      <c r="H65" s="50"/>
      <c r="J65" s="308"/>
      <c r="K65" s="309"/>
      <c r="L65" s="309"/>
      <c r="M65" s="309"/>
      <c r="N65" s="309"/>
      <c r="O65" s="309"/>
      <c r="P65" s="309"/>
      <c r="Q65" s="309"/>
      <c r="R65" s="309"/>
      <c r="S65" s="309"/>
      <c r="T65" s="309"/>
      <c r="U65" s="309"/>
      <c r="V65" s="309"/>
      <c r="W65" s="310"/>
    </row>
    <row r="66" spans="2:23" ht="22.9" customHeight="1">
      <c r="B66" s="48"/>
      <c r="C66" s="257" t="s">
        <v>160</v>
      </c>
      <c r="D66" s="70" t="s">
        <v>161</v>
      </c>
      <c r="E66" s="118">
        <v>0</v>
      </c>
      <c r="F66" s="118">
        <v>0</v>
      </c>
      <c r="G66" s="118">
        <v>0</v>
      </c>
      <c r="H66" s="50"/>
      <c r="J66" s="308"/>
      <c r="K66" s="309"/>
      <c r="L66" s="309"/>
      <c r="M66" s="309"/>
      <c r="N66" s="309"/>
      <c r="O66" s="309"/>
      <c r="P66" s="309"/>
      <c r="Q66" s="309"/>
      <c r="R66" s="309"/>
      <c r="S66" s="309"/>
      <c r="T66" s="309"/>
      <c r="U66" s="309"/>
      <c r="V66" s="309"/>
      <c r="W66" s="310"/>
    </row>
    <row r="67" spans="2:23" ht="22.9" customHeight="1">
      <c r="B67" s="48"/>
      <c r="C67" s="257" t="s">
        <v>162</v>
      </c>
      <c r="D67" s="70" t="s">
        <v>163</v>
      </c>
      <c r="E67" s="118">
        <f>SUM(E68:E69)</f>
        <v>0</v>
      </c>
      <c r="F67" s="118">
        <f t="shared" ref="F67:G67" si="11">SUM(F68:F69)</f>
        <v>0</v>
      </c>
      <c r="G67" s="118">
        <f t="shared" si="11"/>
        <v>0</v>
      </c>
      <c r="H67" s="50"/>
      <c r="J67" s="308"/>
      <c r="K67" s="309"/>
      <c r="L67" s="309"/>
      <c r="M67" s="309"/>
      <c r="N67" s="309"/>
      <c r="O67" s="309"/>
      <c r="P67" s="309"/>
      <c r="Q67" s="309"/>
      <c r="R67" s="309"/>
      <c r="S67" s="309"/>
      <c r="T67" s="309"/>
      <c r="U67" s="309"/>
      <c r="V67" s="309"/>
      <c r="W67" s="310"/>
    </row>
    <row r="68" spans="2:23" ht="22.9" customHeight="1">
      <c r="B68" s="48"/>
      <c r="C68" s="264" t="s">
        <v>89</v>
      </c>
      <c r="D68" s="73" t="s">
        <v>164</v>
      </c>
      <c r="E68" s="339"/>
      <c r="F68" s="339"/>
      <c r="G68" s="339"/>
      <c r="H68" s="50"/>
      <c r="J68" s="308"/>
      <c r="K68" s="309"/>
      <c r="L68" s="309"/>
      <c r="M68" s="309"/>
      <c r="N68" s="309"/>
      <c r="O68" s="309"/>
      <c r="P68" s="309"/>
      <c r="Q68" s="309"/>
      <c r="R68" s="309"/>
      <c r="S68" s="309"/>
      <c r="T68" s="309"/>
      <c r="U68" s="309"/>
      <c r="V68" s="309"/>
      <c r="W68" s="310"/>
    </row>
    <row r="69" spans="2:23" ht="22.9" customHeight="1">
      <c r="B69" s="48"/>
      <c r="C69" s="264" t="s">
        <v>91</v>
      </c>
      <c r="D69" s="73" t="s">
        <v>131</v>
      </c>
      <c r="E69" s="339"/>
      <c r="F69" s="339"/>
      <c r="G69" s="339"/>
      <c r="H69" s="50"/>
      <c r="J69" s="308"/>
      <c r="K69" s="309"/>
      <c r="L69" s="309"/>
      <c r="M69" s="309"/>
      <c r="N69" s="309"/>
      <c r="O69" s="309"/>
      <c r="P69" s="309"/>
      <c r="Q69" s="309"/>
      <c r="R69" s="309"/>
      <c r="S69" s="309"/>
      <c r="T69" s="309"/>
      <c r="U69" s="309"/>
      <c r="V69" s="309"/>
      <c r="W69" s="310"/>
    </row>
    <row r="70" spans="2:23" ht="22.9" customHeight="1">
      <c r="B70" s="48"/>
      <c r="C70" s="257" t="s">
        <v>165</v>
      </c>
      <c r="D70" s="70" t="s">
        <v>166</v>
      </c>
      <c r="E70" s="118">
        <f>SUM(E71:E73)</f>
        <v>0</v>
      </c>
      <c r="F70" s="118">
        <f t="shared" ref="F70:G70" si="12">SUM(F71:F73)</f>
        <v>0</v>
      </c>
      <c r="G70" s="118">
        <f t="shared" si="12"/>
        <v>0</v>
      </c>
      <c r="H70" s="50"/>
      <c r="J70" s="308"/>
      <c r="K70" s="309"/>
      <c r="L70" s="309"/>
      <c r="M70" s="309"/>
      <c r="N70" s="309"/>
      <c r="O70" s="309"/>
      <c r="P70" s="309"/>
      <c r="Q70" s="309"/>
      <c r="R70" s="309"/>
      <c r="S70" s="309"/>
      <c r="T70" s="309"/>
      <c r="U70" s="309"/>
      <c r="V70" s="309"/>
      <c r="W70" s="310"/>
    </row>
    <row r="71" spans="2:23" ht="22.9" customHeight="1">
      <c r="B71" s="48"/>
      <c r="C71" s="264" t="s">
        <v>89</v>
      </c>
      <c r="D71" s="73" t="s">
        <v>167</v>
      </c>
      <c r="E71" s="339"/>
      <c r="F71" s="339"/>
      <c r="G71" s="339"/>
      <c r="H71" s="50"/>
      <c r="J71" s="308"/>
      <c r="K71" s="309"/>
      <c r="L71" s="309"/>
      <c r="M71" s="309"/>
      <c r="N71" s="309"/>
      <c r="O71" s="309"/>
      <c r="P71" s="309"/>
      <c r="Q71" s="309"/>
      <c r="R71" s="309"/>
      <c r="S71" s="309"/>
      <c r="T71" s="309"/>
      <c r="U71" s="309"/>
      <c r="V71" s="309"/>
      <c r="W71" s="310"/>
    </row>
    <row r="72" spans="2:23" ht="22.9" customHeight="1">
      <c r="B72" s="48"/>
      <c r="C72" s="264" t="s">
        <v>91</v>
      </c>
      <c r="D72" s="73" t="s">
        <v>168</v>
      </c>
      <c r="E72" s="339"/>
      <c r="F72" s="339"/>
      <c r="G72" s="339"/>
      <c r="H72" s="50"/>
      <c r="J72" s="308"/>
      <c r="K72" s="309"/>
      <c r="L72" s="309"/>
      <c r="M72" s="309"/>
      <c r="N72" s="309"/>
      <c r="O72" s="309"/>
      <c r="P72" s="309"/>
      <c r="Q72" s="309"/>
      <c r="R72" s="309"/>
      <c r="S72" s="309"/>
      <c r="T72" s="309"/>
      <c r="U72" s="309"/>
      <c r="V72" s="309"/>
      <c r="W72" s="310"/>
    </row>
    <row r="73" spans="2:23" ht="22.9" customHeight="1">
      <c r="B73" s="48"/>
      <c r="C73" s="264" t="s">
        <v>93</v>
      </c>
      <c r="D73" s="73" t="s">
        <v>169</v>
      </c>
      <c r="E73" s="339"/>
      <c r="F73" s="339"/>
      <c r="G73" s="339"/>
      <c r="H73" s="50"/>
      <c r="J73" s="308"/>
      <c r="K73" s="309"/>
      <c r="L73" s="309"/>
      <c r="M73" s="309"/>
      <c r="N73" s="309"/>
      <c r="O73" s="309"/>
      <c r="P73" s="309"/>
      <c r="Q73" s="309"/>
      <c r="R73" s="309"/>
      <c r="S73" s="309"/>
      <c r="T73" s="309"/>
      <c r="U73" s="309"/>
      <c r="V73" s="309"/>
      <c r="W73" s="310"/>
    </row>
    <row r="74" spans="2:23" s="75" customFormat="1" ht="22.9" customHeight="1" thickBot="1">
      <c r="B74" s="24"/>
      <c r="C74" s="265" t="s">
        <v>170</v>
      </c>
      <c r="D74" s="74" t="s">
        <v>171</v>
      </c>
      <c r="E74" s="269">
        <f>E51+E59+E63+E67+E70</f>
        <v>-219035</v>
      </c>
      <c r="F74" s="269">
        <f t="shared" ref="F74:G74" si="13">F51+F59+F63+F67+F70</f>
        <v>-322190</v>
      </c>
      <c r="G74" s="269">
        <f t="shared" si="13"/>
        <v>-279730</v>
      </c>
      <c r="H74" s="61"/>
      <c r="J74" s="308"/>
      <c r="K74" s="309"/>
      <c r="L74" s="309"/>
      <c r="M74" s="309"/>
      <c r="N74" s="309"/>
      <c r="O74" s="309"/>
      <c r="P74" s="309"/>
      <c r="Q74" s="309"/>
      <c r="R74" s="309"/>
      <c r="S74" s="309"/>
      <c r="T74" s="309"/>
      <c r="U74" s="309"/>
      <c r="V74" s="309"/>
      <c r="W74" s="310"/>
    </row>
    <row r="75" spans="2:23" ht="22.9" customHeight="1">
      <c r="B75" s="48"/>
      <c r="C75" s="266"/>
      <c r="D75" s="77"/>
      <c r="E75" s="271"/>
      <c r="F75" s="271"/>
      <c r="G75" s="271"/>
      <c r="H75" s="50"/>
      <c r="J75" s="308"/>
      <c r="K75" s="309"/>
      <c r="L75" s="309"/>
      <c r="M75" s="309"/>
      <c r="N75" s="309"/>
      <c r="O75" s="309"/>
      <c r="P75" s="309"/>
      <c r="Q75" s="309"/>
      <c r="R75" s="309"/>
      <c r="S75" s="309"/>
      <c r="T75" s="309"/>
      <c r="U75" s="309"/>
      <c r="V75" s="309"/>
      <c r="W75" s="310"/>
    </row>
    <row r="76" spans="2:23" s="75" customFormat="1" ht="22.9" customHeight="1" thickBot="1">
      <c r="B76" s="24"/>
      <c r="C76" s="267" t="s">
        <v>172</v>
      </c>
      <c r="D76" s="76" t="s">
        <v>173</v>
      </c>
      <c r="E76" s="272">
        <f>E74+E49</f>
        <v>590153</v>
      </c>
      <c r="F76" s="272">
        <f t="shared" ref="F76:G76" si="14">F74+F49</f>
        <v>1795550</v>
      </c>
      <c r="G76" s="272">
        <f t="shared" si="14"/>
        <v>2243200</v>
      </c>
      <c r="H76" s="61"/>
      <c r="J76" s="308"/>
      <c r="K76" s="309"/>
      <c r="L76" s="309"/>
      <c r="M76" s="309"/>
      <c r="N76" s="309"/>
      <c r="O76" s="309"/>
      <c r="P76" s="309"/>
      <c r="Q76" s="309"/>
      <c r="R76" s="309"/>
      <c r="S76" s="309"/>
      <c r="T76" s="309"/>
      <c r="U76" s="309"/>
      <c r="V76" s="309"/>
      <c r="W76" s="310"/>
    </row>
    <row r="77" spans="2:23" ht="22.9" customHeight="1">
      <c r="B77" s="48"/>
      <c r="C77" s="257" t="s">
        <v>174</v>
      </c>
      <c r="D77" s="70" t="s">
        <v>175</v>
      </c>
      <c r="E77" s="338">
        <v>384660</v>
      </c>
      <c r="F77" s="338"/>
      <c r="G77" s="338"/>
      <c r="H77" s="50"/>
      <c r="J77" s="308"/>
      <c r="K77" s="309"/>
      <c r="L77" s="309"/>
      <c r="M77" s="309"/>
      <c r="N77" s="309"/>
      <c r="O77" s="309"/>
      <c r="P77" s="309"/>
      <c r="Q77" s="309"/>
      <c r="R77" s="309"/>
      <c r="S77" s="309"/>
      <c r="T77" s="309"/>
      <c r="U77" s="309"/>
      <c r="V77" s="309"/>
      <c r="W77" s="310"/>
    </row>
    <row r="78" spans="2:23" ht="22.9" customHeight="1">
      <c r="B78" s="48"/>
      <c r="C78" s="260"/>
      <c r="D78" s="64"/>
      <c r="E78" s="117"/>
      <c r="F78" s="117"/>
      <c r="G78" s="117"/>
      <c r="H78" s="50"/>
      <c r="J78" s="308"/>
      <c r="K78" s="309"/>
      <c r="L78" s="309"/>
      <c r="M78" s="309"/>
      <c r="N78" s="309"/>
      <c r="O78" s="309"/>
      <c r="P78" s="309"/>
      <c r="Q78" s="309"/>
      <c r="R78" s="309"/>
      <c r="S78" s="309"/>
      <c r="T78" s="309"/>
      <c r="U78" s="309"/>
      <c r="V78" s="309"/>
      <c r="W78" s="310"/>
    </row>
    <row r="79" spans="2:23" s="75" customFormat="1" ht="22.9" customHeight="1" thickBot="1">
      <c r="B79" s="24"/>
      <c r="C79" s="267" t="s">
        <v>176</v>
      </c>
      <c r="D79" s="76" t="s">
        <v>186</v>
      </c>
      <c r="E79" s="272">
        <f>E76+E77</f>
        <v>974813</v>
      </c>
      <c r="F79" s="272">
        <f t="shared" ref="F79:G79" si="15">F76+F77</f>
        <v>1795550</v>
      </c>
      <c r="G79" s="272">
        <f t="shared" si="15"/>
        <v>2243200</v>
      </c>
      <c r="H79" s="61"/>
      <c r="J79" s="308"/>
      <c r="K79" s="309"/>
      <c r="L79" s="309"/>
      <c r="M79" s="309"/>
      <c r="N79" s="309"/>
      <c r="O79" s="309"/>
      <c r="P79" s="309"/>
      <c r="Q79" s="309"/>
      <c r="R79" s="309"/>
      <c r="S79" s="309"/>
      <c r="T79" s="309"/>
      <c r="U79" s="309"/>
      <c r="V79" s="309"/>
      <c r="W79" s="310"/>
    </row>
    <row r="80" spans="2:23" ht="22.9" customHeight="1">
      <c r="B80" s="48"/>
      <c r="C80" s="260"/>
      <c r="D80" s="64"/>
      <c r="E80" s="117"/>
      <c r="F80" s="117"/>
      <c r="G80" s="117"/>
      <c r="H80" s="50"/>
      <c r="J80" s="308"/>
      <c r="K80" s="309"/>
      <c r="L80" s="309"/>
      <c r="M80" s="309"/>
      <c r="N80" s="309"/>
      <c r="O80" s="309"/>
      <c r="P80" s="309"/>
      <c r="Q80" s="309"/>
      <c r="R80" s="309"/>
      <c r="S80" s="309"/>
      <c r="T80" s="309"/>
      <c r="U80" s="309"/>
      <c r="V80" s="309"/>
      <c r="W80" s="310"/>
    </row>
    <row r="81" spans="2:23" ht="22.9" customHeight="1">
      <c r="B81" s="48"/>
      <c r="C81" s="256" t="s">
        <v>177</v>
      </c>
      <c r="D81" s="81" t="s">
        <v>178</v>
      </c>
      <c r="E81" s="117"/>
      <c r="F81" s="117"/>
      <c r="G81" s="117"/>
      <c r="H81" s="50"/>
      <c r="J81" s="308"/>
      <c r="K81" s="309"/>
      <c r="L81" s="309"/>
      <c r="M81" s="309"/>
      <c r="N81" s="309"/>
      <c r="O81" s="309"/>
      <c r="P81" s="309"/>
      <c r="Q81" s="309"/>
      <c r="R81" s="309"/>
      <c r="S81" s="309"/>
      <c r="T81" s="309"/>
      <c r="U81" s="309"/>
      <c r="V81" s="309"/>
      <c r="W81" s="310"/>
    </row>
    <row r="82" spans="2:23" ht="22.9" customHeight="1">
      <c r="B82" s="48"/>
      <c r="C82" s="257" t="s">
        <v>179</v>
      </c>
      <c r="D82" s="70" t="s">
        <v>180</v>
      </c>
      <c r="E82" s="338"/>
      <c r="F82" s="338"/>
      <c r="G82" s="338"/>
      <c r="H82" s="50"/>
      <c r="J82" s="308"/>
      <c r="K82" s="309"/>
      <c r="L82" s="309"/>
      <c r="M82" s="309"/>
      <c r="N82" s="309"/>
      <c r="O82" s="309"/>
      <c r="P82" s="309"/>
      <c r="Q82" s="309"/>
      <c r="R82" s="309"/>
      <c r="S82" s="309"/>
      <c r="T82" s="309"/>
      <c r="U82" s="309"/>
      <c r="V82" s="309"/>
      <c r="W82" s="310"/>
    </row>
    <row r="83" spans="2:23" ht="22.9" customHeight="1">
      <c r="B83" s="48"/>
      <c r="C83" s="260"/>
      <c r="D83" s="64"/>
      <c r="E83" s="117"/>
      <c r="F83" s="117"/>
      <c r="G83" s="117"/>
      <c r="H83" s="50"/>
      <c r="J83" s="308"/>
      <c r="K83" s="309"/>
      <c r="L83" s="309"/>
      <c r="M83" s="309"/>
      <c r="N83" s="309"/>
      <c r="O83" s="309"/>
      <c r="P83" s="309"/>
      <c r="Q83" s="309"/>
      <c r="R83" s="309"/>
      <c r="S83" s="309"/>
      <c r="T83" s="309"/>
      <c r="U83" s="309"/>
      <c r="V83" s="309"/>
      <c r="W83" s="310"/>
    </row>
    <row r="84" spans="2:23" s="75" customFormat="1" ht="22.9" customHeight="1" thickBot="1">
      <c r="B84" s="24"/>
      <c r="C84" s="268" t="s">
        <v>181</v>
      </c>
      <c r="D84" s="79" t="s">
        <v>182</v>
      </c>
      <c r="E84" s="120">
        <f>E79+E82</f>
        <v>974813</v>
      </c>
      <c r="F84" s="120">
        <f t="shared" ref="F84:G84" si="16">F79+F82</f>
        <v>1795550</v>
      </c>
      <c r="G84" s="120">
        <f t="shared" si="16"/>
        <v>2243200</v>
      </c>
      <c r="H84" s="61"/>
      <c r="J84" s="308"/>
      <c r="K84" s="309"/>
      <c r="L84" s="309"/>
      <c r="M84" s="309"/>
      <c r="N84" s="309"/>
      <c r="O84" s="309"/>
      <c r="P84" s="309"/>
      <c r="Q84" s="309"/>
      <c r="R84" s="309"/>
      <c r="S84" s="309"/>
      <c r="T84" s="309"/>
      <c r="U84" s="309"/>
      <c r="V84" s="309"/>
      <c r="W84" s="310"/>
    </row>
    <row r="85" spans="2:23" ht="22.9" customHeight="1">
      <c r="B85" s="48"/>
      <c r="C85" s="44"/>
      <c r="D85" s="44"/>
      <c r="E85" s="44"/>
      <c r="F85" s="44"/>
      <c r="G85" s="44"/>
      <c r="H85" s="50"/>
      <c r="J85" s="308"/>
      <c r="K85" s="309"/>
      <c r="L85" s="309"/>
      <c r="M85" s="309"/>
      <c r="N85" s="309"/>
      <c r="O85" s="309"/>
      <c r="P85" s="309"/>
      <c r="Q85" s="309"/>
      <c r="R85" s="309"/>
      <c r="S85" s="309"/>
      <c r="T85" s="309"/>
      <c r="U85" s="309"/>
      <c r="V85" s="309"/>
      <c r="W85" s="310"/>
    </row>
    <row r="86" spans="2:23" ht="22.9" customHeight="1" thickBot="1">
      <c r="B86" s="52"/>
      <c r="C86" s="1407"/>
      <c r="D86" s="1407"/>
      <c r="E86" s="1407"/>
      <c r="F86" s="1407"/>
      <c r="G86" s="54"/>
      <c r="H86" s="55"/>
      <c r="J86" s="311"/>
      <c r="K86" s="312"/>
      <c r="L86" s="312"/>
      <c r="M86" s="312"/>
      <c r="N86" s="312"/>
      <c r="O86" s="312"/>
      <c r="P86" s="312"/>
      <c r="Q86" s="312"/>
      <c r="R86" s="312"/>
      <c r="S86" s="312"/>
      <c r="T86" s="312"/>
      <c r="U86" s="312"/>
      <c r="V86" s="312"/>
      <c r="W86" s="313"/>
    </row>
    <row r="87" spans="2:23" ht="22.9" customHeight="1">
      <c r="C87" s="44"/>
      <c r="D87" s="44"/>
      <c r="E87" s="44"/>
      <c r="F87" s="44"/>
      <c r="G87" s="44"/>
    </row>
    <row r="88" spans="2:23" ht="12.75">
      <c r="C88" s="37" t="s">
        <v>77</v>
      </c>
      <c r="D88" s="44"/>
      <c r="E88" s="44"/>
      <c r="F88" s="44"/>
      <c r="G88" s="41" t="s">
        <v>41</v>
      </c>
    </row>
    <row r="89" spans="2:23" ht="12.75">
      <c r="C89" s="38" t="s">
        <v>78</v>
      </c>
      <c r="D89" s="44"/>
      <c r="E89" s="44"/>
      <c r="F89" s="44"/>
      <c r="G89" s="44"/>
    </row>
    <row r="90" spans="2:23" ht="12.75">
      <c r="C90" s="38" t="s">
        <v>79</v>
      </c>
      <c r="D90" s="44"/>
      <c r="E90" s="44"/>
      <c r="F90" s="44"/>
      <c r="G90" s="44"/>
    </row>
    <row r="91" spans="2:23" ht="12.75">
      <c r="C91" s="38" t="s">
        <v>80</v>
      </c>
      <c r="D91" s="44"/>
      <c r="E91" s="44"/>
      <c r="F91" s="44"/>
      <c r="G91" s="44"/>
    </row>
    <row r="92" spans="2:23" ht="12.75">
      <c r="C92" s="38" t="s">
        <v>81</v>
      </c>
      <c r="D92" s="44"/>
      <c r="E92" s="44"/>
      <c r="F92" s="44"/>
      <c r="G92" s="44"/>
    </row>
    <row r="93" spans="2:23" ht="22.9" customHeight="1">
      <c r="C93" s="44"/>
      <c r="D93" s="44"/>
      <c r="E93" s="44"/>
      <c r="F93" s="44"/>
      <c r="G93" s="44"/>
    </row>
    <row r="94" spans="2:23" ht="22.9" customHeight="1">
      <c r="C94" s="44"/>
      <c r="D94" s="44"/>
      <c r="E94" s="44"/>
      <c r="F94" s="44"/>
      <c r="G94" s="44"/>
    </row>
    <row r="95" spans="2:23" ht="22.9" customHeight="1">
      <c r="C95" s="44"/>
      <c r="D95" s="44"/>
      <c r="E95" s="44"/>
      <c r="F95" s="44"/>
      <c r="G95" s="44"/>
    </row>
    <row r="96" spans="2:23" ht="22.9" customHeight="1">
      <c r="C96" s="44"/>
      <c r="D96" s="44"/>
      <c r="E96" s="44"/>
      <c r="F96" s="44"/>
      <c r="G96" s="44"/>
    </row>
    <row r="97" spans="6:7" ht="22.9" customHeight="1">
      <c r="F97" s="44"/>
      <c r="G97" s="44"/>
    </row>
  </sheetData>
  <sheetProtection password="E059" sheet="1" objects="1" scenarios="1"/>
  <mergeCells count="3">
    <mergeCell ref="C86:F86"/>
    <mergeCell ref="G6:G7"/>
    <mergeCell ref="D9:G9"/>
  </mergeCells>
  <phoneticPr fontId="20" type="noConversion"/>
  <printOptions horizontalCentered="1" verticalCentered="1"/>
  <pageMargins left="0.35629921259842523" right="0.35629921259842523" top="0.60629921259842523" bottom="0.60629921259842523" header="0.5" footer="0.5"/>
  <pageSetup paperSize="9" scale="37" orientation="portrait" horizontalDpi="4294967292" verticalDpi="4294967292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C105"/>
  <sheetViews>
    <sheetView zoomScale="60" zoomScaleNormal="60" zoomScalePageLayoutView="125" workbookViewId="0">
      <selection activeCell="G44" sqref="G44"/>
    </sheetView>
  </sheetViews>
  <sheetFormatPr baseColWidth="10" defaultColWidth="10.77734375" defaultRowHeight="22.9" customHeight="1"/>
  <cols>
    <col min="1" max="2" width="3.21875" style="751" customWidth="1"/>
    <col min="3" max="3" width="13.5546875" style="751" customWidth="1"/>
    <col min="4" max="4" width="42.44140625" style="751" customWidth="1"/>
    <col min="5" max="6" width="15.77734375" style="753" customWidth="1"/>
    <col min="7" max="7" width="31" style="753" customWidth="1"/>
    <col min="8" max="8" width="15.5546875" style="753" customWidth="1"/>
    <col min="9" max="9" width="16.77734375" style="753" customWidth="1"/>
    <col min="10" max="10" width="30.5546875" style="753" customWidth="1"/>
    <col min="11" max="12" width="15.77734375" style="753" customWidth="1"/>
    <col min="13" max="13" width="27.21875" style="753" customWidth="1"/>
    <col min="14" max="14" width="3.21875" style="751" customWidth="1"/>
    <col min="15" max="16384" width="10.77734375" style="751"/>
  </cols>
  <sheetData>
    <row r="2" spans="2:29" ht="22.9" customHeight="1">
      <c r="D2" s="752" t="s">
        <v>321</v>
      </c>
    </row>
    <row r="3" spans="2:29" ht="22.9" customHeight="1">
      <c r="D3" s="752" t="s">
        <v>322</v>
      </c>
    </row>
    <row r="4" spans="2:29" ht="22.9" customHeight="1" thickBot="1"/>
    <row r="5" spans="2:29" ht="9" customHeight="1">
      <c r="B5" s="754"/>
      <c r="C5" s="755"/>
      <c r="D5" s="755"/>
      <c r="E5" s="756"/>
      <c r="F5" s="756"/>
      <c r="G5" s="756"/>
      <c r="H5" s="756"/>
      <c r="I5" s="756"/>
      <c r="J5" s="756"/>
      <c r="K5" s="756"/>
      <c r="L5" s="756"/>
      <c r="M5" s="756"/>
      <c r="N5" s="757"/>
      <c r="P5" s="758"/>
      <c r="Q5" s="759"/>
      <c r="R5" s="759"/>
      <c r="S5" s="759"/>
      <c r="T5" s="759"/>
      <c r="U5" s="759"/>
      <c r="V5" s="759"/>
      <c r="W5" s="759"/>
      <c r="X5" s="759"/>
      <c r="Y5" s="759"/>
      <c r="Z5" s="759"/>
      <c r="AA5" s="759"/>
      <c r="AB5" s="759"/>
      <c r="AC5" s="760"/>
    </row>
    <row r="6" spans="2:29" ht="30" customHeight="1">
      <c r="B6" s="761"/>
      <c r="C6" s="762" t="s">
        <v>0</v>
      </c>
      <c r="D6" s="763"/>
      <c r="E6" s="764"/>
      <c r="F6" s="764"/>
      <c r="G6" s="764"/>
      <c r="H6" s="764"/>
      <c r="I6" s="764"/>
      <c r="J6" s="764"/>
      <c r="K6" s="764"/>
      <c r="L6" s="764"/>
      <c r="M6" s="1416">
        <f>ejercicio</f>
        <v>2018</v>
      </c>
      <c r="N6" s="765"/>
      <c r="P6" s="766"/>
      <c r="Q6" s="767" t="s">
        <v>644</v>
      </c>
      <c r="R6" s="768"/>
      <c r="S6" s="768"/>
      <c r="T6" s="768"/>
      <c r="U6" s="768"/>
      <c r="V6" s="768"/>
      <c r="W6" s="768"/>
      <c r="X6" s="768"/>
      <c r="Y6" s="768"/>
      <c r="Z6" s="768"/>
      <c r="AA6" s="768"/>
      <c r="AB6" s="768"/>
      <c r="AC6" s="769"/>
    </row>
    <row r="7" spans="2:29" ht="30" customHeight="1">
      <c r="B7" s="761"/>
      <c r="C7" s="762" t="s">
        <v>1</v>
      </c>
      <c r="D7" s="763"/>
      <c r="E7" s="764"/>
      <c r="F7" s="764"/>
      <c r="G7" s="764"/>
      <c r="H7" s="764"/>
      <c r="I7" s="764"/>
      <c r="J7" s="764"/>
      <c r="K7" s="764"/>
      <c r="L7" s="764"/>
      <c r="M7" s="1416"/>
      <c r="N7" s="770"/>
      <c r="P7" s="766"/>
      <c r="Q7" s="768"/>
      <c r="R7" s="768"/>
      <c r="S7" s="768"/>
      <c r="T7" s="768"/>
      <c r="U7" s="768"/>
      <c r="V7" s="768"/>
      <c r="W7" s="768"/>
      <c r="X7" s="768"/>
      <c r="Y7" s="768"/>
      <c r="Z7" s="768"/>
      <c r="AA7" s="768"/>
      <c r="AB7" s="768"/>
      <c r="AC7" s="769"/>
    </row>
    <row r="8" spans="2:29" ht="30" customHeight="1">
      <c r="B8" s="761"/>
      <c r="C8" s="771"/>
      <c r="D8" s="763"/>
      <c r="E8" s="764"/>
      <c r="F8" s="764"/>
      <c r="G8" s="764"/>
      <c r="H8" s="764"/>
      <c r="I8" s="764"/>
      <c r="J8" s="764"/>
      <c r="K8" s="764"/>
      <c r="L8" s="764"/>
      <c r="M8" s="764"/>
      <c r="N8" s="770"/>
      <c r="P8" s="766"/>
      <c r="Q8" s="768"/>
      <c r="R8" s="768"/>
      <c r="S8" s="768"/>
      <c r="T8" s="768"/>
      <c r="U8" s="768"/>
      <c r="V8" s="768"/>
      <c r="W8" s="768"/>
      <c r="X8" s="768"/>
      <c r="Y8" s="768"/>
      <c r="Z8" s="768"/>
      <c r="AA8" s="768"/>
      <c r="AB8" s="768"/>
      <c r="AC8" s="769"/>
    </row>
    <row r="9" spans="2:29" s="774" customFormat="1" ht="30" customHeight="1">
      <c r="B9" s="772"/>
      <c r="C9" s="773" t="s">
        <v>2</v>
      </c>
      <c r="D9" s="1417" t="str">
        <f>Entidad</f>
        <v>CASINO TAORO S.A.</v>
      </c>
      <c r="E9" s="1417"/>
      <c r="F9" s="1417"/>
      <c r="G9" s="1417"/>
      <c r="H9" s="1417"/>
      <c r="I9" s="1417"/>
      <c r="J9" s="1417"/>
      <c r="K9" s="1417"/>
      <c r="L9" s="1417"/>
      <c r="M9" s="1417"/>
      <c r="N9" s="770"/>
      <c r="P9" s="775"/>
      <c r="Q9" s="776"/>
      <c r="R9" s="776"/>
      <c r="S9" s="776"/>
      <c r="T9" s="776"/>
      <c r="U9" s="776"/>
      <c r="V9" s="776"/>
      <c r="W9" s="776"/>
      <c r="X9" s="776"/>
      <c r="Y9" s="776"/>
      <c r="Z9" s="776"/>
      <c r="AA9" s="776"/>
      <c r="AB9" s="776"/>
      <c r="AC9" s="777"/>
    </row>
    <row r="10" spans="2:29" ht="7.15" customHeight="1">
      <c r="B10" s="761"/>
      <c r="C10" s="763"/>
      <c r="D10" s="763"/>
      <c r="E10" s="764"/>
      <c r="F10" s="764"/>
      <c r="G10" s="764"/>
      <c r="H10" s="764"/>
      <c r="I10" s="764"/>
      <c r="J10" s="764"/>
      <c r="K10" s="764"/>
      <c r="L10" s="764"/>
      <c r="M10" s="764"/>
      <c r="N10" s="770"/>
      <c r="P10" s="766"/>
      <c r="Q10" s="768"/>
      <c r="R10" s="768"/>
      <c r="S10" s="768"/>
      <c r="T10" s="768"/>
      <c r="U10" s="768"/>
      <c r="V10" s="768"/>
      <c r="W10" s="768"/>
      <c r="X10" s="768"/>
      <c r="Y10" s="768"/>
      <c r="Z10" s="768"/>
      <c r="AA10" s="768"/>
      <c r="AB10" s="768"/>
      <c r="AC10" s="769"/>
    </row>
    <row r="11" spans="2:29" s="781" customFormat="1" ht="30" customHeight="1">
      <c r="B11" s="778"/>
      <c r="C11" s="779" t="s">
        <v>594</v>
      </c>
      <c r="D11" s="779"/>
      <c r="E11" s="780"/>
      <c r="F11" s="780"/>
      <c r="G11" s="780"/>
      <c r="H11" s="780"/>
      <c r="I11" s="780"/>
      <c r="J11" s="780"/>
      <c r="K11" s="780"/>
      <c r="L11" s="780"/>
      <c r="M11" s="780"/>
      <c r="N11" s="770"/>
      <c r="P11" s="782"/>
      <c r="Q11" s="783"/>
      <c r="R11" s="783"/>
      <c r="S11" s="783"/>
      <c r="T11" s="783"/>
      <c r="U11" s="783"/>
      <c r="V11" s="783"/>
      <c r="W11" s="783"/>
      <c r="X11" s="783"/>
      <c r="Y11" s="783"/>
      <c r="Z11" s="783"/>
      <c r="AA11" s="783"/>
      <c r="AB11" s="783"/>
      <c r="AC11" s="784"/>
    </row>
    <row r="12" spans="2:29" s="781" customFormat="1" ht="30" customHeight="1">
      <c r="B12" s="778"/>
      <c r="C12" s="1418"/>
      <c r="D12" s="1418"/>
      <c r="E12" s="785"/>
      <c r="F12" s="785"/>
      <c r="G12" s="785"/>
      <c r="H12" s="785"/>
      <c r="I12" s="785"/>
      <c r="J12" s="785"/>
      <c r="K12" s="785"/>
      <c r="L12" s="785"/>
      <c r="M12" s="785"/>
      <c r="N12" s="770"/>
      <c r="P12" s="782"/>
      <c r="Q12" s="783"/>
      <c r="R12" s="783"/>
      <c r="S12" s="783"/>
      <c r="T12" s="783"/>
      <c r="U12" s="783"/>
      <c r="V12" s="783"/>
      <c r="W12" s="783"/>
      <c r="X12" s="783"/>
      <c r="Y12" s="783"/>
      <c r="Z12" s="783"/>
      <c r="AA12" s="783"/>
      <c r="AB12" s="783"/>
      <c r="AC12" s="784"/>
    </row>
    <row r="13" spans="2:29" s="781" customFormat="1" ht="30" customHeight="1">
      <c r="B13" s="778"/>
      <c r="D13" s="786"/>
      <c r="E13" s="785"/>
      <c r="F13" s="785"/>
      <c r="G13" s="785"/>
      <c r="H13" s="785"/>
      <c r="I13" s="785"/>
      <c r="J13" s="785"/>
      <c r="K13" s="785"/>
      <c r="L13" s="785"/>
      <c r="M13" s="785"/>
      <c r="N13" s="770"/>
      <c r="P13" s="766"/>
      <c r="Q13" s="768"/>
      <c r="R13" s="768"/>
      <c r="S13" s="768"/>
      <c r="T13" s="768"/>
      <c r="U13" s="768"/>
      <c r="V13" s="768"/>
      <c r="W13" s="768"/>
      <c r="X13" s="768"/>
      <c r="Y13" s="768"/>
      <c r="Z13" s="768"/>
      <c r="AA13" s="768"/>
      <c r="AB13" s="768"/>
      <c r="AC13" s="769"/>
    </row>
    <row r="14" spans="2:29" s="794" customFormat="1" ht="22.9" customHeight="1">
      <c r="B14" s="787"/>
      <c r="C14" s="788"/>
      <c r="D14" s="789"/>
      <c r="E14" s="790"/>
      <c r="F14" s="791" t="s">
        <v>183</v>
      </c>
      <c r="G14" s="792">
        <f>ejercicio-2</f>
        <v>2016</v>
      </c>
      <c r="H14" s="790"/>
      <c r="I14" s="793" t="s">
        <v>184</v>
      </c>
      <c r="J14" s="792">
        <f>ejercicio-1</f>
        <v>2017</v>
      </c>
      <c r="K14" s="790"/>
      <c r="L14" s="791" t="s">
        <v>185</v>
      </c>
      <c r="M14" s="792">
        <f>ejercicio</f>
        <v>2018</v>
      </c>
      <c r="N14" s="770"/>
      <c r="P14" s="766"/>
      <c r="Q14" s="768"/>
      <c r="R14" s="768"/>
      <c r="S14" s="768"/>
      <c r="T14" s="768"/>
      <c r="U14" s="768"/>
      <c r="V14" s="768"/>
      <c r="W14" s="768"/>
      <c r="X14" s="768"/>
      <c r="Y14" s="768"/>
      <c r="Z14" s="768"/>
      <c r="AA14" s="768"/>
      <c r="AB14" s="768"/>
      <c r="AC14" s="769"/>
    </row>
    <row r="15" spans="2:29" s="799" customFormat="1" ht="22.9" customHeight="1">
      <c r="B15" s="795"/>
      <c r="C15" s="796" t="s">
        <v>611</v>
      </c>
      <c r="D15" s="797"/>
      <c r="E15" s="798" t="s">
        <v>595</v>
      </c>
      <c r="F15" s="798" t="s">
        <v>596</v>
      </c>
      <c r="G15" s="798" t="s">
        <v>523</v>
      </c>
      <c r="H15" s="798" t="s">
        <v>595</v>
      </c>
      <c r="I15" s="798" t="s">
        <v>596</v>
      </c>
      <c r="J15" s="798" t="s">
        <v>523</v>
      </c>
      <c r="K15" s="798" t="s">
        <v>595</v>
      </c>
      <c r="L15" s="798" t="s">
        <v>596</v>
      </c>
      <c r="M15" s="798" t="s">
        <v>523</v>
      </c>
      <c r="N15" s="770"/>
      <c r="P15" s="766"/>
      <c r="Q15" s="768"/>
      <c r="R15" s="768"/>
      <c r="S15" s="768"/>
      <c r="T15" s="768"/>
      <c r="U15" s="768"/>
      <c r="V15" s="768"/>
      <c r="W15" s="768"/>
      <c r="X15" s="768"/>
      <c r="Y15" s="768"/>
      <c r="Z15" s="768"/>
      <c r="AA15" s="768"/>
      <c r="AB15" s="768"/>
      <c r="AC15" s="769"/>
    </row>
    <row r="16" spans="2:29" s="806" customFormat="1" ht="22.9" customHeight="1">
      <c r="B16" s="800"/>
      <c r="C16" s="801" t="s">
        <v>597</v>
      </c>
      <c r="D16" s="802"/>
      <c r="E16" s="803">
        <f>SUM(E17:E18)</f>
        <v>0</v>
      </c>
      <c r="F16" s="803">
        <f>SUM(F17:F18)</f>
        <v>0</v>
      </c>
      <c r="G16" s="804"/>
      <c r="H16" s="803">
        <f>SUM(H17:H18)</f>
        <v>0</v>
      </c>
      <c r="I16" s="803">
        <f>SUM(I17:I18)</f>
        <v>0</v>
      </c>
      <c r="J16" s="804"/>
      <c r="K16" s="803">
        <f>SUM(K17:K18)</f>
        <v>0</v>
      </c>
      <c r="L16" s="803">
        <f>SUM(L17:L18)</f>
        <v>0</v>
      </c>
      <c r="M16" s="805"/>
      <c r="N16" s="770"/>
      <c r="P16" s="766"/>
      <c r="Q16" s="768"/>
      <c r="R16" s="768"/>
      <c r="S16" s="768"/>
      <c r="T16" s="768"/>
      <c r="U16" s="768"/>
      <c r="V16" s="768"/>
      <c r="W16" s="768"/>
      <c r="X16" s="768"/>
      <c r="Y16" s="768"/>
      <c r="Z16" s="768"/>
      <c r="AA16" s="768"/>
      <c r="AB16" s="768"/>
      <c r="AC16" s="769"/>
    </row>
    <row r="17" spans="2:29" s="806" customFormat="1" ht="19.899999999999999" customHeight="1">
      <c r="B17" s="800"/>
      <c r="C17" s="807"/>
      <c r="D17" s="808" t="s">
        <v>598</v>
      </c>
      <c r="E17" s="809"/>
      <c r="F17" s="809"/>
      <c r="G17" s="810"/>
      <c r="H17" s="809"/>
      <c r="I17" s="809"/>
      <c r="J17" s="810"/>
      <c r="K17" s="809"/>
      <c r="L17" s="809"/>
      <c r="M17" s="811"/>
      <c r="N17" s="812"/>
      <c r="P17" s="813"/>
      <c r="Q17" s="814"/>
      <c r="R17" s="814"/>
      <c r="S17" s="814"/>
      <c r="T17" s="814"/>
      <c r="U17" s="814"/>
      <c r="V17" s="814"/>
      <c r="W17" s="814"/>
      <c r="X17" s="814"/>
      <c r="Y17" s="814"/>
      <c r="Z17" s="814"/>
      <c r="AA17" s="814"/>
      <c r="AB17" s="814"/>
      <c r="AC17" s="815"/>
    </row>
    <row r="18" spans="2:29" s="806" customFormat="1" ht="19.899999999999999" customHeight="1">
      <c r="B18" s="800"/>
      <c r="C18" s="816"/>
      <c r="D18" s="817" t="s">
        <v>599</v>
      </c>
      <c r="E18" s="818"/>
      <c r="F18" s="818"/>
      <c r="G18" s="819"/>
      <c r="H18" s="818"/>
      <c r="I18" s="818"/>
      <c r="J18" s="819"/>
      <c r="K18" s="818"/>
      <c r="L18" s="818"/>
      <c r="M18" s="820"/>
      <c r="N18" s="812"/>
      <c r="P18" s="813"/>
      <c r="Q18" s="814"/>
      <c r="R18" s="814"/>
      <c r="S18" s="814"/>
      <c r="T18" s="814"/>
      <c r="U18" s="814"/>
      <c r="V18" s="814"/>
      <c r="W18" s="814"/>
      <c r="X18" s="814"/>
      <c r="Y18" s="814"/>
      <c r="Z18" s="814"/>
      <c r="AA18" s="814"/>
      <c r="AB18" s="814"/>
      <c r="AC18" s="815"/>
    </row>
    <row r="19" spans="2:29" s="806" customFormat="1" ht="22.9" customHeight="1">
      <c r="B19" s="800"/>
      <c r="C19" s="801" t="s">
        <v>600</v>
      </c>
      <c r="D19" s="802"/>
      <c r="E19" s="803">
        <f>+E20+E25</f>
        <v>0</v>
      </c>
      <c r="F19" s="803">
        <f>+F20+F25</f>
        <v>0</v>
      </c>
      <c r="G19" s="804"/>
      <c r="H19" s="803">
        <f>+H20+H25</f>
        <v>0</v>
      </c>
      <c r="I19" s="803">
        <f>+I20+I25</f>
        <v>0</v>
      </c>
      <c r="J19" s="804"/>
      <c r="K19" s="803">
        <f>+K20+K25</f>
        <v>0</v>
      </c>
      <c r="L19" s="803">
        <f>+L20+L25</f>
        <v>0</v>
      </c>
      <c r="M19" s="805"/>
      <c r="N19" s="770"/>
      <c r="P19" s="766"/>
      <c r="Q19" s="768"/>
      <c r="R19" s="768"/>
      <c r="S19" s="768"/>
      <c r="T19" s="768"/>
      <c r="U19" s="768"/>
      <c r="V19" s="768"/>
      <c r="W19" s="768"/>
      <c r="X19" s="768"/>
      <c r="Y19" s="768"/>
      <c r="Z19" s="768"/>
      <c r="AA19" s="768"/>
      <c r="AB19" s="768"/>
      <c r="AC19" s="769"/>
    </row>
    <row r="20" spans="2:29" s="806" customFormat="1" ht="19.899999999999999" customHeight="1">
      <c r="B20" s="800"/>
      <c r="C20" s="807"/>
      <c r="D20" s="808" t="s">
        <v>761</v>
      </c>
      <c r="E20" s="821">
        <f>SUM(E21:E24)</f>
        <v>0</v>
      </c>
      <c r="F20" s="821">
        <f>SUM(F21:F24)</f>
        <v>0</v>
      </c>
      <c r="G20" s="822"/>
      <c r="H20" s="821">
        <f>SUM(H21:H24)</f>
        <v>0</v>
      </c>
      <c r="I20" s="821">
        <f>SUM(I21:I24)</f>
        <v>0</v>
      </c>
      <c r="J20" s="822"/>
      <c r="K20" s="821">
        <f>SUM(K21:K24)</f>
        <v>0</v>
      </c>
      <c r="L20" s="821">
        <f>SUM(L21:L24)</f>
        <v>0</v>
      </c>
      <c r="M20" s="823"/>
      <c r="N20" s="812"/>
      <c r="P20" s="813"/>
      <c r="Q20" s="814"/>
      <c r="R20" s="814"/>
      <c r="S20" s="814"/>
      <c r="T20" s="814"/>
      <c r="U20" s="814"/>
      <c r="V20" s="814"/>
      <c r="W20" s="814"/>
      <c r="X20" s="814"/>
      <c r="Y20" s="814"/>
      <c r="Z20" s="814"/>
      <c r="AA20" s="814"/>
      <c r="AB20" s="814"/>
      <c r="AC20" s="815"/>
    </row>
    <row r="21" spans="2:29" s="829" customFormat="1" ht="19.899999999999999" customHeight="1">
      <c r="B21" s="772"/>
      <c r="C21" s="824"/>
      <c r="D21" s="825"/>
      <c r="E21" s="826"/>
      <c r="F21" s="826"/>
      <c r="G21" s="827"/>
      <c r="H21" s="826"/>
      <c r="I21" s="826"/>
      <c r="J21" s="827"/>
      <c r="K21" s="826"/>
      <c r="L21" s="826"/>
      <c r="M21" s="828"/>
      <c r="N21" s="770"/>
      <c r="P21" s="766"/>
      <c r="Q21" s="768"/>
      <c r="R21" s="768"/>
      <c r="S21" s="768"/>
      <c r="T21" s="768"/>
      <c r="U21" s="768"/>
      <c r="V21" s="768"/>
      <c r="W21" s="768"/>
      <c r="X21" s="768"/>
      <c r="Y21" s="768"/>
      <c r="Z21" s="768"/>
      <c r="AA21" s="768"/>
      <c r="AB21" s="768"/>
      <c r="AC21" s="769"/>
    </row>
    <row r="22" spans="2:29" s="829" customFormat="1" ht="19.899999999999999" customHeight="1">
      <c r="B22" s="772"/>
      <c r="C22" s="824"/>
      <c r="D22" s="825"/>
      <c r="E22" s="826"/>
      <c r="F22" s="826"/>
      <c r="G22" s="827"/>
      <c r="H22" s="826"/>
      <c r="I22" s="826"/>
      <c r="J22" s="827"/>
      <c r="K22" s="826"/>
      <c r="L22" s="826"/>
      <c r="M22" s="828"/>
      <c r="N22" s="770"/>
      <c r="P22" s="766"/>
      <c r="Q22" s="768"/>
      <c r="R22" s="768"/>
      <c r="S22" s="768"/>
      <c r="T22" s="768"/>
      <c r="U22" s="768"/>
      <c r="V22" s="768"/>
      <c r="W22" s="768"/>
      <c r="X22" s="768"/>
      <c r="Y22" s="768"/>
      <c r="Z22" s="768"/>
      <c r="AA22" s="768"/>
      <c r="AB22" s="768"/>
      <c r="AC22" s="769"/>
    </row>
    <row r="23" spans="2:29" s="829" customFormat="1" ht="19.899999999999999" customHeight="1">
      <c r="B23" s="772"/>
      <c r="C23" s="824"/>
      <c r="D23" s="825"/>
      <c r="E23" s="826"/>
      <c r="F23" s="826"/>
      <c r="G23" s="827"/>
      <c r="H23" s="826"/>
      <c r="I23" s="826"/>
      <c r="J23" s="827"/>
      <c r="K23" s="826"/>
      <c r="L23" s="826"/>
      <c r="M23" s="828"/>
      <c r="N23" s="770"/>
      <c r="P23" s="766"/>
      <c r="Q23" s="768"/>
      <c r="R23" s="768"/>
      <c r="S23" s="768"/>
      <c r="T23" s="768"/>
      <c r="U23" s="768"/>
      <c r="V23" s="768"/>
      <c r="W23" s="768"/>
      <c r="X23" s="768"/>
      <c r="Y23" s="768"/>
      <c r="Z23" s="768"/>
      <c r="AA23" s="768"/>
      <c r="AB23" s="768"/>
      <c r="AC23" s="769"/>
    </row>
    <row r="24" spans="2:29" s="829" customFormat="1" ht="19.899999999999999" customHeight="1">
      <c r="B24" s="772"/>
      <c r="C24" s="824"/>
      <c r="D24" s="825"/>
      <c r="E24" s="826"/>
      <c r="F24" s="826"/>
      <c r="G24" s="827"/>
      <c r="H24" s="826"/>
      <c r="I24" s="826"/>
      <c r="J24" s="827"/>
      <c r="K24" s="826"/>
      <c r="L24" s="826"/>
      <c r="M24" s="828"/>
      <c r="N24" s="770"/>
      <c r="P24" s="766"/>
      <c r="Q24" s="768"/>
      <c r="R24" s="768"/>
      <c r="S24" s="768"/>
      <c r="T24" s="768"/>
      <c r="U24" s="768"/>
      <c r="V24" s="768"/>
      <c r="W24" s="768"/>
      <c r="X24" s="768"/>
      <c r="Y24" s="768"/>
      <c r="Z24" s="768"/>
      <c r="AA24" s="768"/>
      <c r="AB24" s="768"/>
      <c r="AC24" s="769"/>
    </row>
    <row r="25" spans="2:29" s="806" customFormat="1" ht="19.899999999999999" customHeight="1">
      <c r="B25" s="800"/>
      <c r="C25" s="830"/>
      <c r="D25" s="831" t="s">
        <v>762</v>
      </c>
      <c r="E25" s="832">
        <f>SUM(E26:E29)</f>
        <v>0</v>
      </c>
      <c r="F25" s="832">
        <f>SUM(F26:F29)</f>
        <v>0</v>
      </c>
      <c r="G25" s="833"/>
      <c r="H25" s="832">
        <f>SUM(H26:H29)</f>
        <v>0</v>
      </c>
      <c r="I25" s="832">
        <f>SUM(I26:I29)</f>
        <v>0</v>
      </c>
      <c r="J25" s="833"/>
      <c r="K25" s="832">
        <f>SUM(K26:K29)</f>
        <v>0</v>
      </c>
      <c r="L25" s="832">
        <f>SUM(L26:L29)</f>
        <v>0</v>
      </c>
      <c r="M25" s="834"/>
      <c r="N25" s="812"/>
      <c r="P25" s="813"/>
      <c r="Q25" s="814"/>
      <c r="R25" s="814"/>
      <c r="S25" s="814"/>
      <c r="T25" s="814"/>
      <c r="U25" s="814"/>
      <c r="V25" s="814"/>
      <c r="W25" s="814"/>
      <c r="X25" s="814"/>
      <c r="Y25" s="814"/>
      <c r="Z25" s="814"/>
      <c r="AA25" s="814"/>
      <c r="AB25" s="814"/>
      <c r="AC25" s="815"/>
    </row>
    <row r="26" spans="2:29" s="829" customFormat="1" ht="19.899999999999999" customHeight="1">
      <c r="B26" s="772"/>
      <c r="C26" s="824"/>
      <c r="D26" s="825"/>
      <c r="E26" s="826"/>
      <c r="F26" s="826"/>
      <c r="G26" s="827"/>
      <c r="H26" s="826"/>
      <c r="I26" s="826"/>
      <c r="J26" s="827"/>
      <c r="K26" s="826"/>
      <c r="L26" s="826"/>
      <c r="M26" s="828"/>
      <c r="N26" s="770"/>
      <c r="P26" s="766"/>
      <c r="Q26" s="768"/>
      <c r="R26" s="768"/>
      <c r="S26" s="768"/>
      <c r="T26" s="768"/>
      <c r="U26" s="768"/>
      <c r="V26" s="768"/>
      <c r="W26" s="768"/>
      <c r="X26" s="768"/>
      <c r="Y26" s="768"/>
      <c r="Z26" s="768"/>
      <c r="AA26" s="768"/>
      <c r="AB26" s="768"/>
      <c r="AC26" s="769"/>
    </row>
    <row r="27" spans="2:29" s="829" customFormat="1" ht="19.899999999999999" customHeight="1">
      <c r="B27" s="772"/>
      <c r="C27" s="824"/>
      <c r="D27" s="825"/>
      <c r="E27" s="826"/>
      <c r="F27" s="826"/>
      <c r="G27" s="827"/>
      <c r="H27" s="826"/>
      <c r="I27" s="826"/>
      <c r="J27" s="827"/>
      <c r="K27" s="826"/>
      <c r="L27" s="826"/>
      <c r="M27" s="828"/>
      <c r="N27" s="770"/>
      <c r="P27" s="766"/>
      <c r="Q27" s="768"/>
      <c r="R27" s="768"/>
      <c r="S27" s="768"/>
      <c r="T27" s="768"/>
      <c r="U27" s="768"/>
      <c r="V27" s="768"/>
      <c r="W27" s="768"/>
      <c r="X27" s="768"/>
      <c r="Y27" s="768"/>
      <c r="Z27" s="768"/>
      <c r="AA27" s="768"/>
      <c r="AB27" s="768"/>
      <c r="AC27" s="769"/>
    </row>
    <row r="28" spans="2:29" s="829" customFormat="1" ht="19.899999999999999" customHeight="1">
      <c r="B28" s="772"/>
      <c r="C28" s="824"/>
      <c r="D28" s="825"/>
      <c r="E28" s="826"/>
      <c r="F28" s="826"/>
      <c r="G28" s="827"/>
      <c r="H28" s="826"/>
      <c r="I28" s="826"/>
      <c r="J28" s="827"/>
      <c r="K28" s="826"/>
      <c r="L28" s="826"/>
      <c r="M28" s="828"/>
      <c r="N28" s="770"/>
      <c r="P28" s="766"/>
      <c r="Q28" s="768"/>
      <c r="R28" s="768"/>
      <c r="S28" s="768"/>
      <c r="T28" s="768"/>
      <c r="U28" s="768"/>
      <c r="V28" s="768"/>
      <c r="W28" s="768"/>
      <c r="X28" s="768"/>
      <c r="Y28" s="768"/>
      <c r="Z28" s="768"/>
      <c r="AA28" s="768"/>
      <c r="AB28" s="768"/>
      <c r="AC28" s="769"/>
    </row>
    <row r="29" spans="2:29" s="829" customFormat="1" ht="19.899999999999999" customHeight="1">
      <c r="B29" s="772"/>
      <c r="C29" s="835"/>
      <c r="D29" s="836"/>
      <c r="E29" s="837"/>
      <c r="F29" s="837"/>
      <c r="G29" s="838"/>
      <c r="H29" s="837"/>
      <c r="I29" s="837"/>
      <c r="J29" s="838"/>
      <c r="K29" s="837"/>
      <c r="L29" s="837"/>
      <c r="M29" s="839"/>
      <c r="N29" s="770"/>
      <c r="P29" s="766"/>
      <c r="Q29" s="768"/>
      <c r="R29" s="768"/>
      <c r="S29" s="768"/>
      <c r="T29" s="768"/>
      <c r="U29" s="768"/>
      <c r="V29" s="768"/>
      <c r="W29" s="768"/>
      <c r="X29" s="768"/>
      <c r="Y29" s="768"/>
      <c r="Z29" s="768"/>
      <c r="AA29" s="768"/>
      <c r="AB29" s="768"/>
      <c r="AC29" s="769"/>
    </row>
    <row r="30" spans="2:29" s="806" customFormat="1" ht="22.9" customHeight="1">
      <c r="B30" s="800"/>
      <c r="C30" s="801" t="s">
        <v>601</v>
      </c>
      <c r="D30" s="802"/>
      <c r="E30" s="803">
        <f>+E31+E40</f>
        <v>5291951</v>
      </c>
      <c r="F30" s="803">
        <f>+F31+F40</f>
        <v>0</v>
      </c>
      <c r="G30" s="804"/>
      <c r="H30" s="803">
        <f>+H31+H40</f>
        <v>5610520</v>
      </c>
      <c r="I30" s="803">
        <f>+I31+I40</f>
        <v>0</v>
      </c>
      <c r="J30" s="804"/>
      <c r="K30" s="803">
        <f>+K31+K40</f>
        <v>5921060</v>
      </c>
      <c r="L30" s="803">
        <f>+L31+L40</f>
        <v>0</v>
      </c>
      <c r="M30" s="805"/>
      <c r="N30" s="770"/>
      <c r="P30" s="813"/>
      <c r="Q30" s="814"/>
      <c r="R30" s="814"/>
      <c r="S30" s="814"/>
      <c r="T30" s="814"/>
      <c r="U30" s="814"/>
      <c r="V30" s="814"/>
      <c r="W30" s="814"/>
      <c r="X30" s="814"/>
      <c r="Y30" s="814"/>
      <c r="Z30" s="814"/>
      <c r="AA30" s="814"/>
      <c r="AB30" s="814"/>
      <c r="AC30" s="815"/>
    </row>
    <row r="31" spans="2:29" s="847" customFormat="1" ht="19.149999999999999" customHeight="1">
      <c r="B31" s="840"/>
      <c r="C31" s="841" t="s">
        <v>602</v>
      </c>
      <c r="D31" s="842"/>
      <c r="E31" s="843">
        <f>E32+E36</f>
        <v>0</v>
      </c>
      <c r="F31" s="843">
        <f>F32+F36</f>
        <v>0</v>
      </c>
      <c r="G31" s="844"/>
      <c r="H31" s="843">
        <f>H32+H36</f>
        <v>0</v>
      </c>
      <c r="I31" s="843">
        <f>I32+I36</f>
        <v>0</v>
      </c>
      <c r="J31" s="844"/>
      <c r="K31" s="843">
        <f>K32+K36</f>
        <v>0</v>
      </c>
      <c r="L31" s="843">
        <f>L32+L36</f>
        <v>0</v>
      </c>
      <c r="M31" s="845"/>
      <c r="N31" s="846"/>
      <c r="P31" s="848"/>
      <c r="Q31" s="849"/>
      <c r="R31" s="849"/>
      <c r="S31" s="849"/>
      <c r="T31" s="849"/>
      <c r="U31" s="849"/>
      <c r="V31" s="849"/>
      <c r="W31" s="849"/>
      <c r="X31" s="849"/>
      <c r="Y31" s="849"/>
      <c r="Z31" s="849"/>
      <c r="AA31" s="849"/>
      <c r="AB31" s="849"/>
      <c r="AC31" s="850"/>
    </row>
    <row r="32" spans="2:29" s="806" customFormat="1" ht="19.149999999999999" customHeight="1">
      <c r="B32" s="800"/>
      <c r="C32" s="807"/>
      <c r="D32" s="808" t="s">
        <v>763</v>
      </c>
      <c r="E32" s="821">
        <f>SUM(E33:E35)</f>
        <v>0</v>
      </c>
      <c r="F32" s="821">
        <f>SUM(F33:F35)</f>
        <v>0</v>
      </c>
      <c r="G32" s="822"/>
      <c r="H32" s="821">
        <f>SUM(H33:H35)</f>
        <v>0</v>
      </c>
      <c r="I32" s="821">
        <f>SUM(I33:I35)</f>
        <v>0</v>
      </c>
      <c r="J32" s="822"/>
      <c r="K32" s="821">
        <f>SUM(K33:K35)</f>
        <v>0</v>
      </c>
      <c r="L32" s="821">
        <f>SUM(L33:L35)</f>
        <v>0</v>
      </c>
      <c r="M32" s="823"/>
      <c r="N32" s="812"/>
      <c r="P32" s="813"/>
      <c r="Q32" s="814"/>
      <c r="R32" s="814"/>
      <c r="S32" s="814"/>
      <c r="T32" s="814"/>
      <c r="U32" s="814"/>
      <c r="V32" s="814"/>
      <c r="W32" s="814"/>
      <c r="X32" s="814"/>
      <c r="Y32" s="814"/>
      <c r="Z32" s="814"/>
      <c r="AA32" s="814"/>
      <c r="AB32" s="814"/>
      <c r="AC32" s="815"/>
    </row>
    <row r="33" spans="2:29" s="829" customFormat="1" ht="19.149999999999999" customHeight="1">
      <c r="B33" s="772"/>
      <c r="C33" s="851"/>
      <c r="D33" s="852"/>
      <c r="E33" s="853"/>
      <c r="F33" s="853"/>
      <c r="G33" s="854"/>
      <c r="H33" s="853"/>
      <c r="I33" s="853"/>
      <c r="J33" s="854"/>
      <c r="K33" s="853"/>
      <c r="L33" s="853"/>
      <c r="M33" s="855"/>
      <c r="N33" s="770"/>
      <c r="P33" s="766"/>
      <c r="Q33" s="768"/>
      <c r="R33" s="768"/>
      <c r="S33" s="768"/>
      <c r="T33" s="768"/>
      <c r="U33" s="768"/>
      <c r="V33" s="768"/>
      <c r="W33" s="768"/>
      <c r="X33" s="768"/>
      <c r="Y33" s="768"/>
      <c r="Z33" s="768"/>
      <c r="AA33" s="768"/>
      <c r="AB33" s="768"/>
      <c r="AC33" s="769"/>
    </row>
    <row r="34" spans="2:29" s="829" customFormat="1" ht="19.149999999999999" customHeight="1">
      <c r="B34" s="772"/>
      <c r="C34" s="851"/>
      <c r="D34" s="852"/>
      <c r="E34" s="853"/>
      <c r="F34" s="853"/>
      <c r="G34" s="854"/>
      <c r="H34" s="853"/>
      <c r="I34" s="853"/>
      <c r="J34" s="854"/>
      <c r="K34" s="853"/>
      <c r="L34" s="853"/>
      <c r="M34" s="855"/>
      <c r="N34" s="770"/>
      <c r="P34" s="766"/>
      <c r="Q34" s="768"/>
      <c r="R34" s="768"/>
      <c r="S34" s="768"/>
      <c r="T34" s="768"/>
      <c r="U34" s="768"/>
      <c r="V34" s="768"/>
      <c r="W34" s="768"/>
      <c r="X34" s="768"/>
      <c r="Y34" s="768"/>
      <c r="Z34" s="768"/>
      <c r="AA34" s="768"/>
      <c r="AB34" s="768"/>
      <c r="AC34" s="769"/>
    </row>
    <row r="35" spans="2:29" s="829" customFormat="1" ht="19.149999999999999" customHeight="1">
      <c r="B35" s="772"/>
      <c r="C35" s="851"/>
      <c r="D35" s="852"/>
      <c r="E35" s="853"/>
      <c r="F35" s="853"/>
      <c r="G35" s="854"/>
      <c r="H35" s="853"/>
      <c r="I35" s="853"/>
      <c r="J35" s="854"/>
      <c r="K35" s="853"/>
      <c r="L35" s="853"/>
      <c r="M35" s="855"/>
      <c r="N35" s="770"/>
      <c r="P35" s="766"/>
      <c r="Q35" s="768"/>
      <c r="R35" s="768"/>
      <c r="S35" s="768"/>
      <c r="T35" s="768"/>
      <c r="U35" s="768"/>
      <c r="V35" s="768"/>
      <c r="W35" s="768"/>
      <c r="X35" s="768"/>
      <c r="Y35" s="768"/>
      <c r="Z35" s="768"/>
      <c r="AA35" s="768"/>
      <c r="AB35" s="768"/>
      <c r="AC35" s="769"/>
    </row>
    <row r="36" spans="2:29" s="806" customFormat="1" ht="19.149999999999999" customHeight="1">
      <c r="B36" s="800"/>
      <c r="C36" s="807"/>
      <c r="D36" s="808" t="s">
        <v>764</v>
      </c>
      <c r="E36" s="821">
        <f>SUM(E37:E39)</f>
        <v>0</v>
      </c>
      <c r="F36" s="821">
        <f>SUM(F37:F39)</f>
        <v>0</v>
      </c>
      <c r="G36" s="822"/>
      <c r="H36" s="821">
        <f>SUM(H37:H39)</f>
        <v>0</v>
      </c>
      <c r="I36" s="821">
        <f>SUM(I37:I39)</f>
        <v>0</v>
      </c>
      <c r="J36" s="822"/>
      <c r="K36" s="821">
        <f>SUM(K37:K39)</f>
        <v>0</v>
      </c>
      <c r="L36" s="821">
        <f>SUM(L37:L39)</f>
        <v>0</v>
      </c>
      <c r="M36" s="823"/>
      <c r="N36" s="812"/>
      <c r="P36" s="856"/>
      <c r="Q36" s="857"/>
      <c r="R36" s="857"/>
      <c r="S36" s="857"/>
      <c r="T36" s="857"/>
      <c r="U36" s="857"/>
      <c r="V36" s="857"/>
      <c r="W36" s="857"/>
      <c r="X36" s="857"/>
      <c r="Y36" s="857"/>
      <c r="Z36" s="857"/>
      <c r="AA36" s="857"/>
      <c r="AB36" s="857"/>
      <c r="AC36" s="858"/>
    </row>
    <row r="37" spans="2:29" s="829" customFormat="1" ht="19.149999999999999" customHeight="1">
      <c r="B37" s="772"/>
      <c r="C37" s="851"/>
      <c r="D37" s="852"/>
      <c r="E37" s="853"/>
      <c r="F37" s="853"/>
      <c r="G37" s="854"/>
      <c r="H37" s="853"/>
      <c r="I37" s="853"/>
      <c r="J37" s="854"/>
      <c r="K37" s="853"/>
      <c r="L37" s="853"/>
      <c r="M37" s="855"/>
      <c r="N37" s="770"/>
      <c r="P37" s="859"/>
      <c r="Q37" s="860"/>
      <c r="R37" s="860"/>
      <c r="S37" s="860"/>
      <c r="T37" s="860"/>
      <c r="U37" s="860"/>
      <c r="V37" s="860"/>
      <c r="W37" s="860"/>
      <c r="X37" s="860"/>
      <c r="Y37" s="860"/>
      <c r="Z37" s="860"/>
      <c r="AA37" s="860"/>
      <c r="AB37" s="860"/>
      <c r="AC37" s="861"/>
    </row>
    <row r="38" spans="2:29" s="829" customFormat="1" ht="19.149999999999999" customHeight="1">
      <c r="B38" s="772"/>
      <c r="C38" s="851"/>
      <c r="D38" s="852"/>
      <c r="E38" s="853"/>
      <c r="F38" s="853"/>
      <c r="G38" s="854"/>
      <c r="H38" s="853"/>
      <c r="I38" s="853"/>
      <c r="J38" s="854"/>
      <c r="K38" s="853"/>
      <c r="L38" s="853"/>
      <c r="M38" s="855"/>
      <c r="N38" s="770"/>
      <c r="P38" s="859"/>
      <c r="Q38" s="860"/>
      <c r="R38" s="860"/>
      <c r="S38" s="860"/>
      <c r="T38" s="860"/>
      <c r="U38" s="860"/>
      <c r="V38" s="860"/>
      <c r="W38" s="860"/>
      <c r="X38" s="860"/>
      <c r="Y38" s="860"/>
      <c r="Z38" s="860"/>
      <c r="AA38" s="860"/>
      <c r="AB38" s="860"/>
      <c r="AC38" s="861"/>
    </row>
    <row r="39" spans="2:29" s="829" customFormat="1" ht="19.149999999999999" customHeight="1">
      <c r="B39" s="772"/>
      <c r="C39" s="851"/>
      <c r="D39" s="852"/>
      <c r="E39" s="853"/>
      <c r="F39" s="853"/>
      <c r="G39" s="854"/>
      <c r="H39" s="853"/>
      <c r="I39" s="853"/>
      <c r="J39" s="854"/>
      <c r="K39" s="853"/>
      <c r="L39" s="853"/>
      <c r="M39" s="855"/>
      <c r="N39" s="770"/>
      <c r="P39" s="859"/>
      <c r="Q39" s="860"/>
      <c r="R39" s="860"/>
      <c r="S39" s="860"/>
      <c r="T39" s="860"/>
      <c r="U39" s="860"/>
      <c r="V39" s="860"/>
      <c r="W39" s="860"/>
      <c r="X39" s="860"/>
      <c r="Y39" s="860"/>
      <c r="Z39" s="860"/>
      <c r="AA39" s="860"/>
      <c r="AB39" s="860"/>
      <c r="AC39" s="861"/>
    </row>
    <row r="40" spans="2:29" s="847" customFormat="1" ht="19.149999999999999" customHeight="1">
      <c r="B40" s="840"/>
      <c r="C40" s="841" t="s">
        <v>603</v>
      </c>
      <c r="D40" s="842"/>
      <c r="E40" s="843">
        <f>+E41+E42</f>
        <v>5291951</v>
      </c>
      <c r="F40" s="843">
        <f>+F41+F42</f>
        <v>0</v>
      </c>
      <c r="G40" s="844"/>
      <c r="H40" s="843">
        <f>+H41+H42</f>
        <v>5610520</v>
      </c>
      <c r="I40" s="843">
        <f>+I41+I42</f>
        <v>0</v>
      </c>
      <c r="J40" s="844"/>
      <c r="K40" s="843">
        <f>+K41+K42</f>
        <v>5921060</v>
      </c>
      <c r="L40" s="843">
        <f>+L41+L42</f>
        <v>0</v>
      </c>
      <c r="M40" s="845"/>
      <c r="N40" s="846"/>
      <c r="P40" s="862"/>
      <c r="Q40" s="863"/>
      <c r="R40" s="863"/>
      <c r="S40" s="863"/>
      <c r="T40" s="863"/>
      <c r="U40" s="863"/>
      <c r="V40" s="863"/>
      <c r="W40" s="863"/>
      <c r="X40" s="863"/>
      <c r="Y40" s="863"/>
      <c r="Z40" s="863"/>
      <c r="AA40" s="863"/>
      <c r="AB40" s="863"/>
      <c r="AC40" s="864"/>
    </row>
    <row r="41" spans="2:29" s="806" customFormat="1" ht="19.149999999999999" customHeight="1">
      <c r="B41" s="800"/>
      <c r="C41" s="807"/>
      <c r="D41" s="808" t="s">
        <v>604</v>
      </c>
      <c r="E41" s="809">
        <f>'FC-3_CPyG'!E17</f>
        <v>4461536</v>
      </c>
      <c r="F41" s="809"/>
      <c r="G41" s="810"/>
      <c r="H41" s="809">
        <f>'FC-3_CPyG'!F17</f>
        <v>4893060</v>
      </c>
      <c r="I41" s="809"/>
      <c r="J41" s="810"/>
      <c r="K41" s="809">
        <f>'FC-3_CPyG'!G17</f>
        <v>5251970</v>
      </c>
      <c r="L41" s="809"/>
      <c r="M41" s="811"/>
      <c r="N41" s="812"/>
      <c r="P41" s="856"/>
      <c r="Q41" s="857"/>
      <c r="R41" s="857"/>
      <c r="S41" s="857"/>
      <c r="T41" s="857"/>
      <c r="U41" s="857"/>
      <c r="V41" s="857"/>
      <c r="W41" s="857"/>
      <c r="X41" s="857"/>
      <c r="Y41" s="857"/>
      <c r="Z41" s="857"/>
      <c r="AA41" s="857"/>
      <c r="AB41" s="857"/>
      <c r="AC41" s="858"/>
    </row>
    <row r="42" spans="2:29" s="806" customFormat="1" ht="19.149999999999999" customHeight="1">
      <c r="B42" s="800"/>
      <c r="C42" s="865"/>
      <c r="D42" s="866" t="s">
        <v>605</v>
      </c>
      <c r="E42" s="809">
        <f>'FC-3_CPyG'!E18</f>
        <v>830415</v>
      </c>
      <c r="F42" s="867"/>
      <c r="G42" s="868"/>
      <c r="H42" s="809">
        <f>'FC-3_CPyG'!F18</f>
        <v>717460</v>
      </c>
      <c r="I42" s="867"/>
      <c r="J42" s="868"/>
      <c r="K42" s="809">
        <f>'FC-3_CPyG'!G18</f>
        <v>669090</v>
      </c>
      <c r="L42" s="867"/>
      <c r="M42" s="869"/>
      <c r="N42" s="812"/>
      <c r="P42" s="856"/>
      <c r="Q42" s="857"/>
      <c r="R42" s="857"/>
      <c r="S42" s="857"/>
      <c r="T42" s="857"/>
      <c r="U42" s="857"/>
      <c r="V42" s="857"/>
      <c r="W42" s="857"/>
      <c r="X42" s="857"/>
      <c r="Y42" s="857"/>
      <c r="Z42" s="857"/>
      <c r="AA42" s="857"/>
      <c r="AB42" s="857"/>
      <c r="AC42" s="858"/>
    </row>
    <row r="43" spans="2:29" s="806" customFormat="1" ht="22.9" customHeight="1" thickBot="1">
      <c r="B43" s="800"/>
      <c r="C43" s="870" t="s">
        <v>606</v>
      </c>
      <c r="D43" s="871"/>
      <c r="E43" s="872">
        <f>E16+E19+E30</f>
        <v>5291951</v>
      </c>
      <c r="F43" s="872">
        <f>F16+F19+F30</f>
        <v>0</v>
      </c>
      <c r="G43" s="873"/>
      <c r="H43" s="872">
        <f>H16+H19+H30</f>
        <v>5610520</v>
      </c>
      <c r="I43" s="872">
        <f>I16+I19+I30</f>
        <v>0</v>
      </c>
      <c r="J43" s="873"/>
      <c r="K43" s="872">
        <f>K16+K19+K30</f>
        <v>5921060</v>
      </c>
      <c r="L43" s="872">
        <f>L16+L19+L30</f>
        <v>0</v>
      </c>
      <c r="M43" s="874"/>
      <c r="N43" s="770"/>
      <c r="P43" s="859"/>
      <c r="Q43" s="860"/>
      <c r="R43" s="860"/>
      <c r="S43" s="860"/>
      <c r="T43" s="860"/>
      <c r="U43" s="860"/>
      <c r="V43" s="860"/>
      <c r="W43" s="860"/>
      <c r="X43" s="860"/>
      <c r="Y43" s="860"/>
      <c r="Z43" s="860"/>
      <c r="AA43" s="860"/>
      <c r="AB43" s="860"/>
      <c r="AC43" s="861"/>
    </row>
    <row r="44" spans="2:29" s="829" customFormat="1" ht="22.9" customHeight="1">
      <c r="B44" s="772"/>
      <c r="C44" s="875"/>
      <c r="D44" s="875"/>
      <c r="E44" s="876"/>
      <c r="F44" s="876"/>
      <c r="G44" s="876"/>
      <c r="H44" s="876"/>
      <c r="I44" s="876"/>
      <c r="J44" s="876"/>
      <c r="K44" s="876"/>
      <c r="L44" s="876"/>
      <c r="M44" s="876"/>
      <c r="N44" s="770"/>
      <c r="P44" s="859"/>
      <c r="Q44" s="860"/>
      <c r="R44" s="860"/>
      <c r="S44" s="860"/>
      <c r="T44" s="860"/>
      <c r="U44" s="860"/>
      <c r="V44" s="860"/>
      <c r="W44" s="860"/>
      <c r="X44" s="860"/>
      <c r="Y44" s="860"/>
      <c r="Z44" s="860"/>
      <c r="AA44" s="860"/>
      <c r="AB44" s="860"/>
      <c r="AC44" s="861"/>
    </row>
    <row r="45" spans="2:29" s="794" customFormat="1" ht="22.9" customHeight="1">
      <c r="B45" s="787"/>
      <c r="C45" s="788"/>
      <c r="D45" s="789"/>
      <c r="E45" s="877" t="s">
        <v>183</v>
      </c>
      <c r="F45" s="877" t="s">
        <v>184</v>
      </c>
      <c r="G45" s="877" t="s">
        <v>185</v>
      </c>
      <c r="H45" s="1410" t="s">
        <v>523</v>
      </c>
      <c r="I45" s="1411"/>
      <c r="J45" s="1411"/>
      <c r="K45" s="1411"/>
      <c r="L45" s="1411"/>
      <c r="M45" s="1412"/>
      <c r="N45" s="770"/>
      <c r="P45" s="859"/>
      <c r="Q45" s="860"/>
      <c r="R45" s="860"/>
      <c r="S45" s="860"/>
      <c r="T45" s="860"/>
      <c r="U45" s="860"/>
      <c r="V45" s="860"/>
      <c r="W45" s="860"/>
      <c r="X45" s="860"/>
      <c r="Y45" s="860"/>
      <c r="Z45" s="860"/>
      <c r="AA45" s="860"/>
      <c r="AB45" s="860"/>
      <c r="AC45" s="861"/>
    </row>
    <row r="46" spans="2:29" s="799" customFormat="1" ht="22.9" customHeight="1">
      <c r="B46" s="795"/>
      <c r="C46" s="796" t="s">
        <v>607</v>
      </c>
      <c r="D46" s="797"/>
      <c r="E46" s="878">
        <f>ejercicio-2</f>
        <v>2016</v>
      </c>
      <c r="F46" s="878">
        <f>ejercicio-1</f>
        <v>2017</v>
      </c>
      <c r="G46" s="878">
        <f>ejercicio</f>
        <v>2018</v>
      </c>
      <c r="H46" s="1413"/>
      <c r="I46" s="1414"/>
      <c r="J46" s="1414"/>
      <c r="K46" s="1414"/>
      <c r="L46" s="1414"/>
      <c r="M46" s="1415"/>
      <c r="N46" s="770"/>
      <c r="P46" s="859"/>
      <c r="Q46" s="860"/>
      <c r="R46" s="860"/>
      <c r="S46" s="860"/>
      <c r="T46" s="860"/>
      <c r="U46" s="860"/>
      <c r="V46" s="860"/>
      <c r="W46" s="860"/>
      <c r="X46" s="860"/>
      <c r="Y46" s="860"/>
      <c r="Z46" s="860"/>
      <c r="AA46" s="860"/>
      <c r="AB46" s="860"/>
      <c r="AC46" s="861"/>
    </row>
    <row r="47" spans="2:29" s="829" customFormat="1" ht="22.9" customHeight="1" thickBot="1">
      <c r="B47" s="772"/>
      <c r="C47" s="870" t="s">
        <v>823</v>
      </c>
      <c r="D47" s="871"/>
      <c r="E47" s="872">
        <f>SUM(E48:E54)</f>
        <v>241234</v>
      </c>
      <c r="F47" s="872">
        <f>SUM(F48:F54)</f>
        <v>0</v>
      </c>
      <c r="G47" s="872">
        <f>SUM(G48:G54)</f>
        <v>0</v>
      </c>
      <c r="H47" s="879"/>
      <c r="I47" s="880"/>
      <c r="J47" s="880"/>
      <c r="K47" s="880"/>
      <c r="L47" s="880"/>
      <c r="M47" s="881"/>
      <c r="N47" s="770"/>
      <c r="P47" s="859"/>
      <c r="Q47" s="860"/>
      <c r="R47" s="860"/>
      <c r="S47" s="860"/>
      <c r="T47" s="860"/>
      <c r="U47" s="860"/>
      <c r="V47" s="860"/>
      <c r="W47" s="860"/>
      <c r="X47" s="860"/>
      <c r="Y47" s="860"/>
      <c r="Z47" s="860"/>
      <c r="AA47" s="860"/>
      <c r="AB47" s="860"/>
      <c r="AC47" s="861"/>
    </row>
    <row r="48" spans="2:29" s="829" customFormat="1" ht="19.899999999999999" customHeight="1">
      <c r="B48" s="772"/>
      <c r="C48" s="882"/>
      <c r="D48" s="883"/>
      <c r="E48" s="884"/>
      <c r="F48" s="884"/>
      <c r="G48" s="884"/>
      <c r="H48" s="885"/>
      <c r="I48" s="886"/>
      <c r="J48" s="886"/>
      <c r="K48" s="886"/>
      <c r="L48" s="886"/>
      <c r="M48" s="887"/>
      <c r="N48" s="770"/>
      <c r="P48" s="859"/>
      <c r="Q48" s="860"/>
      <c r="R48" s="860"/>
      <c r="S48" s="860"/>
      <c r="T48" s="860"/>
      <c r="U48" s="860"/>
      <c r="V48" s="860"/>
      <c r="W48" s="860"/>
      <c r="X48" s="860"/>
      <c r="Y48" s="860"/>
      <c r="Z48" s="860"/>
      <c r="AA48" s="860"/>
      <c r="AB48" s="860"/>
      <c r="AC48" s="861"/>
    </row>
    <row r="49" spans="2:29" s="829" customFormat="1" ht="19.899999999999999" customHeight="1">
      <c r="B49" s="772"/>
      <c r="C49" s="824" t="s">
        <v>812</v>
      </c>
      <c r="D49" s="825"/>
      <c r="E49" s="888">
        <v>236712</v>
      </c>
      <c r="F49" s="888"/>
      <c r="G49" s="888"/>
      <c r="H49" s="889" t="s">
        <v>814</v>
      </c>
      <c r="I49" s="890"/>
      <c r="J49" s="890"/>
      <c r="K49" s="890"/>
      <c r="L49" s="890"/>
      <c r="M49" s="891"/>
      <c r="N49" s="770"/>
      <c r="P49" s="859"/>
      <c r="Q49" s="860"/>
      <c r="R49" s="860"/>
      <c r="S49" s="860"/>
      <c r="T49" s="860"/>
      <c r="U49" s="860"/>
      <c r="V49" s="860"/>
      <c r="W49" s="860"/>
      <c r="X49" s="860"/>
      <c r="Y49" s="860"/>
      <c r="Z49" s="860"/>
      <c r="AA49" s="860"/>
      <c r="AB49" s="860"/>
      <c r="AC49" s="861"/>
    </row>
    <row r="50" spans="2:29" s="829" customFormat="1" ht="19.899999999999999" customHeight="1">
      <c r="B50" s="772"/>
      <c r="C50" s="824" t="s">
        <v>812</v>
      </c>
      <c r="D50" s="825"/>
      <c r="E50" s="888">
        <v>4522</v>
      </c>
      <c r="F50" s="888"/>
      <c r="G50" s="888"/>
      <c r="H50" s="889" t="s">
        <v>813</v>
      </c>
      <c r="I50" s="890"/>
      <c r="J50" s="890"/>
      <c r="K50" s="890"/>
      <c r="L50" s="890"/>
      <c r="M50" s="891"/>
      <c r="N50" s="770"/>
      <c r="P50" s="859"/>
      <c r="Q50" s="860"/>
      <c r="R50" s="860"/>
      <c r="S50" s="860"/>
      <c r="T50" s="860"/>
      <c r="U50" s="860"/>
      <c r="V50" s="860"/>
      <c r="W50" s="860"/>
      <c r="X50" s="860"/>
      <c r="Y50" s="860"/>
      <c r="Z50" s="860"/>
      <c r="AA50" s="860"/>
      <c r="AB50" s="860"/>
      <c r="AC50" s="861"/>
    </row>
    <row r="51" spans="2:29" s="829" customFormat="1" ht="19.899999999999999" customHeight="1">
      <c r="B51" s="772"/>
      <c r="C51" s="824"/>
      <c r="D51" s="825"/>
      <c r="E51" s="888"/>
      <c r="F51" s="888"/>
      <c r="G51" s="888"/>
      <c r="H51" s="889"/>
      <c r="I51" s="890"/>
      <c r="J51" s="890"/>
      <c r="K51" s="890"/>
      <c r="L51" s="890"/>
      <c r="M51" s="891"/>
      <c r="N51" s="770"/>
      <c r="P51" s="859"/>
      <c r="Q51" s="860"/>
      <c r="R51" s="860"/>
      <c r="S51" s="860"/>
      <c r="T51" s="860"/>
      <c r="U51" s="860"/>
      <c r="V51" s="860"/>
      <c r="W51" s="860"/>
      <c r="X51" s="860"/>
      <c r="Y51" s="860"/>
      <c r="Z51" s="860"/>
      <c r="AA51" s="860"/>
      <c r="AB51" s="860"/>
      <c r="AC51" s="861"/>
    </row>
    <row r="52" spans="2:29" s="829" customFormat="1" ht="19.899999999999999" customHeight="1">
      <c r="B52" s="772"/>
      <c r="C52" s="824"/>
      <c r="D52" s="825"/>
      <c r="E52" s="888"/>
      <c r="F52" s="888"/>
      <c r="G52" s="888"/>
      <c r="H52" s="889"/>
      <c r="I52" s="890"/>
      <c r="J52" s="890"/>
      <c r="K52" s="890"/>
      <c r="L52" s="890"/>
      <c r="M52" s="891"/>
      <c r="N52" s="770"/>
      <c r="P52" s="859"/>
      <c r="Q52" s="860"/>
      <c r="R52" s="860"/>
      <c r="S52" s="860"/>
      <c r="T52" s="860"/>
      <c r="U52" s="860"/>
      <c r="V52" s="860"/>
      <c r="W52" s="860"/>
      <c r="X52" s="860"/>
      <c r="Y52" s="860"/>
      <c r="Z52" s="860"/>
      <c r="AA52" s="860"/>
      <c r="AB52" s="860"/>
      <c r="AC52" s="861"/>
    </row>
    <row r="53" spans="2:29" s="829" customFormat="1" ht="19.899999999999999" customHeight="1">
      <c r="B53" s="772"/>
      <c r="C53" s="824"/>
      <c r="D53" s="825"/>
      <c r="E53" s="888"/>
      <c r="F53" s="888"/>
      <c r="G53" s="888"/>
      <c r="H53" s="889"/>
      <c r="I53" s="890"/>
      <c r="J53" s="890"/>
      <c r="K53" s="890"/>
      <c r="L53" s="890"/>
      <c r="M53" s="891"/>
      <c r="N53" s="770"/>
      <c r="P53" s="859"/>
      <c r="Q53" s="860"/>
      <c r="R53" s="860"/>
      <c r="S53" s="860"/>
      <c r="T53" s="860"/>
      <c r="U53" s="860"/>
      <c r="V53" s="860"/>
      <c r="W53" s="860"/>
      <c r="X53" s="860"/>
      <c r="Y53" s="860"/>
      <c r="Z53" s="860"/>
      <c r="AA53" s="860"/>
      <c r="AB53" s="860"/>
      <c r="AC53" s="861"/>
    </row>
    <row r="54" spans="2:29" s="829" customFormat="1" ht="19.899999999999999" customHeight="1">
      <c r="B54" s="772"/>
      <c r="C54" s="835"/>
      <c r="D54" s="836"/>
      <c r="E54" s="892"/>
      <c r="F54" s="892"/>
      <c r="G54" s="892"/>
      <c r="H54" s="893"/>
      <c r="I54" s="894"/>
      <c r="J54" s="894"/>
      <c r="K54" s="894"/>
      <c r="L54" s="894"/>
      <c r="M54" s="895"/>
      <c r="N54" s="770"/>
      <c r="P54" s="859"/>
      <c r="Q54" s="860"/>
      <c r="R54" s="860"/>
      <c r="S54" s="860"/>
      <c r="T54" s="860"/>
      <c r="U54" s="860"/>
      <c r="V54" s="860"/>
      <c r="W54" s="860"/>
      <c r="X54" s="860"/>
      <c r="Y54" s="860"/>
      <c r="Z54" s="860"/>
      <c r="AA54" s="860"/>
      <c r="AB54" s="860"/>
      <c r="AC54" s="861"/>
    </row>
    <row r="55" spans="2:29" s="829" customFormat="1" ht="22.9" customHeight="1" thickBot="1">
      <c r="B55" s="772"/>
      <c r="C55" s="870" t="s">
        <v>824</v>
      </c>
      <c r="D55" s="871"/>
      <c r="E55" s="872">
        <f>SUM(E56:E62)</f>
        <v>-70234</v>
      </c>
      <c r="F55" s="872">
        <f>SUM(F56:F62)</f>
        <v>0</v>
      </c>
      <c r="G55" s="872">
        <f>SUM(G56:G62)</f>
        <v>0</v>
      </c>
      <c r="H55" s="879"/>
      <c r="I55" s="880"/>
      <c r="J55" s="880"/>
      <c r="K55" s="880"/>
      <c r="L55" s="880"/>
      <c r="M55" s="881"/>
      <c r="N55" s="770"/>
      <c r="P55" s="859"/>
      <c r="Q55" s="860"/>
      <c r="R55" s="860"/>
      <c r="S55" s="860"/>
      <c r="T55" s="860"/>
      <c r="U55" s="860"/>
      <c r="V55" s="860"/>
      <c r="W55" s="860"/>
      <c r="X55" s="860"/>
      <c r="Y55" s="860"/>
      <c r="Z55" s="860"/>
      <c r="AA55" s="860"/>
      <c r="AB55" s="860"/>
      <c r="AC55" s="861"/>
    </row>
    <row r="56" spans="2:29" s="829" customFormat="1" ht="19.899999999999999" customHeight="1">
      <c r="B56" s="772"/>
      <c r="C56" s="882"/>
      <c r="D56" s="883"/>
      <c r="E56" s="884"/>
      <c r="F56" s="884"/>
      <c r="G56" s="884"/>
      <c r="H56" s="885"/>
      <c r="I56" s="886"/>
      <c r="J56" s="886"/>
      <c r="K56" s="886"/>
      <c r="L56" s="886"/>
      <c r="M56" s="887"/>
      <c r="N56" s="770"/>
      <c r="P56" s="859"/>
      <c r="Q56" s="860"/>
      <c r="R56" s="860"/>
      <c r="S56" s="860"/>
      <c r="T56" s="860"/>
      <c r="U56" s="860"/>
      <c r="V56" s="860"/>
      <c r="W56" s="860"/>
      <c r="X56" s="860"/>
      <c r="Y56" s="860"/>
      <c r="Z56" s="860"/>
      <c r="AA56" s="860"/>
      <c r="AB56" s="860"/>
      <c r="AC56" s="861"/>
    </row>
    <row r="57" spans="2:29" s="829" customFormat="1" ht="19.899999999999999" customHeight="1">
      <c r="B57" s="772"/>
      <c r="C57" s="824" t="s">
        <v>815</v>
      </c>
      <c r="D57" s="825"/>
      <c r="E57" s="888">
        <v>-70234</v>
      </c>
      <c r="F57" s="888"/>
      <c r="G57" s="888"/>
      <c r="H57" s="889" t="s">
        <v>816</v>
      </c>
      <c r="I57" s="890"/>
      <c r="J57" s="890"/>
      <c r="K57" s="890"/>
      <c r="L57" s="890"/>
      <c r="M57" s="891"/>
      <c r="N57" s="770"/>
      <c r="P57" s="859"/>
      <c r="Q57" s="860"/>
      <c r="R57" s="860"/>
      <c r="S57" s="860"/>
      <c r="T57" s="860"/>
      <c r="U57" s="860"/>
      <c r="V57" s="860"/>
      <c r="W57" s="860"/>
      <c r="X57" s="860"/>
      <c r="Y57" s="860"/>
      <c r="Z57" s="860"/>
      <c r="AA57" s="860"/>
      <c r="AB57" s="860"/>
      <c r="AC57" s="861"/>
    </row>
    <row r="58" spans="2:29" s="829" customFormat="1" ht="19.899999999999999" customHeight="1">
      <c r="B58" s="772"/>
      <c r="C58" s="824"/>
      <c r="D58" s="825"/>
      <c r="E58" s="888"/>
      <c r="F58" s="888"/>
      <c r="G58" s="888"/>
      <c r="H58" s="889"/>
      <c r="I58" s="890"/>
      <c r="J58" s="890"/>
      <c r="K58" s="890"/>
      <c r="L58" s="890"/>
      <c r="M58" s="891"/>
      <c r="N58" s="770"/>
      <c r="P58" s="859"/>
      <c r="Q58" s="860"/>
      <c r="R58" s="860"/>
      <c r="S58" s="860"/>
      <c r="T58" s="860"/>
      <c r="U58" s="860"/>
      <c r="V58" s="860"/>
      <c r="W58" s="860"/>
      <c r="X58" s="860"/>
      <c r="Y58" s="860"/>
      <c r="Z58" s="860"/>
      <c r="AA58" s="860"/>
      <c r="AB58" s="860"/>
      <c r="AC58" s="861"/>
    </row>
    <row r="59" spans="2:29" s="829" customFormat="1" ht="19.899999999999999" customHeight="1">
      <c r="B59" s="772"/>
      <c r="C59" s="824"/>
      <c r="D59" s="825"/>
      <c r="E59" s="888"/>
      <c r="F59" s="888"/>
      <c r="G59" s="888"/>
      <c r="H59" s="889"/>
      <c r="I59" s="890"/>
      <c r="J59" s="890"/>
      <c r="K59" s="890"/>
      <c r="L59" s="890"/>
      <c r="M59" s="891"/>
      <c r="N59" s="770"/>
      <c r="P59" s="859"/>
      <c r="Q59" s="860"/>
      <c r="R59" s="860"/>
      <c r="S59" s="860"/>
      <c r="T59" s="860"/>
      <c r="U59" s="860"/>
      <c r="V59" s="860"/>
      <c r="W59" s="860"/>
      <c r="X59" s="860"/>
      <c r="Y59" s="860"/>
      <c r="Z59" s="860"/>
      <c r="AA59" s="860"/>
      <c r="AB59" s="860"/>
      <c r="AC59" s="861"/>
    </row>
    <row r="60" spans="2:29" s="829" customFormat="1" ht="19.899999999999999" customHeight="1">
      <c r="B60" s="772"/>
      <c r="C60" s="824"/>
      <c r="D60" s="825"/>
      <c r="E60" s="888"/>
      <c r="F60" s="888"/>
      <c r="G60" s="888"/>
      <c r="H60" s="889"/>
      <c r="I60" s="890"/>
      <c r="J60" s="890"/>
      <c r="K60" s="890"/>
      <c r="L60" s="890"/>
      <c r="M60" s="891"/>
      <c r="N60" s="770"/>
      <c r="P60" s="859"/>
      <c r="Q60" s="860"/>
      <c r="R60" s="860"/>
      <c r="S60" s="860"/>
      <c r="T60" s="860"/>
      <c r="U60" s="860"/>
      <c r="V60" s="860"/>
      <c r="W60" s="860"/>
      <c r="X60" s="860"/>
      <c r="Y60" s="860"/>
      <c r="Z60" s="860"/>
      <c r="AA60" s="860"/>
      <c r="AB60" s="860"/>
      <c r="AC60" s="861"/>
    </row>
    <row r="61" spans="2:29" s="829" customFormat="1" ht="19.899999999999999" customHeight="1">
      <c r="B61" s="772"/>
      <c r="C61" s="824"/>
      <c r="D61" s="825"/>
      <c r="E61" s="888"/>
      <c r="F61" s="888"/>
      <c r="G61" s="888"/>
      <c r="H61" s="889"/>
      <c r="I61" s="890"/>
      <c r="J61" s="890"/>
      <c r="K61" s="890"/>
      <c r="L61" s="890"/>
      <c r="M61" s="891"/>
      <c r="N61" s="770"/>
      <c r="P61" s="859"/>
      <c r="Q61" s="860"/>
      <c r="R61" s="860"/>
      <c r="S61" s="860"/>
      <c r="T61" s="860"/>
      <c r="U61" s="860"/>
      <c r="V61" s="860"/>
      <c r="W61" s="860"/>
      <c r="X61" s="860"/>
      <c r="Y61" s="860"/>
      <c r="Z61" s="860"/>
      <c r="AA61" s="860"/>
      <c r="AB61" s="860"/>
      <c r="AC61" s="861"/>
    </row>
    <row r="62" spans="2:29" s="829" customFormat="1" ht="19.899999999999999" customHeight="1">
      <c r="B62" s="772"/>
      <c r="C62" s="835"/>
      <c r="D62" s="836"/>
      <c r="E62" s="892"/>
      <c r="F62" s="892"/>
      <c r="G62" s="892"/>
      <c r="H62" s="893"/>
      <c r="I62" s="894"/>
      <c r="J62" s="894"/>
      <c r="K62" s="894"/>
      <c r="L62" s="894"/>
      <c r="M62" s="895"/>
      <c r="N62" s="770"/>
      <c r="P62" s="859"/>
      <c r="Q62" s="860"/>
      <c r="R62" s="860"/>
      <c r="S62" s="860"/>
      <c r="T62" s="860"/>
      <c r="U62" s="860"/>
      <c r="V62" s="860"/>
      <c r="W62" s="860"/>
      <c r="X62" s="860"/>
      <c r="Y62" s="860"/>
      <c r="Z62" s="860"/>
      <c r="AA62" s="860"/>
      <c r="AB62" s="860"/>
      <c r="AC62" s="861"/>
    </row>
    <row r="63" spans="2:29" s="829" customFormat="1" ht="22.9" customHeight="1">
      <c r="B63" s="772"/>
      <c r="C63" s="875"/>
      <c r="D63" s="875"/>
      <c r="E63" s="876"/>
      <c r="F63" s="876"/>
      <c r="G63" s="876"/>
      <c r="H63" s="876"/>
      <c r="I63" s="876"/>
      <c r="J63" s="876"/>
      <c r="K63" s="876"/>
      <c r="L63" s="876"/>
      <c r="M63" s="876"/>
      <c r="N63" s="770"/>
      <c r="P63" s="859"/>
      <c r="Q63" s="860"/>
      <c r="R63" s="860"/>
      <c r="S63" s="860"/>
      <c r="T63" s="860"/>
      <c r="U63" s="860"/>
      <c r="V63" s="860"/>
      <c r="W63" s="860"/>
      <c r="X63" s="860"/>
      <c r="Y63" s="860"/>
      <c r="Z63" s="860"/>
      <c r="AA63" s="860"/>
      <c r="AB63" s="860"/>
      <c r="AC63" s="861"/>
    </row>
    <row r="64" spans="2:29" s="829" customFormat="1" ht="22.9" customHeight="1">
      <c r="B64" s="772"/>
      <c r="C64" s="788"/>
      <c r="D64" s="789"/>
      <c r="E64" s="877" t="s">
        <v>183</v>
      </c>
      <c r="F64" s="877" t="s">
        <v>184</v>
      </c>
      <c r="G64" s="877" t="s">
        <v>185</v>
      </c>
      <c r="H64" s="1410" t="s">
        <v>523</v>
      </c>
      <c r="I64" s="1411"/>
      <c r="J64" s="1411"/>
      <c r="K64" s="1411"/>
      <c r="L64" s="1411"/>
      <c r="M64" s="1412"/>
      <c r="N64" s="770"/>
      <c r="P64" s="859"/>
      <c r="Q64" s="860"/>
      <c r="R64" s="860"/>
      <c r="S64" s="860"/>
      <c r="T64" s="860"/>
      <c r="U64" s="860"/>
      <c r="V64" s="860"/>
      <c r="W64" s="860"/>
      <c r="X64" s="860"/>
      <c r="Y64" s="860"/>
      <c r="Z64" s="860"/>
      <c r="AA64" s="860"/>
      <c r="AB64" s="860"/>
      <c r="AC64" s="861"/>
    </row>
    <row r="65" spans="2:29" s="829" customFormat="1" ht="22.9" customHeight="1">
      <c r="B65" s="772"/>
      <c r="C65" s="796" t="s">
        <v>608</v>
      </c>
      <c r="D65" s="797"/>
      <c r="E65" s="878">
        <f>ejercicio-2</f>
        <v>2016</v>
      </c>
      <c r="F65" s="878">
        <f>ejercicio-1</f>
        <v>2017</v>
      </c>
      <c r="G65" s="878">
        <f>ejercicio</f>
        <v>2018</v>
      </c>
      <c r="H65" s="1413"/>
      <c r="I65" s="1414"/>
      <c r="J65" s="1414"/>
      <c r="K65" s="1414"/>
      <c r="L65" s="1414"/>
      <c r="M65" s="1415"/>
      <c r="N65" s="770"/>
      <c r="P65" s="859"/>
      <c r="Q65" s="860"/>
      <c r="R65" s="860"/>
      <c r="S65" s="860"/>
      <c r="T65" s="860"/>
      <c r="U65" s="860"/>
      <c r="V65" s="860"/>
      <c r="W65" s="860"/>
      <c r="X65" s="860"/>
      <c r="Y65" s="860"/>
      <c r="Z65" s="860"/>
      <c r="AA65" s="860"/>
      <c r="AB65" s="860"/>
      <c r="AC65" s="861"/>
    </row>
    <row r="66" spans="2:29" s="829" customFormat="1" ht="22.9" customHeight="1">
      <c r="B66" s="772"/>
      <c r="C66" s="896" t="s">
        <v>609</v>
      </c>
      <c r="D66" s="897"/>
      <c r="E66" s="853">
        <v>11505</v>
      </c>
      <c r="F66" s="853">
        <v>6746</v>
      </c>
      <c r="G66" s="898">
        <v>7750</v>
      </c>
      <c r="H66" s="899"/>
      <c r="I66" s="900"/>
      <c r="J66" s="900"/>
      <c r="K66" s="900"/>
      <c r="L66" s="900"/>
      <c r="M66" s="901"/>
      <c r="N66" s="770"/>
      <c r="P66" s="859"/>
      <c r="Q66" s="860"/>
      <c r="R66" s="860"/>
      <c r="S66" s="860"/>
      <c r="T66" s="860"/>
      <c r="U66" s="860"/>
      <c r="V66" s="860"/>
      <c r="W66" s="860"/>
      <c r="X66" s="860"/>
      <c r="Y66" s="860"/>
      <c r="Z66" s="860"/>
      <c r="AA66" s="860"/>
      <c r="AB66" s="860"/>
      <c r="AC66" s="861"/>
    </row>
    <row r="67" spans="2:29" s="829" customFormat="1" ht="22.9" customHeight="1">
      <c r="B67" s="772"/>
      <c r="C67" s="902" t="s">
        <v>610</v>
      </c>
      <c r="D67" s="903"/>
      <c r="E67" s="837">
        <v>7540</v>
      </c>
      <c r="F67" s="837">
        <v>11505</v>
      </c>
      <c r="G67" s="892">
        <v>6746</v>
      </c>
      <c r="H67" s="893"/>
      <c r="I67" s="894"/>
      <c r="J67" s="894"/>
      <c r="K67" s="894"/>
      <c r="L67" s="894"/>
      <c r="M67" s="895"/>
      <c r="N67" s="770"/>
      <c r="P67" s="859"/>
      <c r="Q67" s="860"/>
      <c r="R67" s="860"/>
      <c r="S67" s="860"/>
      <c r="T67" s="860"/>
      <c r="U67" s="860"/>
      <c r="V67" s="860"/>
      <c r="W67" s="860"/>
      <c r="X67" s="860"/>
      <c r="Y67" s="860"/>
      <c r="Z67" s="860"/>
      <c r="AA67" s="860"/>
      <c r="AB67" s="860"/>
      <c r="AC67" s="861"/>
    </row>
    <row r="68" spans="2:29" s="829" customFormat="1" ht="22.9" customHeight="1">
      <c r="B68" s="772"/>
      <c r="C68" s="875"/>
      <c r="D68" s="875"/>
      <c r="E68" s="876"/>
      <c r="F68" s="876"/>
      <c r="G68" s="876"/>
      <c r="H68" s="876"/>
      <c r="I68" s="876"/>
      <c r="J68" s="876"/>
      <c r="K68" s="876"/>
      <c r="L68" s="876"/>
      <c r="M68" s="876"/>
      <c r="N68" s="770"/>
      <c r="P68" s="859"/>
      <c r="Q68" s="860"/>
      <c r="R68" s="860"/>
      <c r="S68" s="860"/>
      <c r="T68" s="860"/>
      <c r="U68" s="860"/>
      <c r="V68" s="860"/>
      <c r="W68" s="860"/>
      <c r="X68" s="860"/>
      <c r="Y68" s="860"/>
      <c r="Z68" s="860"/>
      <c r="AA68" s="860"/>
      <c r="AB68" s="860"/>
      <c r="AC68" s="861"/>
    </row>
    <row r="69" spans="2:29" s="829" customFormat="1" ht="22.9" customHeight="1">
      <c r="B69" s="772"/>
      <c r="C69" s="788"/>
      <c r="D69" s="789"/>
      <c r="E69" s="877" t="s">
        <v>183</v>
      </c>
      <c r="F69" s="877" t="s">
        <v>184</v>
      </c>
      <c r="G69" s="877" t="s">
        <v>185</v>
      </c>
      <c r="H69" s="1410" t="s">
        <v>523</v>
      </c>
      <c r="I69" s="1411"/>
      <c r="J69" s="1411"/>
      <c r="K69" s="1411"/>
      <c r="L69" s="1411"/>
      <c r="M69" s="1412"/>
      <c r="N69" s="770"/>
      <c r="P69" s="859"/>
      <c r="Q69" s="860"/>
      <c r="R69" s="860"/>
      <c r="S69" s="860"/>
      <c r="T69" s="860"/>
      <c r="U69" s="860"/>
      <c r="V69" s="860"/>
      <c r="W69" s="860"/>
      <c r="X69" s="860"/>
      <c r="Y69" s="860"/>
      <c r="Z69" s="860"/>
      <c r="AA69" s="860"/>
      <c r="AB69" s="860"/>
      <c r="AC69" s="861"/>
    </row>
    <row r="70" spans="2:29" s="829" customFormat="1" ht="22.9" customHeight="1">
      <c r="B70" s="772"/>
      <c r="C70" s="796" t="s">
        <v>646</v>
      </c>
      <c r="D70" s="797"/>
      <c r="E70" s="878">
        <f>ejercicio-2</f>
        <v>2016</v>
      </c>
      <c r="F70" s="878">
        <f>ejercicio-1</f>
        <v>2017</v>
      </c>
      <c r="G70" s="878">
        <f>ejercicio</f>
        <v>2018</v>
      </c>
      <c r="H70" s="1413"/>
      <c r="I70" s="1414"/>
      <c r="J70" s="1414"/>
      <c r="K70" s="1414"/>
      <c r="L70" s="1414"/>
      <c r="M70" s="1415"/>
      <c r="N70" s="770"/>
      <c r="P70" s="859"/>
      <c r="Q70" s="860"/>
      <c r="R70" s="860"/>
      <c r="S70" s="860"/>
      <c r="T70" s="860"/>
      <c r="U70" s="860"/>
      <c r="V70" s="860"/>
      <c r="W70" s="860"/>
      <c r="X70" s="860"/>
      <c r="Y70" s="860"/>
      <c r="Z70" s="860"/>
      <c r="AA70" s="860"/>
      <c r="AB70" s="860"/>
      <c r="AC70" s="861"/>
    </row>
    <row r="71" spans="2:29" s="829" customFormat="1" ht="22.9" customHeight="1">
      <c r="B71" s="772"/>
      <c r="C71" s="801" t="s">
        <v>647</v>
      </c>
      <c r="D71" s="802"/>
      <c r="E71" s="803">
        <f>SUM(E72:E74)</f>
        <v>42862</v>
      </c>
      <c r="F71" s="803">
        <f>SUM(F72:F74)</f>
        <v>50920</v>
      </c>
      <c r="G71" s="803">
        <f>SUM(G72:G74)</f>
        <v>45810</v>
      </c>
      <c r="H71" s="904"/>
      <c r="I71" s="905"/>
      <c r="J71" s="905"/>
      <c r="K71" s="905"/>
      <c r="L71" s="905"/>
      <c r="M71" s="906"/>
      <c r="N71" s="770"/>
      <c r="P71" s="859"/>
      <c r="Q71" s="860"/>
      <c r="R71" s="860"/>
      <c r="S71" s="860"/>
      <c r="T71" s="860"/>
      <c r="U71" s="860"/>
      <c r="V71" s="860"/>
      <c r="W71" s="860"/>
      <c r="X71" s="860"/>
      <c r="Y71" s="860"/>
      <c r="Z71" s="860"/>
      <c r="AA71" s="860"/>
      <c r="AB71" s="860"/>
      <c r="AC71" s="861"/>
    </row>
    <row r="72" spans="2:29" s="829" customFormat="1" ht="22.9" customHeight="1">
      <c r="B72" s="772"/>
      <c r="C72" s="907" t="s">
        <v>648</v>
      </c>
      <c r="D72" s="908"/>
      <c r="E72" s="909"/>
      <c r="F72" s="909"/>
      <c r="G72" s="909"/>
      <c r="H72" s="910"/>
      <c r="I72" s="911"/>
      <c r="J72" s="911"/>
      <c r="K72" s="911"/>
      <c r="L72" s="911"/>
      <c r="M72" s="912"/>
      <c r="N72" s="770"/>
      <c r="P72" s="859"/>
      <c r="Q72" s="860"/>
      <c r="R72" s="860"/>
      <c r="S72" s="860"/>
      <c r="T72" s="860"/>
      <c r="U72" s="860"/>
      <c r="V72" s="860"/>
      <c r="W72" s="860"/>
      <c r="X72" s="860"/>
      <c r="Y72" s="860"/>
      <c r="Z72" s="860"/>
      <c r="AA72" s="860"/>
      <c r="AB72" s="860"/>
      <c r="AC72" s="861"/>
    </row>
    <row r="73" spans="2:29" s="829" customFormat="1" ht="22.9" customHeight="1">
      <c r="B73" s="772"/>
      <c r="C73" s="913" t="s">
        <v>649</v>
      </c>
      <c r="D73" s="914"/>
      <c r="E73" s="826"/>
      <c r="F73" s="826"/>
      <c r="G73" s="826"/>
      <c r="H73" s="889"/>
      <c r="I73" s="890"/>
      <c r="J73" s="890"/>
      <c r="K73" s="890"/>
      <c r="L73" s="890"/>
      <c r="M73" s="891"/>
      <c r="N73" s="770"/>
      <c r="P73" s="859"/>
      <c r="Q73" s="860"/>
      <c r="R73" s="860"/>
      <c r="S73" s="860"/>
      <c r="T73" s="860"/>
      <c r="U73" s="860"/>
      <c r="V73" s="860"/>
      <c r="W73" s="860"/>
      <c r="X73" s="860"/>
      <c r="Y73" s="860"/>
      <c r="Z73" s="860"/>
      <c r="AA73" s="860"/>
      <c r="AB73" s="860"/>
      <c r="AC73" s="861"/>
    </row>
    <row r="74" spans="2:29" s="829" customFormat="1" ht="22.9" customHeight="1">
      <c r="B74" s="772"/>
      <c r="C74" s="915" t="s">
        <v>650</v>
      </c>
      <c r="D74" s="916"/>
      <c r="E74" s="917">
        <f>'FC-3_CPyG'!E28</f>
        <v>42862</v>
      </c>
      <c r="F74" s="917">
        <f>'FC-3_CPyG'!F28</f>
        <v>50920</v>
      </c>
      <c r="G74" s="917">
        <f>'FC-3_CPyG'!G28</f>
        <v>45810</v>
      </c>
      <c r="H74" s="918"/>
      <c r="I74" s="919"/>
      <c r="J74" s="919"/>
      <c r="K74" s="919"/>
      <c r="L74" s="919"/>
      <c r="M74" s="920"/>
      <c r="N74" s="770"/>
      <c r="P74" s="859"/>
      <c r="Q74" s="860"/>
      <c r="R74" s="860"/>
      <c r="S74" s="860"/>
      <c r="T74" s="860"/>
      <c r="U74" s="860"/>
      <c r="V74" s="860"/>
      <c r="W74" s="860"/>
      <c r="X74" s="860"/>
      <c r="Y74" s="860"/>
      <c r="Z74" s="860"/>
      <c r="AA74" s="860"/>
      <c r="AB74" s="860"/>
      <c r="AC74" s="861"/>
    </row>
    <row r="75" spans="2:29" s="806" customFormat="1" ht="22.9" customHeight="1">
      <c r="B75" s="800"/>
      <c r="C75" s="801" t="s">
        <v>656</v>
      </c>
      <c r="D75" s="802"/>
      <c r="E75" s="803">
        <f>SUM(E76:E81)</f>
        <v>0</v>
      </c>
      <c r="F75" s="803">
        <f>SUM(F76:F81)</f>
        <v>0</v>
      </c>
      <c r="G75" s="803">
        <f>SUM(G76:G81)</f>
        <v>0</v>
      </c>
      <c r="H75" s="904"/>
      <c r="I75" s="905"/>
      <c r="J75" s="905"/>
      <c r="K75" s="905"/>
      <c r="L75" s="905"/>
      <c r="M75" s="906"/>
      <c r="N75" s="812"/>
      <c r="P75" s="859"/>
      <c r="Q75" s="860"/>
      <c r="R75" s="860"/>
      <c r="S75" s="860"/>
      <c r="T75" s="860"/>
      <c r="U75" s="860"/>
      <c r="V75" s="860"/>
      <c r="W75" s="860"/>
      <c r="X75" s="860"/>
      <c r="Y75" s="860"/>
      <c r="Z75" s="860"/>
      <c r="AA75" s="860"/>
      <c r="AB75" s="860"/>
      <c r="AC75" s="861"/>
    </row>
    <row r="76" spans="2:29" s="829" customFormat="1" ht="22.9" customHeight="1">
      <c r="B76" s="772"/>
      <c r="C76" s="907" t="s">
        <v>651</v>
      </c>
      <c r="D76" s="908"/>
      <c r="E76" s="921"/>
      <c r="F76" s="921"/>
      <c r="G76" s="921"/>
      <c r="H76" s="910"/>
      <c r="I76" s="911"/>
      <c r="J76" s="911"/>
      <c r="K76" s="911"/>
      <c r="L76" s="911"/>
      <c r="M76" s="912"/>
      <c r="N76" s="770"/>
      <c r="P76" s="859"/>
      <c r="Q76" s="860"/>
      <c r="R76" s="860"/>
      <c r="S76" s="860"/>
      <c r="T76" s="860"/>
      <c r="U76" s="860"/>
      <c r="V76" s="860"/>
      <c r="W76" s="860"/>
      <c r="X76" s="860"/>
      <c r="Y76" s="860"/>
      <c r="Z76" s="860"/>
      <c r="AA76" s="860"/>
      <c r="AB76" s="860"/>
      <c r="AC76" s="861"/>
    </row>
    <row r="77" spans="2:29" s="829" customFormat="1" ht="22.9" customHeight="1">
      <c r="B77" s="772"/>
      <c r="C77" s="913" t="s">
        <v>652</v>
      </c>
      <c r="D77" s="914"/>
      <c r="E77" s="888"/>
      <c r="F77" s="888"/>
      <c r="G77" s="888"/>
      <c r="H77" s="889"/>
      <c r="I77" s="890"/>
      <c r="J77" s="890"/>
      <c r="K77" s="890"/>
      <c r="L77" s="890"/>
      <c r="M77" s="891"/>
      <c r="N77" s="770"/>
      <c r="P77" s="859"/>
      <c r="Q77" s="860"/>
      <c r="R77" s="860"/>
      <c r="S77" s="860"/>
      <c r="T77" s="860"/>
      <c r="U77" s="860"/>
      <c r="V77" s="860"/>
      <c r="W77" s="860"/>
      <c r="X77" s="860"/>
      <c r="Y77" s="860"/>
      <c r="Z77" s="860"/>
      <c r="AA77" s="860"/>
      <c r="AB77" s="860"/>
      <c r="AC77" s="861"/>
    </row>
    <row r="78" spans="2:29" s="829" customFormat="1" ht="22.9" customHeight="1">
      <c r="B78" s="772"/>
      <c r="C78" s="913" t="s">
        <v>653</v>
      </c>
      <c r="D78" s="914"/>
      <c r="E78" s="888"/>
      <c r="F78" s="888"/>
      <c r="G78" s="888"/>
      <c r="H78" s="889"/>
      <c r="I78" s="890"/>
      <c r="J78" s="890"/>
      <c r="K78" s="890"/>
      <c r="L78" s="890"/>
      <c r="M78" s="891"/>
      <c r="N78" s="770"/>
      <c r="P78" s="859"/>
      <c r="Q78" s="860"/>
      <c r="R78" s="860"/>
      <c r="S78" s="860"/>
      <c r="T78" s="860"/>
      <c r="U78" s="860"/>
      <c r="V78" s="860"/>
      <c r="W78" s="860"/>
      <c r="X78" s="860"/>
      <c r="Y78" s="860"/>
      <c r="Z78" s="860"/>
      <c r="AA78" s="860"/>
      <c r="AB78" s="860"/>
      <c r="AC78" s="861"/>
    </row>
    <row r="79" spans="2:29" s="829" customFormat="1" ht="22.9" customHeight="1">
      <c r="B79" s="772"/>
      <c r="C79" s="913" t="s">
        <v>654</v>
      </c>
      <c r="D79" s="914"/>
      <c r="E79" s="888"/>
      <c r="F79" s="888"/>
      <c r="G79" s="888"/>
      <c r="H79" s="889"/>
      <c r="I79" s="890"/>
      <c r="J79" s="890"/>
      <c r="K79" s="890"/>
      <c r="L79" s="890"/>
      <c r="M79" s="891"/>
      <c r="N79" s="770"/>
      <c r="P79" s="859"/>
      <c r="Q79" s="860"/>
      <c r="R79" s="860"/>
      <c r="S79" s="860"/>
      <c r="T79" s="860"/>
      <c r="U79" s="860"/>
      <c r="V79" s="860"/>
      <c r="W79" s="860"/>
      <c r="X79" s="860"/>
      <c r="Y79" s="860"/>
      <c r="Z79" s="860"/>
      <c r="AA79" s="860"/>
      <c r="AB79" s="860"/>
      <c r="AC79" s="861"/>
    </row>
    <row r="80" spans="2:29" s="829" customFormat="1" ht="22.9" customHeight="1">
      <c r="B80" s="772"/>
      <c r="C80" s="913" t="s">
        <v>825</v>
      </c>
      <c r="D80" s="914"/>
      <c r="E80" s="888"/>
      <c r="F80" s="888"/>
      <c r="G80" s="888"/>
      <c r="H80" s="889"/>
      <c r="I80" s="890"/>
      <c r="J80" s="890"/>
      <c r="K80" s="890"/>
      <c r="L80" s="890"/>
      <c r="M80" s="891"/>
      <c r="N80" s="770"/>
      <c r="P80" s="859"/>
      <c r="Q80" s="860"/>
      <c r="R80" s="860"/>
      <c r="S80" s="860"/>
      <c r="T80" s="860"/>
      <c r="U80" s="860"/>
      <c r="V80" s="860"/>
      <c r="W80" s="860"/>
      <c r="X80" s="860"/>
      <c r="Y80" s="860"/>
      <c r="Z80" s="860"/>
      <c r="AA80" s="860"/>
      <c r="AB80" s="860"/>
      <c r="AC80" s="861"/>
    </row>
    <row r="81" spans="2:29" s="829" customFormat="1" ht="22.9" customHeight="1">
      <c r="B81" s="772"/>
      <c r="C81" s="902" t="s">
        <v>655</v>
      </c>
      <c r="D81" s="903"/>
      <c r="E81" s="892"/>
      <c r="F81" s="892"/>
      <c r="G81" s="892"/>
      <c r="H81" s="893"/>
      <c r="I81" s="894"/>
      <c r="J81" s="894"/>
      <c r="K81" s="894"/>
      <c r="L81" s="894"/>
      <c r="M81" s="895"/>
      <c r="N81" s="770"/>
      <c r="P81" s="859"/>
      <c r="Q81" s="860"/>
      <c r="R81" s="860"/>
      <c r="S81" s="860"/>
      <c r="T81" s="860"/>
      <c r="U81" s="860"/>
      <c r="V81" s="860"/>
      <c r="W81" s="860"/>
      <c r="X81" s="860"/>
      <c r="Y81" s="860"/>
      <c r="Z81" s="860"/>
      <c r="AA81" s="860"/>
      <c r="AB81" s="860"/>
      <c r="AC81" s="861"/>
    </row>
    <row r="82" spans="2:29" s="829" customFormat="1" ht="22.9" customHeight="1">
      <c r="B82" s="772"/>
      <c r="C82" s="875"/>
      <c r="D82" s="875"/>
      <c r="E82" s="876"/>
      <c r="F82" s="876"/>
      <c r="G82" s="876"/>
      <c r="H82" s="876"/>
      <c r="I82" s="876"/>
      <c r="J82" s="876"/>
      <c r="K82" s="876"/>
      <c r="L82" s="876"/>
      <c r="M82" s="876"/>
      <c r="N82" s="770"/>
      <c r="P82" s="859"/>
      <c r="Q82" s="860"/>
      <c r="R82" s="860"/>
      <c r="S82" s="860"/>
      <c r="T82" s="860"/>
      <c r="U82" s="860"/>
      <c r="V82" s="860"/>
      <c r="W82" s="860"/>
      <c r="X82" s="860"/>
      <c r="Y82" s="860"/>
      <c r="Z82" s="860"/>
      <c r="AA82" s="860"/>
      <c r="AB82" s="860"/>
      <c r="AC82" s="861"/>
    </row>
    <row r="83" spans="2:29" s="829" customFormat="1" ht="22.9" customHeight="1">
      <c r="B83" s="772"/>
      <c r="C83" s="1421" t="s">
        <v>826</v>
      </c>
      <c r="D83" s="1422"/>
      <c r="E83" s="1423"/>
      <c r="F83" s="922" t="s">
        <v>361</v>
      </c>
      <c r="G83" s="877" t="s">
        <v>185</v>
      </c>
      <c r="H83" s="1419" t="s">
        <v>523</v>
      </c>
      <c r="I83" s="1419"/>
      <c r="J83" s="1419"/>
      <c r="K83" s="1419"/>
      <c r="L83" s="1419"/>
      <c r="M83" s="1419"/>
      <c r="N83" s="770"/>
      <c r="P83" s="859"/>
      <c r="Q83" s="860"/>
      <c r="R83" s="860"/>
      <c r="S83" s="860"/>
      <c r="T83" s="860"/>
      <c r="U83" s="860"/>
      <c r="V83" s="860"/>
      <c r="W83" s="860"/>
      <c r="X83" s="860"/>
      <c r="Y83" s="860"/>
      <c r="Z83" s="860"/>
      <c r="AA83" s="860"/>
      <c r="AB83" s="860"/>
      <c r="AC83" s="861"/>
    </row>
    <row r="84" spans="2:29" s="829" customFormat="1" ht="43.15" customHeight="1">
      <c r="B84" s="772"/>
      <c r="C84" s="1424"/>
      <c r="D84" s="1425"/>
      <c r="E84" s="1426"/>
      <c r="F84" s="923" t="s">
        <v>711</v>
      </c>
      <c r="G84" s="878">
        <f>ejercicio</f>
        <v>2018</v>
      </c>
      <c r="H84" s="1420"/>
      <c r="I84" s="1420"/>
      <c r="J84" s="1420"/>
      <c r="K84" s="1420"/>
      <c r="L84" s="1420"/>
      <c r="M84" s="1420"/>
      <c r="N84" s="770"/>
      <c r="P84" s="859"/>
      <c r="Q84" s="860"/>
      <c r="R84" s="860"/>
      <c r="S84" s="860"/>
      <c r="T84" s="860"/>
      <c r="U84" s="860"/>
      <c r="V84" s="860"/>
      <c r="W84" s="860"/>
      <c r="X84" s="860"/>
      <c r="Y84" s="860"/>
      <c r="Z84" s="860"/>
      <c r="AA84" s="860"/>
      <c r="AB84" s="860"/>
      <c r="AC84" s="861"/>
    </row>
    <row r="85" spans="2:29" s="829" customFormat="1" ht="22.9" customHeight="1" thickBot="1">
      <c r="B85" s="772"/>
      <c r="C85" s="870" t="s">
        <v>713</v>
      </c>
      <c r="D85" s="924"/>
      <c r="E85" s="925"/>
      <c r="F85" s="872"/>
      <c r="G85" s="872">
        <f>SUM(G86:G88)</f>
        <v>0</v>
      </c>
      <c r="H85" s="879"/>
      <c r="I85" s="880"/>
      <c r="J85" s="880"/>
      <c r="K85" s="880"/>
      <c r="L85" s="880"/>
      <c r="M85" s="881"/>
      <c r="N85" s="770"/>
      <c r="P85" s="859"/>
      <c r="Q85" s="860"/>
      <c r="R85" s="860"/>
      <c r="S85" s="860"/>
      <c r="T85" s="860"/>
      <c r="U85" s="860"/>
      <c r="V85" s="860"/>
      <c r="W85" s="860"/>
      <c r="X85" s="860"/>
      <c r="Y85" s="860"/>
      <c r="Z85" s="860"/>
      <c r="AA85" s="860"/>
      <c r="AB85" s="860"/>
      <c r="AC85" s="861"/>
    </row>
    <row r="86" spans="2:29" s="829" customFormat="1" ht="22.9" customHeight="1">
      <c r="B86" s="772"/>
      <c r="C86" s="1427" t="s">
        <v>827</v>
      </c>
      <c r="D86" s="1428"/>
      <c r="E86" s="1429"/>
      <c r="F86" s="926"/>
      <c r="G86" s="909"/>
      <c r="H86" s="910"/>
      <c r="I86" s="911"/>
      <c r="J86" s="911"/>
      <c r="K86" s="911"/>
      <c r="L86" s="911"/>
      <c r="M86" s="912"/>
      <c r="N86" s="770"/>
      <c r="P86" s="859"/>
      <c r="Q86" s="860"/>
      <c r="R86" s="860"/>
      <c r="S86" s="860"/>
      <c r="T86" s="860"/>
      <c r="U86" s="860"/>
      <c r="V86" s="860"/>
      <c r="W86" s="860"/>
      <c r="X86" s="860"/>
      <c r="Y86" s="860"/>
      <c r="Z86" s="860"/>
      <c r="AA86" s="860"/>
      <c r="AB86" s="860"/>
      <c r="AC86" s="861"/>
    </row>
    <row r="87" spans="2:29" s="829" customFormat="1" ht="22.9" customHeight="1">
      <c r="B87" s="772"/>
      <c r="C87" s="913" t="s">
        <v>712</v>
      </c>
      <c r="D87" s="927"/>
      <c r="E87" s="914"/>
      <c r="F87" s="926"/>
      <c r="G87" s="909"/>
      <c r="H87" s="910"/>
      <c r="I87" s="911"/>
      <c r="J87" s="911"/>
      <c r="K87" s="911"/>
      <c r="L87" s="911"/>
      <c r="M87" s="912"/>
      <c r="N87" s="770"/>
      <c r="P87" s="859"/>
      <c r="Q87" s="860"/>
      <c r="R87" s="860"/>
      <c r="S87" s="860"/>
      <c r="T87" s="860"/>
      <c r="U87" s="860"/>
      <c r="V87" s="860"/>
      <c r="W87" s="860"/>
      <c r="X87" s="860"/>
      <c r="Y87" s="860"/>
      <c r="Z87" s="860"/>
      <c r="AA87" s="860"/>
      <c r="AB87" s="860"/>
      <c r="AC87" s="861"/>
    </row>
    <row r="88" spans="2:29" s="829" customFormat="1" ht="22.9" customHeight="1">
      <c r="B88" s="772"/>
      <c r="C88" s="1430" t="s">
        <v>828</v>
      </c>
      <c r="D88" s="1431"/>
      <c r="E88" s="1432"/>
      <c r="F88" s="928"/>
      <c r="G88" s="826"/>
      <c r="H88" s="889"/>
      <c r="I88" s="890"/>
      <c r="J88" s="890"/>
      <c r="K88" s="890"/>
      <c r="L88" s="890"/>
      <c r="M88" s="891"/>
      <c r="N88" s="770"/>
      <c r="P88" s="859"/>
      <c r="Q88" s="860"/>
      <c r="R88" s="860"/>
      <c r="S88" s="860"/>
      <c r="T88" s="860"/>
      <c r="U88" s="860"/>
      <c r="V88" s="860"/>
      <c r="W88" s="860"/>
      <c r="X88" s="860"/>
      <c r="Y88" s="860"/>
      <c r="Z88" s="860"/>
      <c r="AA88" s="860"/>
      <c r="AB88" s="860"/>
      <c r="AC88" s="861"/>
    </row>
    <row r="89" spans="2:29" s="829" customFormat="1" ht="22.9" customHeight="1">
      <c r="B89" s="772"/>
      <c r="C89" s="875"/>
      <c r="D89" s="875"/>
      <c r="E89" s="929"/>
      <c r="F89" s="929"/>
      <c r="G89" s="929"/>
      <c r="H89" s="930"/>
      <c r="I89" s="930"/>
      <c r="J89" s="930"/>
      <c r="K89" s="930"/>
      <c r="L89" s="930"/>
      <c r="M89" s="930"/>
      <c r="N89" s="770"/>
      <c r="P89" s="859"/>
      <c r="Q89" s="860"/>
      <c r="R89" s="860"/>
      <c r="S89" s="860"/>
      <c r="T89" s="860"/>
      <c r="U89" s="860"/>
      <c r="V89" s="860"/>
      <c r="W89" s="860"/>
      <c r="X89" s="860"/>
      <c r="Y89" s="860"/>
      <c r="Z89" s="860"/>
      <c r="AA89" s="860"/>
      <c r="AB89" s="860"/>
      <c r="AC89" s="861"/>
    </row>
    <row r="90" spans="2:29" s="829" customFormat="1" ht="22.9" customHeight="1">
      <c r="B90" s="772"/>
      <c r="C90" s="931" t="s">
        <v>354</v>
      </c>
      <c r="D90" s="932"/>
      <c r="E90" s="876"/>
      <c r="F90" s="876"/>
      <c r="G90" s="876"/>
      <c r="H90" s="876"/>
      <c r="I90" s="876"/>
      <c r="J90" s="876"/>
      <c r="K90" s="876"/>
      <c r="L90" s="876"/>
      <c r="M90" s="876"/>
      <c r="N90" s="770"/>
      <c r="P90" s="859"/>
      <c r="Q90" s="860"/>
      <c r="R90" s="860"/>
      <c r="S90" s="860"/>
      <c r="T90" s="860"/>
      <c r="U90" s="860"/>
      <c r="V90" s="860"/>
      <c r="W90" s="860"/>
      <c r="X90" s="860"/>
      <c r="Y90" s="860"/>
      <c r="Z90" s="860"/>
      <c r="AA90" s="860"/>
      <c r="AB90" s="860"/>
      <c r="AC90" s="861"/>
    </row>
    <row r="91" spans="2:29" s="829" customFormat="1" ht="22.9" customHeight="1">
      <c r="B91" s="772"/>
      <c r="C91" s="932" t="s">
        <v>765</v>
      </c>
      <c r="D91" s="932"/>
      <c r="E91" s="933"/>
      <c r="F91" s="933"/>
      <c r="G91" s="933"/>
      <c r="H91" s="933"/>
      <c r="I91" s="933"/>
      <c r="J91" s="933"/>
      <c r="K91" s="933"/>
      <c r="L91" s="933"/>
      <c r="M91" s="933"/>
      <c r="N91" s="770"/>
      <c r="P91" s="859"/>
      <c r="Q91" s="860"/>
      <c r="R91" s="860"/>
      <c r="S91" s="860"/>
      <c r="T91" s="860"/>
      <c r="U91" s="860"/>
      <c r="V91" s="860"/>
      <c r="W91" s="860"/>
      <c r="X91" s="860"/>
      <c r="Y91" s="860"/>
      <c r="Z91" s="860"/>
      <c r="AA91" s="860"/>
      <c r="AB91" s="860"/>
      <c r="AC91" s="861"/>
    </row>
    <row r="92" spans="2:29" s="829" customFormat="1" ht="22.9" customHeight="1">
      <c r="B92" s="772"/>
      <c r="C92" s="934" t="s">
        <v>612</v>
      </c>
      <c r="D92" s="932"/>
      <c r="E92" s="933"/>
      <c r="F92" s="933"/>
      <c r="G92" s="933"/>
      <c r="H92" s="933"/>
      <c r="I92" s="933"/>
      <c r="J92" s="933"/>
      <c r="K92" s="933"/>
      <c r="L92" s="933"/>
      <c r="M92" s="933"/>
      <c r="N92" s="770"/>
      <c r="P92" s="859"/>
      <c r="Q92" s="860"/>
      <c r="R92" s="860"/>
      <c r="S92" s="860"/>
      <c r="T92" s="860"/>
      <c r="U92" s="860"/>
      <c r="V92" s="860"/>
      <c r="W92" s="860"/>
      <c r="X92" s="860"/>
      <c r="Y92" s="860"/>
      <c r="Z92" s="860"/>
      <c r="AA92" s="860"/>
      <c r="AB92" s="860"/>
      <c r="AC92" s="861"/>
    </row>
    <row r="93" spans="2:29" s="829" customFormat="1" ht="22.9" customHeight="1">
      <c r="B93" s="772"/>
      <c r="C93" s="934" t="s">
        <v>766</v>
      </c>
      <c r="D93" s="932"/>
      <c r="E93" s="933"/>
      <c r="F93" s="933"/>
      <c r="G93" s="933"/>
      <c r="H93" s="933"/>
      <c r="I93" s="933"/>
      <c r="J93" s="933"/>
      <c r="K93" s="933"/>
      <c r="L93" s="933"/>
      <c r="M93" s="933"/>
      <c r="N93" s="770"/>
      <c r="P93" s="859"/>
      <c r="Q93" s="860"/>
      <c r="R93" s="860"/>
      <c r="S93" s="860"/>
      <c r="T93" s="860"/>
      <c r="U93" s="860"/>
      <c r="V93" s="860"/>
      <c r="W93" s="860"/>
      <c r="X93" s="860"/>
      <c r="Y93" s="860"/>
      <c r="Z93" s="860"/>
      <c r="AA93" s="860"/>
      <c r="AB93" s="860"/>
      <c r="AC93" s="861"/>
    </row>
    <row r="94" spans="2:29" ht="22.9" customHeight="1" thickBot="1">
      <c r="B94" s="935"/>
      <c r="C94" s="1409"/>
      <c r="D94" s="1409"/>
      <c r="E94" s="1409"/>
      <c r="F94" s="1409"/>
      <c r="G94" s="936"/>
      <c r="H94" s="936"/>
      <c r="I94" s="936"/>
      <c r="J94" s="936"/>
      <c r="K94" s="936"/>
      <c r="L94" s="936"/>
      <c r="M94" s="936"/>
      <c r="N94" s="937"/>
      <c r="P94" s="938"/>
      <c r="Q94" s="939"/>
      <c r="R94" s="939"/>
      <c r="S94" s="939"/>
      <c r="T94" s="939"/>
      <c r="U94" s="939"/>
      <c r="V94" s="939"/>
      <c r="W94" s="939"/>
      <c r="X94" s="939"/>
      <c r="Y94" s="939"/>
      <c r="Z94" s="939"/>
      <c r="AA94" s="939"/>
      <c r="AB94" s="939"/>
      <c r="AC94" s="940"/>
    </row>
    <row r="95" spans="2:29" ht="22.9" customHeight="1">
      <c r="C95" s="763"/>
      <c r="D95" s="763"/>
      <c r="E95" s="764"/>
      <c r="F95" s="764"/>
      <c r="G95" s="764"/>
      <c r="H95" s="764"/>
      <c r="I95" s="764"/>
      <c r="J95" s="764"/>
      <c r="K95" s="764"/>
      <c r="L95" s="764"/>
      <c r="M95" s="764"/>
    </row>
    <row r="96" spans="2:29" ht="12.75">
      <c r="C96" s="941" t="s">
        <v>77</v>
      </c>
      <c r="D96" s="763"/>
      <c r="E96" s="764"/>
      <c r="F96" s="764"/>
      <c r="G96" s="764"/>
      <c r="H96" s="764"/>
      <c r="I96" s="764"/>
      <c r="J96" s="764"/>
      <c r="K96" s="764"/>
      <c r="L96" s="764"/>
      <c r="M96" s="942" t="s">
        <v>47</v>
      </c>
    </row>
    <row r="97" spans="3:13" ht="12.75">
      <c r="C97" s="943" t="s">
        <v>78</v>
      </c>
      <c r="D97" s="763"/>
      <c r="E97" s="764"/>
      <c r="F97" s="764"/>
      <c r="G97" s="764"/>
      <c r="H97" s="764"/>
      <c r="I97" s="764"/>
      <c r="J97" s="764"/>
      <c r="K97" s="764"/>
      <c r="L97" s="764"/>
      <c r="M97" s="764"/>
    </row>
    <row r="98" spans="3:13" ht="12.75">
      <c r="C98" s="943" t="s">
        <v>79</v>
      </c>
      <c r="D98" s="763"/>
      <c r="E98" s="764"/>
      <c r="F98" s="764"/>
      <c r="G98" s="764"/>
      <c r="H98" s="764"/>
      <c r="I98" s="764"/>
      <c r="J98" s="764"/>
      <c r="K98" s="764"/>
      <c r="L98" s="764"/>
      <c r="M98" s="764"/>
    </row>
    <row r="99" spans="3:13" ht="12.75">
      <c r="C99" s="943" t="s">
        <v>80</v>
      </c>
      <c r="D99" s="763"/>
      <c r="E99" s="764"/>
      <c r="F99" s="764"/>
      <c r="G99" s="764"/>
      <c r="H99" s="764"/>
      <c r="I99" s="764"/>
      <c r="J99" s="764"/>
      <c r="K99" s="764"/>
      <c r="L99" s="764"/>
      <c r="M99" s="764"/>
    </row>
    <row r="100" spans="3:13" ht="12.75">
      <c r="C100" s="943" t="s">
        <v>81</v>
      </c>
      <c r="D100" s="763"/>
      <c r="E100" s="764"/>
      <c r="F100" s="764"/>
      <c r="G100" s="764"/>
      <c r="H100" s="764"/>
      <c r="I100" s="764"/>
      <c r="J100" s="764"/>
      <c r="K100" s="764"/>
      <c r="L100" s="764"/>
      <c r="M100" s="764"/>
    </row>
    <row r="101" spans="3:13" ht="22.9" customHeight="1">
      <c r="C101" s="763"/>
      <c r="D101" s="763"/>
      <c r="E101" s="764"/>
      <c r="F101" s="764"/>
      <c r="G101" s="764"/>
      <c r="H101" s="764"/>
      <c r="I101" s="764"/>
      <c r="J101" s="764"/>
      <c r="K101" s="764"/>
      <c r="L101" s="764"/>
      <c r="M101" s="764"/>
    </row>
    <row r="102" spans="3:13" ht="22.9" customHeight="1">
      <c r="C102" s="763"/>
      <c r="D102" s="763"/>
      <c r="E102" s="764"/>
      <c r="F102" s="764"/>
      <c r="G102" s="764"/>
      <c r="H102" s="764"/>
      <c r="I102" s="764"/>
      <c r="J102" s="764"/>
      <c r="K102" s="764"/>
      <c r="L102" s="764"/>
      <c r="M102" s="764"/>
    </row>
    <row r="103" spans="3:13" ht="22.9" customHeight="1">
      <c r="C103" s="763"/>
      <c r="D103" s="763"/>
      <c r="E103" s="764"/>
      <c r="F103" s="764"/>
      <c r="G103" s="764"/>
      <c r="H103" s="764"/>
      <c r="I103" s="764"/>
      <c r="J103" s="764"/>
      <c r="K103" s="764"/>
      <c r="L103" s="764"/>
      <c r="M103" s="764"/>
    </row>
    <row r="104" spans="3:13" ht="22.9" customHeight="1">
      <c r="C104" s="763"/>
      <c r="D104" s="763"/>
      <c r="E104" s="764"/>
      <c r="F104" s="764"/>
      <c r="G104" s="764"/>
      <c r="H104" s="764"/>
      <c r="I104" s="764"/>
      <c r="J104" s="764"/>
      <c r="K104" s="764"/>
      <c r="L104" s="764"/>
      <c r="M104" s="764"/>
    </row>
    <row r="105" spans="3:13" ht="22.9" customHeight="1">
      <c r="F105" s="764"/>
      <c r="G105" s="764"/>
      <c r="H105" s="764"/>
      <c r="I105" s="764"/>
      <c r="J105" s="764"/>
      <c r="K105" s="764"/>
      <c r="L105" s="764"/>
      <c r="M105" s="764"/>
    </row>
  </sheetData>
  <sheetProtection password="E059" sheet="1" objects="1" scenarios="1" insertRows="0"/>
  <mergeCells count="11">
    <mergeCell ref="C94:F94"/>
    <mergeCell ref="H45:M46"/>
    <mergeCell ref="H64:M65"/>
    <mergeCell ref="M6:M7"/>
    <mergeCell ref="D9:M9"/>
    <mergeCell ref="C12:D12"/>
    <mergeCell ref="H69:M70"/>
    <mergeCell ref="H83:M84"/>
    <mergeCell ref="C83:E84"/>
    <mergeCell ref="C86:E86"/>
    <mergeCell ref="C88:E88"/>
  </mergeCells>
  <phoneticPr fontId="20" type="noConversion"/>
  <printOptions horizontalCentered="1" verticalCentered="1"/>
  <pageMargins left="0.35629921259842523" right="0.35629921259842523" top="0.60629921259842523" bottom="0.60629921259842523" header="0.5" footer="0.5"/>
  <pageSetup paperSize="9" scale="32" orientation="portrait" horizontalDpi="4294967292" verticalDpi="4294967292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106"/>
  <sheetViews>
    <sheetView topLeftCell="D61" zoomScale="73" zoomScaleNormal="73" workbookViewId="0">
      <selection activeCell="F94" sqref="F94"/>
    </sheetView>
  </sheetViews>
  <sheetFormatPr baseColWidth="10" defaultColWidth="10.77734375" defaultRowHeight="22.9" customHeight="1"/>
  <cols>
    <col min="1" max="2" width="3.21875" style="1040" customWidth="1"/>
    <col min="3" max="3" width="13.5546875" style="1040" customWidth="1"/>
    <col min="4" max="4" width="76.77734375" style="1040" customWidth="1"/>
    <col min="5" max="7" width="18.21875" style="1040" customWidth="1"/>
    <col min="8" max="8" width="3.21875" style="1040" customWidth="1"/>
    <col min="9" max="16384" width="10.77734375" style="1040"/>
  </cols>
  <sheetData>
    <row r="1" spans="2:23" ht="22.9" customHeight="1">
      <c r="D1" s="1041"/>
    </row>
    <row r="2" spans="2:23" ht="22.9" customHeight="1">
      <c r="D2" s="1042" t="s">
        <v>31</v>
      </c>
    </row>
    <row r="3" spans="2:23" ht="22.9" customHeight="1">
      <c r="D3" s="1042" t="s">
        <v>32</v>
      </c>
    </row>
    <row r="4" spans="2:23" ht="22.9" customHeight="1" thickBot="1"/>
    <row r="5" spans="2:23" ht="9" customHeight="1">
      <c r="B5" s="1043"/>
      <c r="C5" s="1044"/>
      <c r="D5" s="1044"/>
      <c r="E5" s="1044"/>
      <c r="F5" s="1044"/>
      <c r="G5" s="1044"/>
      <c r="H5" s="1045"/>
      <c r="J5" s="1046"/>
      <c r="K5" s="1047"/>
      <c r="L5" s="1047"/>
      <c r="M5" s="1047"/>
      <c r="N5" s="1047"/>
      <c r="O5" s="1047"/>
      <c r="P5" s="1047"/>
      <c r="Q5" s="1047"/>
      <c r="R5" s="1047"/>
      <c r="S5" s="1047"/>
      <c r="T5" s="1047"/>
      <c r="U5" s="1047"/>
      <c r="V5" s="1047"/>
      <c r="W5" s="1048"/>
    </row>
    <row r="6" spans="2:23" ht="30" customHeight="1">
      <c r="B6" s="1049"/>
      <c r="C6" s="1050" t="s">
        <v>0</v>
      </c>
      <c r="D6" s="1041"/>
      <c r="E6" s="1041"/>
      <c r="F6" s="1041"/>
      <c r="G6" s="1433">
        <f>ejercicio</f>
        <v>2018</v>
      </c>
      <c r="H6" s="1051"/>
      <c r="J6" s="1052"/>
      <c r="K6" s="1053" t="s">
        <v>644</v>
      </c>
      <c r="L6" s="1054"/>
      <c r="M6" s="1054"/>
      <c r="N6" s="1054"/>
      <c r="O6" s="1054"/>
      <c r="P6" s="1054"/>
      <c r="Q6" s="1054"/>
      <c r="R6" s="1054"/>
      <c r="S6" s="1054"/>
      <c r="T6" s="1054"/>
      <c r="U6" s="1054"/>
      <c r="V6" s="1054"/>
      <c r="W6" s="1055"/>
    </row>
    <row r="7" spans="2:23" ht="30" customHeight="1">
      <c r="B7" s="1049"/>
      <c r="C7" s="1050" t="s">
        <v>1</v>
      </c>
      <c r="D7" s="1041"/>
      <c r="E7" s="1041"/>
      <c r="F7" s="1041"/>
      <c r="G7" s="1433"/>
      <c r="H7" s="1051"/>
      <c r="J7" s="1052"/>
      <c r="K7" s="1054"/>
      <c r="L7" s="1054"/>
      <c r="M7" s="1054"/>
      <c r="N7" s="1054"/>
      <c r="O7" s="1054"/>
      <c r="P7" s="1054"/>
      <c r="Q7" s="1054"/>
      <c r="R7" s="1054"/>
      <c r="S7" s="1054"/>
      <c r="T7" s="1054"/>
      <c r="U7" s="1054"/>
      <c r="V7" s="1054"/>
      <c r="W7" s="1055"/>
    </row>
    <row r="8" spans="2:23" ht="30" customHeight="1">
      <c r="B8" s="1049"/>
      <c r="C8" s="1056"/>
      <c r="D8" s="1041"/>
      <c r="E8" s="1041"/>
      <c r="F8" s="1041"/>
      <c r="G8" s="1057"/>
      <c r="H8" s="1051"/>
      <c r="J8" s="1052"/>
      <c r="K8" s="1054"/>
      <c r="L8" s="1054"/>
      <c r="M8" s="1054"/>
      <c r="N8" s="1054"/>
      <c r="O8" s="1054"/>
      <c r="P8" s="1054"/>
      <c r="Q8" s="1054"/>
      <c r="R8" s="1054"/>
      <c r="S8" s="1054"/>
      <c r="T8" s="1054"/>
      <c r="U8" s="1054"/>
      <c r="V8" s="1054"/>
      <c r="W8" s="1055"/>
    </row>
    <row r="9" spans="2:23" s="1061" customFormat="1" ht="30" customHeight="1">
      <c r="B9" s="1058"/>
      <c r="C9" s="1059" t="s">
        <v>2</v>
      </c>
      <c r="D9" s="1434" t="str">
        <f>Entidad</f>
        <v>CASINO TAORO S.A.</v>
      </c>
      <c r="E9" s="1434"/>
      <c r="F9" s="1434"/>
      <c r="G9" s="1434"/>
      <c r="H9" s="1060"/>
      <c r="J9" s="1062"/>
      <c r="K9" s="1063"/>
      <c r="L9" s="1063"/>
      <c r="M9" s="1063"/>
      <c r="N9" s="1063"/>
      <c r="O9" s="1063"/>
      <c r="P9" s="1063"/>
      <c r="Q9" s="1063"/>
      <c r="R9" s="1063"/>
      <c r="S9" s="1063"/>
      <c r="T9" s="1063"/>
      <c r="U9" s="1063"/>
      <c r="V9" s="1063"/>
      <c r="W9" s="1064"/>
    </row>
    <row r="10" spans="2:23" ht="7.15" customHeight="1">
      <c r="B10" s="1049"/>
      <c r="C10" s="1041"/>
      <c r="D10" s="1041"/>
      <c r="E10" s="1041"/>
      <c r="F10" s="1041"/>
      <c r="G10" s="1041"/>
      <c r="H10" s="1051"/>
      <c r="J10" s="1052"/>
      <c r="K10" s="1054"/>
      <c r="L10" s="1054"/>
      <c r="M10" s="1054"/>
      <c r="N10" s="1054"/>
      <c r="O10" s="1054"/>
      <c r="P10" s="1054"/>
      <c r="Q10" s="1054"/>
      <c r="R10" s="1054"/>
      <c r="S10" s="1054"/>
      <c r="T10" s="1054"/>
      <c r="U10" s="1054"/>
      <c r="V10" s="1054"/>
      <c r="W10" s="1055"/>
    </row>
    <row r="11" spans="2:23" s="1068" customFormat="1" ht="30" customHeight="1">
      <c r="B11" s="1065"/>
      <c r="C11" s="1066" t="s">
        <v>254</v>
      </c>
      <c r="D11" s="1066"/>
      <c r="E11" s="1066"/>
      <c r="F11" s="1066"/>
      <c r="G11" s="1066"/>
      <c r="H11" s="1067"/>
      <c r="J11" s="1069"/>
      <c r="K11" s="1070"/>
      <c r="L11" s="1070"/>
      <c r="M11" s="1070"/>
      <c r="N11" s="1070"/>
      <c r="O11" s="1070"/>
      <c r="P11" s="1070"/>
      <c r="Q11" s="1070"/>
      <c r="R11" s="1070"/>
      <c r="S11" s="1070"/>
      <c r="T11" s="1070"/>
      <c r="U11" s="1070"/>
      <c r="V11" s="1070"/>
      <c r="W11" s="1071"/>
    </row>
    <row r="12" spans="2:23" s="1068" customFormat="1" ht="30" customHeight="1">
      <c r="B12" s="1065"/>
      <c r="C12" s="1072"/>
      <c r="D12" s="1072"/>
      <c r="E12" s="1072"/>
      <c r="F12" s="1072"/>
      <c r="G12" s="1072"/>
      <c r="H12" s="1067"/>
      <c r="J12" s="1069"/>
      <c r="K12" s="1070"/>
      <c r="L12" s="1070"/>
      <c r="M12" s="1070"/>
      <c r="N12" s="1070"/>
      <c r="O12" s="1070"/>
      <c r="P12" s="1070"/>
      <c r="Q12" s="1070"/>
      <c r="R12" s="1070"/>
      <c r="S12" s="1070"/>
      <c r="T12" s="1070"/>
      <c r="U12" s="1070"/>
      <c r="V12" s="1070"/>
      <c r="W12" s="1071"/>
    </row>
    <row r="13" spans="2:23" ht="22.9" customHeight="1">
      <c r="B13" s="1049"/>
      <c r="C13" s="1073"/>
      <c r="D13" s="1074"/>
      <c r="E13" s="1075" t="s">
        <v>183</v>
      </c>
      <c r="F13" s="1076" t="s">
        <v>184</v>
      </c>
      <c r="G13" s="1077" t="s">
        <v>185</v>
      </c>
      <c r="H13" s="1051"/>
      <c r="J13" s="1052"/>
      <c r="K13" s="1054"/>
      <c r="L13" s="1054"/>
      <c r="M13" s="1054"/>
      <c r="N13" s="1054"/>
      <c r="O13" s="1054"/>
      <c r="P13" s="1054"/>
      <c r="Q13" s="1054"/>
      <c r="R13" s="1054"/>
      <c r="S13" s="1054"/>
      <c r="T13" s="1054"/>
      <c r="U13" s="1054"/>
      <c r="V13" s="1054"/>
      <c r="W13" s="1055"/>
    </row>
    <row r="14" spans="2:23" ht="22.9" customHeight="1">
      <c r="B14" s="1049"/>
      <c r="C14" s="1078" t="s">
        <v>250</v>
      </c>
      <c r="D14" s="1079"/>
      <c r="E14" s="1080">
        <f>ejercicio-2</f>
        <v>2016</v>
      </c>
      <c r="F14" s="1081">
        <f>ejercicio-1</f>
        <v>2017</v>
      </c>
      <c r="G14" s="1082">
        <f>ejercicio</f>
        <v>2018</v>
      </c>
      <c r="H14" s="1051"/>
      <c r="J14" s="1052"/>
      <c r="K14" s="1054"/>
      <c r="L14" s="1054"/>
      <c r="M14" s="1054"/>
      <c r="N14" s="1054"/>
      <c r="O14" s="1054"/>
      <c r="P14" s="1054"/>
      <c r="Q14" s="1054"/>
      <c r="R14" s="1054"/>
      <c r="S14" s="1054"/>
      <c r="T14" s="1054"/>
      <c r="U14" s="1054"/>
      <c r="V14" s="1054"/>
      <c r="W14" s="1055"/>
    </row>
    <row r="15" spans="2:23" ht="22.9" customHeight="1">
      <c r="B15" s="1049"/>
      <c r="C15" s="1083"/>
      <c r="D15" s="1084"/>
      <c r="E15" s="1085"/>
      <c r="F15" s="1086"/>
      <c r="G15" s="1087"/>
      <c r="H15" s="1051"/>
      <c r="J15" s="1052"/>
      <c r="K15" s="1054"/>
      <c r="L15" s="1054"/>
      <c r="M15" s="1054"/>
      <c r="N15" s="1054"/>
      <c r="O15" s="1054"/>
      <c r="P15" s="1054"/>
      <c r="Q15" s="1054"/>
      <c r="R15" s="1054"/>
      <c r="S15" s="1054"/>
      <c r="T15" s="1054"/>
      <c r="U15" s="1054"/>
      <c r="V15" s="1054"/>
      <c r="W15" s="1055"/>
    </row>
    <row r="16" spans="2:23" ht="22.9" customHeight="1">
      <c r="B16" s="1049"/>
      <c r="C16" s="1088" t="s">
        <v>187</v>
      </c>
      <c r="D16" s="1089" t="s">
        <v>188</v>
      </c>
      <c r="E16" s="1090">
        <f>E17+E26+E30+E33+E40+E47+E48</f>
        <v>4835440</v>
      </c>
      <c r="F16" s="1091">
        <f>F17+F26+F30+F33+F40+F47+F48</f>
        <v>3861912</v>
      </c>
      <c r="G16" s="1092">
        <f>G17+G26+G30+G33+G40+G47+G48</f>
        <v>3945302</v>
      </c>
      <c r="H16" s="1051"/>
      <c r="J16" s="1052"/>
      <c r="K16" s="1054"/>
      <c r="L16" s="1054"/>
      <c r="M16" s="1054"/>
      <c r="N16" s="1054"/>
      <c r="O16" s="1054"/>
      <c r="P16" s="1054"/>
      <c r="Q16" s="1054"/>
      <c r="R16" s="1054"/>
      <c r="S16" s="1054"/>
      <c r="T16" s="1054"/>
      <c r="U16" s="1054"/>
      <c r="V16" s="1054"/>
      <c r="W16" s="1055"/>
    </row>
    <row r="17" spans="2:23" ht="22.9" customHeight="1">
      <c r="B17" s="1049"/>
      <c r="C17" s="1093" t="s">
        <v>189</v>
      </c>
      <c r="D17" s="1094" t="s">
        <v>190</v>
      </c>
      <c r="E17" s="1095">
        <f>SUM(E18:E25)</f>
        <v>0</v>
      </c>
      <c r="F17" s="1096">
        <f>SUM(F18:F25)</f>
        <v>0</v>
      </c>
      <c r="G17" s="1097">
        <f>SUM(G18:G25)</f>
        <v>0</v>
      </c>
      <c r="H17" s="1051"/>
      <c r="J17" s="1052"/>
      <c r="K17" s="1054"/>
      <c r="L17" s="1054"/>
      <c r="M17" s="1054"/>
      <c r="N17" s="1054"/>
      <c r="O17" s="1054"/>
      <c r="P17" s="1054"/>
      <c r="Q17" s="1054"/>
      <c r="R17" s="1054"/>
      <c r="S17" s="1054"/>
      <c r="T17" s="1054"/>
      <c r="U17" s="1054"/>
      <c r="V17" s="1054"/>
      <c r="W17" s="1055"/>
    </row>
    <row r="18" spans="2:23" ht="22.9" customHeight="1">
      <c r="B18" s="1049"/>
      <c r="C18" s="1098" t="s">
        <v>88</v>
      </c>
      <c r="D18" s="1099" t="s">
        <v>191</v>
      </c>
      <c r="E18" s="1100"/>
      <c r="F18" s="1101"/>
      <c r="G18" s="1102"/>
      <c r="H18" s="1051"/>
      <c r="J18" s="1052"/>
      <c r="K18" s="1054"/>
      <c r="L18" s="1054"/>
      <c r="M18" s="1054"/>
      <c r="N18" s="1054"/>
      <c r="O18" s="1054"/>
      <c r="P18" s="1054"/>
      <c r="Q18" s="1054"/>
      <c r="R18" s="1054"/>
      <c r="S18" s="1054"/>
      <c r="T18" s="1054"/>
      <c r="U18" s="1054"/>
      <c r="V18" s="1054"/>
      <c r="W18" s="1055"/>
    </row>
    <row r="19" spans="2:23" ht="22.9" customHeight="1">
      <c r="B19" s="1049"/>
      <c r="C19" s="1103" t="s">
        <v>95</v>
      </c>
      <c r="D19" s="1104" t="s">
        <v>192</v>
      </c>
      <c r="E19" s="1105"/>
      <c r="F19" s="1106"/>
      <c r="G19" s="1107"/>
      <c r="H19" s="1051"/>
      <c r="J19" s="1052"/>
      <c r="K19" s="1054"/>
      <c r="L19" s="1054"/>
      <c r="M19" s="1054"/>
      <c r="N19" s="1054"/>
      <c r="O19" s="1054"/>
      <c r="P19" s="1054"/>
      <c r="Q19" s="1054"/>
      <c r="R19" s="1054"/>
      <c r="S19" s="1054"/>
      <c r="T19" s="1054"/>
      <c r="U19" s="1054"/>
      <c r="V19" s="1054"/>
      <c r="W19" s="1055"/>
    </row>
    <row r="20" spans="2:23" ht="22.9" customHeight="1">
      <c r="B20" s="1049"/>
      <c r="C20" s="1103" t="s">
        <v>97</v>
      </c>
      <c r="D20" s="1104" t="s">
        <v>193</v>
      </c>
      <c r="E20" s="1105"/>
      <c r="F20" s="1106"/>
      <c r="G20" s="1107"/>
      <c r="H20" s="1051"/>
      <c r="J20" s="1052"/>
      <c r="K20" s="1054"/>
      <c r="L20" s="1054"/>
      <c r="M20" s="1054"/>
      <c r="N20" s="1054"/>
      <c r="O20" s="1054"/>
      <c r="P20" s="1054"/>
      <c r="Q20" s="1054"/>
      <c r="R20" s="1054"/>
      <c r="S20" s="1054"/>
      <c r="T20" s="1054"/>
      <c r="U20" s="1054"/>
      <c r="V20" s="1054"/>
      <c r="W20" s="1055"/>
    </row>
    <row r="21" spans="2:23" ht="22.9" customHeight="1">
      <c r="B21" s="1049"/>
      <c r="C21" s="1103" t="s">
        <v>99</v>
      </c>
      <c r="D21" s="1104" t="s">
        <v>194</v>
      </c>
      <c r="E21" s="1105"/>
      <c r="F21" s="1106"/>
      <c r="G21" s="1107"/>
      <c r="H21" s="1051"/>
      <c r="J21" s="1052"/>
      <c r="K21" s="1054"/>
      <c r="L21" s="1054"/>
      <c r="M21" s="1054"/>
      <c r="N21" s="1054"/>
      <c r="O21" s="1054"/>
      <c r="P21" s="1054"/>
      <c r="Q21" s="1054"/>
      <c r="R21" s="1054"/>
      <c r="S21" s="1054"/>
      <c r="T21" s="1054"/>
      <c r="U21" s="1054"/>
      <c r="V21" s="1054"/>
      <c r="W21" s="1055"/>
    </row>
    <row r="22" spans="2:23" ht="22.9" customHeight="1">
      <c r="B22" s="1049"/>
      <c r="C22" s="1103" t="s">
        <v>195</v>
      </c>
      <c r="D22" s="1104" t="s">
        <v>196</v>
      </c>
      <c r="E22" s="1105"/>
      <c r="F22" s="1106"/>
      <c r="G22" s="1107"/>
      <c r="H22" s="1051"/>
      <c r="J22" s="1052"/>
      <c r="K22" s="1054"/>
      <c r="L22" s="1054"/>
      <c r="M22" s="1054"/>
      <c r="N22" s="1054"/>
      <c r="O22" s="1054"/>
      <c r="P22" s="1054"/>
      <c r="Q22" s="1054"/>
      <c r="R22" s="1054"/>
      <c r="S22" s="1054"/>
      <c r="T22" s="1054"/>
      <c r="U22" s="1054"/>
      <c r="V22" s="1054"/>
      <c r="W22" s="1055"/>
    </row>
    <row r="23" spans="2:23" ht="22.9" customHeight="1">
      <c r="B23" s="1049"/>
      <c r="C23" s="1103" t="s">
        <v>109</v>
      </c>
      <c r="D23" s="1104" t="s">
        <v>197</v>
      </c>
      <c r="E23" s="1105"/>
      <c r="F23" s="1106"/>
      <c r="G23" s="1107"/>
      <c r="H23" s="1051"/>
      <c r="J23" s="1052"/>
      <c r="K23" s="1054"/>
      <c r="L23" s="1054"/>
      <c r="M23" s="1054"/>
      <c r="N23" s="1054"/>
      <c r="O23" s="1054"/>
      <c r="P23" s="1054"/>
      <c r="Q23" s="1054"/>
      <c r="R23" s="1054"/>
      <c r="S23" s="1054"/>
      <c r="T23" s="1054"/>
      <c r="U23" s="1054"/>
      <c r="V23" s="1054"/>
      <c r="W23" s="1055"/>
    </row>
    <row r="24" spans="2:23" ht="22.9" customHeight="1">
      <c r="B24" s="1049"/>
      <c r="C24" s="1103" t="s">
        <v>114</v>
      </c>
      <c r="D24" s="1104" t="s">
        <v>249</v>
      </c>
      <c r="E24" s="1105"/>
      <c r="F24" s="1106"/>
      <c r="G24" s="1107"/>
      <c r="H24" s="1051"/>
      <c r="J24" s="1052"/>
      <c r="K24" s="1054"/>
      <c r="L24" s="1054"/>
      <c r="M24" s="1054"/>
      <c r="N24" s="1054"/>
      <c r="O24" s="1054"/>
      <c r="P24" s="1054"/>
      <c r="Q24" s="1054"/>
      <c r="R24" s="1054"/>
      <c r="S24" s="1054"/>
      <c r="T24" s="1054"/>
      <c r="U24" s="1054"/>
      <c r="V24" s="1054"/>
      <c r="W24" s="1055"/>
    </row>
    <row r="25" spans="2:23" ht="22.9" customHeight="1">
      <c r="B25" s="1049"/>
      <c r="C25" s="1103" t="s">
        <v>122</v>
      </c>
      <c r="D25" s="1104" t="s">
        <v>198</v>
      </c>
      <c r="E25" s="1105"/>
      <c r="F25" s="1106"/>
      <c r="G25" s="1107"/>
      <c r="H25" s="1051"/>
      <c r="J25" s="1052"/>
      <c r="K25" s="1054"/>
      <c r="L25" s="1054"/>
      <c r="M25" s="1054"/>
      <c r="N25" s="1054"/>
      <c r="O25" s="1054"/>
      <c r="P25" s="1054"/>
      <c r="Q25" s="1054"/>
      <c r="R25" s="1054"/>
      <c r="S25" s="1054"/>
      <c r="T25" s="1054"/>
      <c r="U25" s="1054"/>
      <c r="V25" s="1054"/>
      <c r="W25" s="1055"/>
    </row>
    <row r="26" spans="2:23" ht="22.9" customHeight="1">
      <c r="B26" s="1049"/>
      <c r="C26" s="1093" t="s">
        <v>199</v>
      </c>
      <c r="D26" s="1094" t="s">
        <v>200</v>
      </c>
      <c r="E26" s="1095">
        <f>SUM(E27:E29)</f>
        <v>4444080</v>
      </c>
      <c r="F26" s="1096">
        <f>SUM(F27:F29)</f>
        <v>2910552</v>
      </c>
      <c r="G26" s="1097">
        <f>SUM(G27:G29)</f>
        <v>2843942</v>
      </c>
      <c r="H26" s="1051"/>
      <c r="J26" s="1052"/>
      <c r="K26" s="1054"/>
      <c r="L26" s="1054"/>
      <c r="M26" s="1054"/>
      <c r="N26" s="1054"/>
      <c r="O26" s="1054"/>
      <c r="P26" s="1054"/>
      <c r="Q26" s="1054"/>
      <c r="R26" s="1054"/>
      <c r="S26" s="1054"/>
      <c r="T26" s="1054"/>
      <c r="U26" s="1054"/>
      <c r="V26" s="1054"/>
      <c r="W26" s="1055"/>
    </row>
    <row r="27" spans="2:23" ht="22.9" customHeight="1">
      <c r="B27" s="1049"/>
      <c r="C27" s="1098" t="s">
        <v>88</v>
      </c>
      <c r="D27" s="1099" t="s">
        <v>201</v>
      </c>
      <c r="E27" s="1100">
        <v>3931795</v>
      </c>
      <c r="F27" s="1101">
        <v>2533361</v>
      </c>
      <c r="G27" s="1102">
        <f>F27-37014</f>
        <v>2496347</v>
      </c>
      <c r="H27" s="1051"/>
      <c r="J27" s="1052"/>
      <c r="K27" s="1054"/>
      <c r="L27" s="1054"/>
      <c r="M27" s="1054"/>
      <c r="N27" s="1054"/>
      <c r="O27" s="1054"/>
      <c r="P27" s="1054"/>
      <c r="Q27" s="1054"/>
      <c r="R27" s="1054"/>
      <c r="S27" s="1054"/>
      <c r="T27" s="1054"/>
      <c r="U27" s="1054"/>
      <c r="V27" s="1054"/>
      <c r="W27" s="1055"/>
    </row>
    <row r="28" spans="2:23" ht="22.9" customHeight="1">
      <c r="B28" s="1049"/>
      <c r="C28" s="1103" t="s">
        <v>95</v>
      </c>
      <c r="D28" s="1104" t="s">
        <v>202</v>
      </c>
      <c r="E28" s="1105">
        <v>495785</v>
      </c>
      <c r="F28" s="1106">
        <v>377191</v>
      </c>
      <c r="G28" s="1107">
        <f>F28+158000-187596</f>
        <v>347595</v>
      </c>
      <c r="H28" s="1051"/>
      <c r="J28" s="1052"/>
      <c r="K28" s="1054"/>
      <c r="L28" s="1054"/>
      <c r="M28" s="1054"/>
      <c r="N28" s="1054"/>
      <c r="O28" s="1054"/>
      <c r="P28" s="1054"/>
      <c r="Q28" s="1054"/>
      <c r="R28" s="1054"/>
      <c r="S28" s="1054"/>
      <c r="T28" s="1054"/>
      <c r="U28" s="1054"/>
      <c r="V28" s="1054"/>
      <c r="W28" s="1055"/>
    </row>
    <row r="29" spans="2:23" ht="22.9" customHeight="1">
      <c r="B29" s="1049"/>
      <c r="C29" s="1103" t="s">
        <v>97</v>
      </c>
      <c r="D29" s="1104" t="s">
        <v>203</v>
      </c>
      <c r="E29" s="1105">
        <v>16500</v>
      </c>
      <c r="F29" s="1106"/>
      <c r="G29" s="1107"/>
      <c r="H29" s="1051"/>
      <c r="J29" s="1052"/>
      <c r="K29" s="1054"/>
      <c r="L29" s="1054"/>
      <c r="M29" s="1054"/>
      <c r="N29" s="1054"/>
      <c r="O29" s="1054"/>
      <c r="P29" s="1054"/>
      <c r="Q29" s="1054"/>
      <c r="R29" s="1054"/>
      <c r="S29" s="1054"/>
      <c r="T29" s="1054"/>
      <c r="U29" s="1054"/>
      <c r="V29" s="1054"/>
      <c r="W29" s="1055"/>
    </row>
    <row r="30" spans="2:23" ht="22.9" customHeight="1">
      <c r="B30" s="1049"/>
      <c r="C30" s="1093" t="s">
        <v>204</v>
      </c>
      <c r="D30" s="1094" t="s">
        <v>205</v>
      </c>
      <c r="E30" s="1095">
        <f>SUM(E31:E32)</f>
        <v>0</v>
      </c>
      <c r="F30" s="1096">
        <f>SUM(F31:F32)</f>
        <v>0</v>
      </c>
      <c r="G30" s="1097">
        <f>SUM(G31:G32)</f>
        <v>0</v>
      </c>
      <c r="H30" s="1051"/>
      <c r="J30" s="1108"/>
      <c r="K30" s="1109"/>
      <c r="L30" s="1109"/>
      <c r="M30" s="1109"/>
      <c r="N30" s="1109"/>
      <c r="O30" s="1109"/>
      <c r="P30" s="1109"/>
      <c r="Q30" s="1109"/>
      <c r="R30" s="1109"/>
      <c r="S30" s="1109"/>
      <c r="T30" s="1109"/>
      <c r="U30" s="1109"/>
      <c r="V30" s="1109"/>
      <c r="W30" s="1110"/>
    </row>
    <row r="31" spans="2:23" ht="22.9" customHeight="1">
      <c r="B31" s="1049"/>
      <c r="C31" s="1098" t="s">
        <v>88</v>
      </c>
      <c r="D31" s="1099" t="s">
        <v>206</v>
      </c>
      <c r="E31" s="1100"/>
      <c r="F31" s="1101"/>
      <c r="G31" s="1102"/>
      <c r="H31" s="1051"/>
      <c r="J31" s="1108"/>
      <c r="K31" s="1109"/>
      <c r="L31" s="1109"/>
      <c r="M31" s="1109"/>
      <c r="N31" s="1109"/>
      <c r="O31" s="1109"/>
      <c r="P31" s="1109"/>
      <c r="Q31" s="1109"/>
      <c r="R31" s="1109"/>
      <c r="S31" s="1109"/>
      <c r="T31" s="1109"/>
      <c r="U31" s="1109"/>
      <c r="V31" s="1109"/>
      <c r="W31" s="1110"/>
    </row>
    <row r="32" spans="2:23" ht="22.9" customHeight="1">
      <c r="B32" s="1049"/>
      <c r="C32" s="1103" t="s">
        <v>95</v>
      </c>
      <c r="D32" s="1104" t="s">
        <v>207</v>
      </c>
      <c r="E32" s="1105"/>
      <c r="F32" s="1106"/>
      <c r="G32" s="1107"/>
      <c r="H32" s="1051"/>
      <c r="J32" s="1052"/>
      <c r="K32" s="1054"/>
      <c r="L32" s="1054"/>
      <c r="M32" s="1054"/>
      <c r="N32" s="1054"/>
      <c r="O32" s="1054"/>
      <c r="P32" s="1054"/>
      <c r="Q32" s="1054"/>
      <c r="R32" s="1054"/>
      <c r="S32" s="1054"/>
      <c r="T32" s="1054"/>
      <c r="U32" s="1054"/>
      <c r="V32" s="1054"/>
      <c r="W32" s="1055"/>
    </row>
    <row r="33" spans="2:23" ht="22.9" customHeight="1">
      <c r="B33" s="1049"/>
      <c r="C33" s="1093" t="s">
        <v>208</v>
      </c>
      <c r="D33" s="1094" t="s">
        <v>209</v>
      </c>
      <c r="E33" s="1095">
        <f>SUM(E34:E39)</f>
        <v>0</v>
      </c>
      <c r="F33" s="1096">
        <f>SUM(F34:F39)</f>
        <v>560000</v>
      </c>
      <c r="G33" s="1097">
        <f>SUM(G34:G39)</f>
        <v>710000</v>
      </c>
      <c r="H33" s="1051"/>
      <c r="J33" s="1052"/>
      <c r="K33" s="1054"/>
      <c r="L33" s="1054"/>
      <c r="M33" s="1054"/>
      <c r="N33" s="1054"/>
      <c r="O33" s="1054"/>
      <c r="P33" s="1054"/>
      <c r="Q33" s="1054"/>
      <c r="R33" s="1054"/>
      <c r="S33" s="1054"/>
      <c r="T33" s="1054"/>
      <c r="U33" s="1054"/>
      <c r="V33" s="1054"/>
      <c r="W33" s="1055"/>
    </row>
    <row r="34" spans="2:23" ht="22.9" customHeight="1">
      <c r="B34" s="1049"/>
      <c r="C34" s="1098" t="s">
        <v>88</v>
      </c>
      <c r="D34" s="1099" t="s">
        <v>210</v>
      </c>
      <c r="E34" s="1100"/>
      <c r="F34" s="1101"/>
      <c r="G34" s="1102"/>
      <c r="H34" s="1051"/>
      <c r="J34" s="1052"/>
      <c r="K34" s="1054"/>
      <c r="L34" s="1054"/>
      <c r="M34" s="1054"/>
      <c r="N34" s="1054"/>
      <c r="O34" s="1054"/>
      <c r="P34" s="1054"/>
      <c r="Q34" s="1054"/>
      <c r="R34" s="1054"/>
      <c r="S34" s="1054"/>
      <c r="T34" s="1054"/>
      <c r="U34" s="1054"/>
      <c r="V34" s="1054"/>
      <c r="W34" s="1055"/>
    </row>
    <row r="35" spans="2:23" ht="22.9" customHeight="1">
      <c r="B35" s="1049"/>
      <c r="C35" s="1103" t="s">
        <v>95</v>
      </c>
      <c r="D35" s="1104" t="s">
        <v>211</v>
      </c>
      <c r="E35" s="1105"/>
      <c r="F35" s="1106">
        <v>560000</v>
      </c>
      <c r="G35" s="1107">
        <v>710000</v>
      </c>
      <c r="H35" s="1051"/>
      <c r="J35" s="1052"/>
      <c r="K35" s="1054"/>
      <c r="L35" s="1054"/>
      <c r="M35" s="1054"/>
      <c r="N35" s="1054"/>
      <c r="O35" s="1054"/>
      <c r="P35" s="1054"/>
      <c r="Q35" s="1054"/>
      <c r="R35" s="1054"/>
      <c r="S35" s="1054"/>
      <c r="T35" s="1054"/>
      <c r="U35" s="1054"/>
      <c r="V35" s="1054"/>
      <c r="W35" s="1055"/>
    </row>
    <row r="36" spans="2:23" ht="22.9" customHeight="1">
      <c r="B36" s="1049"/>
      <c r="C36" s="1103" t="s">
        <v>97</v>
      </c>
      <c r="D36" s="1104" t="s">
        <v>212</v>
      </c>
      <c r="E36" s="1105"/>
      <c r="F36" s="1106"/>
      <c r="G36" s="1107"/>
      <c r="H36" s="1051"/>
      <c r="J36" s="1111"/>
      <c r="K36" s="1112"/>
      <c r="L36" s="1112"/>
      <c r="M36" s="1112"/>
      <c r="N36" s="1112"/>
      <c r="O36" s="1112"/>
      <c r="P36" s="1112"/>
      <c r="Q36" s="1112"/>
      <c r="R36" s="1112"/>
      <c r="S36" s="1112"/>
      <c r="T36" s="1112"/>
      <c r="U36" s="1112"/>
      <c r="V36" s="1112"/>
      <c r="W36" s="1113"/>
    </row>
    <row r="37" spans="2:23" ht="22.9" customHeight="1">
      <c r="B37" s="1049"/>
      <c r="C37" s="1103" t="s">
        <v>99</v>
      </c>
      <c r="D37" s="1104" t="s">
        <v>213</v>
      </c>
      <c r="E37" s="1105"/>
      <c r="F37" s="1106"/>
      <c r="G37" s="1107"/>
      <c r="H37" s="1051"/>
      <c r="J37" s="1111"/>
      <c r="K37" s="1112"/>
      <c r="L37" s="1112"/>
      <c r="M37" s="1112"/>
      <c r="N37" s="1112"/>
      <c r="O37" s="1112"/>
      <c r="P37" s="1112"/>
      <c r="Q37" s="1112"/>
      <c r="R37" s="1112"/>
      <c r="S37" s="1112"/>
      <c r="T37" s="1112"/>
      <c r="U37" s="1112"/>
      <c r="V37" s="1112"/>
      <c r="W37" s="1113"/>
    </row>
    <row r="38" spans="2:23" ht="22.9" customHeight="1">
      <c r="B38" s="1049"/>
      <c r="C38" s="1103" t="s">
        <v>195</v>
      </c>
      <c r="D38" s="1104" t="s">
        <v>214</v>
      </c>
      <c r="E38" s="1105"/>
      <c r="F38" s="1106"/>
      <c r="G38" s="1107"/>
      <c r="H38" s="1051"/>
      <c r="J38" s="1111"/>
      <c r="K38" s="1112"/>
      <c r="L38" s="1112"/>
      <c r="M38" s="1112"/>
      <c r="N38" s="1112"/>
      <c r="O38" s="1112"/>
      <c r="P38" s="1112"/>
      <c r="Q38" s="1112"/>
      <c r="R38" s="1112"/>
      <c r="S38" s="1112"/>
      <c r="T38" s="1112"/>
      <c r="U38" s="1112"/>
      <c r="V38" s="1112"/>
      <c r="W38" s="1113"/>
    </row>
    <row r="39" spans="2:23" ht="22.9" customHeight="1">
      <c r="B39" s="1049"/>
      <c r="C39" s="1103" t="s">
        <v>109</v>
      </c>
      <c r="D39" s="1104" t="s">
        <v>215</v>
      </c>
      <c r="E39" s="1105"/>
      <c r="F39" s="1106"/>
      <c r="G39" s="1107"/>
      <c r="H39" s="1051"/>
      <c r="J39" s="1111"/>
      <c r="K39" s="1112"/>
      <c r="L39" s="1112"/>
      <c r="M39" s="1112"/>
      <c r="N39" s="1112"/>
      <c r="O39" s="1112"/>
      <c r="P39" s="1112"/>
      <c r="Q39" s="1112"/>
      <c r="R39" s="1112"/>
      <c r="S39" s="1112"/>
      <c r="T39" s="1112"/>
      <c r="U39" s="1112"/>
      <c r="V39" s="1112"/>
      <c r="W39" s="1113"/>
    </row>
    <row r="40" spans="2:23" ht="22.9" customHeight="1">
      <c r="B40" s="1049"/>
      <c r="C40" s="1093" t="s">
        <v>216</v>
      </c>
      <c r="D40" s="1094" t="s">
        <v>217</v>
      </c>
      <c r="E40" s="1095">
        <f>SUM(E41:E46)</f>
        <v>6701</v>
      </c>
      <c r="F40" s="1096">
        <f>SUM(F41:F46)</f>
        <v>6701</v>
      </c>
      <c r="G40" s="1097">
        <f>SUM(G41:G46)</f>
        <v>6701</v>
      </c>
      <c r="H40" s="1051"/>
      <c r="J40" s="1111"/>
      <c r="K40" s="1112"/>
      <c r="L40" s="1112"/>
      <c r="M40" s="1112"/>
      <c r="N40" s="1112"/>
      <c r="O40" s="1112"/>
      <c r="P40" s="1112"/>
      <c r="Q40" s="1112"/>
      <c r="R40" s="1112"/>
      <c r="S40" s="1112"/>
      <c r="T40" s="1112"/>
      <c r="U40" s="1112"/>
      <c r="V40" s="1112"/>
      <c r="W40" s="1113"/>
    </row>
    <row r="41" spans="2:23" ht="22.9" customHeight="1">
      <c r="B41" s="1049"/>
      <c r="C41" s="1098" t="s">
        <v>88</v>
      </c>
      <c r="D41" s="1099" t="s">
        <v>210</v>
      </c>
      <c r="E41" s="1100"/>
      <c r="F41" s="1101"/>
      <c r="G41" s="1102"/>
      <c r="H41" s="1051"/>
      <c r="J41" s="1111"/>
      <c r="K41" s="1112"/>
      <c r="L41" s="1112"/>
      <c r="M41" s="1112"/>
      <c r="N41" s="1112"/>
      <c r="O41" s="1112"/>
      <c r="P41" s="1112"/>
      <c r="Q41" s="1112"/>
      <c r="R41" s="1112"/>
      <c r="S41" s="1112"/>
      <c r="T41" s="1112"/>
      <c r="U41" s="1112"/>
      <c r="V41" s="1112"/>
      <c r="W41" s="1113"/>
    </row>
    <row r="42" spans="2:23" ht="22.9" customHeight="1">
      <c r="B42" s="1049"/>
      <c r="C42" s="1103" t="s">
        <v>95</v>
      </c>
      <c r="D42" s="1104" t="s">
        <v>218</v>
      </c>
      <c r="E42" s="1105"/>
      <c r="F42" s="1106"/>
      <c r="G42" s="1107"/>
      <c r="H42" s="1051"/>
      <c r="J42" s="1111"/>
      <c r="K42" s="1112"/>
      <c r="L42" s="1112"/>
      <c r="M42" s="1112"/>
      <c r="N42" s="1112"/>
      <c r="O42" s="1112"/>
      <c r="P42" s="1112"/>
      <c r="Q42" s="1112"/>
      <c r="R42" s="1112"/>
      <c r="S42" s="1112"/>
      <c r="T42" s="1112"/>
      <c r="U42" s="1112"/>
      <c r="V42" s="1112"/>
      <c r="W42" s="1113"/>
    </row>
    <row r="43" spans="2:23" ht="22.9" customHeight="1">
      <c r="B43" s="1049"/>
      <c r="C43" s="1103" t="s">
        <v>97</v>
      </c>
      <c r="D43" s="1104" t="s">
        <v>212</v>
      </c>
      <c r="E43" s="1105"/>
      <c r="F43" s="1106"/>
      <c r="G43" s="1107"/>
      <c r="H43" s="1051"/>
      <c r="J43" s="1111"/>
      <c r="K43" s="1112"/>
      <c r="L43" s="1112"/>
      <c r="M43" s="1112"/>
      <c r="N43" s="1112"/>
      <c r="O43" s="1112"/>
      <c r="P43" s="1112"/>
      <c r="Q43" s="1112"/>
      <c r="R43" s="1112"/>
      <c r="S43" s="1112"/>
      <c r="T43" s="1112"/>
      <c r="U43" s="1112"/>
      <c r="V43" s="1112"/>
      <c r="W43" s="1113"/>
    </row>
    <row r="44" spans="2:23" ht="22.9" customHeight="1">
      <c r="B44" s="1049"/>
      <c r="C44" s="1103" t="s">
        <v>99</v>
      </c>
      <c r="D44" s="1104" t="s">
        <v>213</v>
      </c>
      <c r="E44" s="1105"/>
      <c r="F44" s="1106"/>
      <c r="G44" s="1107"/>
      <c r="H44" s="1051"/>
      <c r="J44" s="1111"/>
      <c r="K44" s="1112"/>
      <c r="L44" s="1112"/>
      <c r="M44" s="1112"/>
      <c r="N44" s="1112"/>
      <c r="O44" s="1112"/>
      <c r="P44" s="1112"/>
      <c r="Q44" s="1112"/>
      <c r="R44" s="1112"/>
      <c r="S44" s="1112"/>
      <c r="T44" s="1112"/>
      <c r="U44" s="1112"/>
      <c r="V44" s="1112"/>
      <c r="W44" s="1113"/>
    </row>
    <row r="45" spans="2:23" ht="22.9" customHeight="1">
      <c r="B45" s="1049"/>
      <c r="C45" s="1103" t="s">
        <v>195</v>
      </c>
      <c r="D45" s="1104" t="s">
        <v>214</v>
      </c>
      <c r="E45" s="1105">
        <v>6701</v>
      </c>
      <c r="F45" s="1106">
        <v>6701</v>
      </c>
      <c r="G45" s="1107">
        <v>6701</v>
      </c>
      <c r="H45" s="1051"/>
      <c r="J45" s="1111"/>
      <c r="K45" s="1112"/>
      <c r="L45" s="1112"/>
      <c r="M45" s="1112"/>
      <c r="N45" s="1112"/>
      <c r="O45" s="1112"/>
      <c r="P45" s="1112"/>
      <c r="Q45" s="1112"/>
      <c r="R45" s="1112"/>
      <c r="S45" s="1112"/>
      <c r="T45" s="1112"/>
      <c r="U45" s="1112"/>
      <c r="V45" s="1112"/>
      <c r="W45" s="1113"/>
    </row>
    <row r="46" spans="2:23" ht="22.9" customHeight="1">
      <c r="B46" s="1049"/>
      <c r="C46" s="1103" t="s">
        <v>109</v>
      </c>
      <c r="D46" s="1104" t="s">
        <v>215</v>
      </c>
      <c r="E46" s="1105"/>
      <c r="F46" s="1106"/>
      <c r="G46" s="1107"/>
      <c r="H46" s="1051"/>
      <c r="J46" s="1111"/>
      <c r="K46" s="1112"/>
      <c r="L46" s="1112"/>
      <c r="M46" s="1112"/>
      <c r="N46" s="1112"/>
      <c r="O46" s="1112"/>
      <c r="P46" s="1112"/>
      <c r="Q46" s="1112"/>
      <c r="R46" s="1112"/>
      <c r="S46" s="1112"/>
      <c r="T46" s="1112"/>
      <c r="U46" s="1112"/>
      <c r="V46" s="1112"/>
      <c r="W46" s="1113"/>
    </row>
    <row r="47" spans="2:23" ht="22.9" customHeight="1">
      <c r="B47" s="1049"/>
      <c r="C47" s="1093" t="s">
        <v>219</v>
      </c>
      <c r="D47" s="1094" t="s">
        <v>220</v>
      </c>
      <c r="E47" s="1114">
        <v>384659</v>
      </c>
      <c r="F47" s="1115">
        <v>384659</v>
      </c>
      <c r="G47" s="1116">
        <v>384659</v>
      </c>
      <c r="H47" s="1051"/>
      <c r="J47" s="1111"/>
      <c r="K47" s="1112"/>
      <c r="L47" s="1112"/>
      <c r="M47" s="1112"/>
      <c r="N47" s="1112"/>
      <c r="O47" s="1112"/>
      <c r="P47" s="1112"/>
      <c r="Q47" s="1112"/>
      <c r="R47" s="1112"/>
      <c r="S47" s="1112"/>
      <c r="T47" s="1112"/>
      <c r="U47" s="1112"/>
      <c r="V47" s="1112"/>
      <c r="W47" s="1113"/>
    </row>
    <row r="48" spans="2:23" ht="22.9" customHeight="1">
      <c r="B48" s="1049"/>
      <c r="C48" s="1093" t="s">
        <v>221</v>
      </c>
      <c r="D48" s="1094" t="s">
        <v>222</v>
      </c>
      <c r="E48" s="1114">
        <v>0</v>
      </c>
      <c r="F48" s="1115">
        <v>0</v>
      </c>
      <c r="G48" s="1116">
        <v>0</v>
      </c>
      <c r="H48" s="1051"/>
      <c r="J48" s="1111"/>
      <c r="K48" s="1112"/>
      <c r="L48" s="1112"/>
      <c r="M48" s="1112"/>
      <c r="N48" s="1112"/>
      <c r="O48" s="1112"/>
      <c r="P48" s="1112"/>
      <c r="Q48" s="1112"/>
      <c r="R48" s="1112"/>
      <c r="S48" s="1112"/>
      <c r="T48" s="1112"/>
      <c r="U48" s="1112"/>
      <c r="V48" s="1112"/>
      <c r="W48" s="1113"/>
    </row>
    <row r="49" spans="2:23" ht="22.9" customHeight="1">
      <c r="B49" s="1049"/>
      <c r="C49" s="1117"/>
      <c r="D49" s="1118"/>
      <c r="E49" s="1085"/>
      <c r="F49" s="1086"/>
      <c r="G49" s="1087"/>
      <c r="H49" s="1051"/>
      <c r="J49" s="1111"/>
      <c r="K49" s="1112"/>
      <c r="L49" s="1112"/>
      <c r="M49" s="1112"/>
      <c r="N49" s="1112"/>
      <c r="O49" s="1112"/>
      <c r="P49" s="1112"/>
      <c r="Q49" s="1112"/>
      <c r="R49" s="1112"/>
      <c r="S49" s="1112"/>
      <c r="T49" s="1112"/>
      <c r="U49" s="1112"/>
      <c r="V49" s="1112"/>
      <c r="W49" s="1113"/>
    </row>
    <row r="50" spans="2:23" s="1119" customFormat="1" ht="22.9" customHeight="1">
      <c r="B50" s="1065"/>
      <c r="C50" s="1088" t="s">
        <v>177</v>
      </c>
      <c r="D50" s="1089" t="s">
        <v>223</v>
      </c>
      <c r="E50" s="1090">
        <f>E51+E52+E65+E75+E82+E89+E90</f>
        <v>2765267</v>
      </c>
      <c r="F50" s="1091">
        <f>F51+F52+F65+F75+F82+F89+F90</f>
        <v>2454763.4699999997</v>
      </c>
      <c r="G50" s="1092">
        <f>G51+G52+G65+G75+G82+G89+G90</f>
        <v>4514483.22</v>
      </c>
      <c r="H50" s="1067"/>
      <c r="J50" s="1111"/>
      <c r="K50" s="1112"/>
      <c r="L50" s="1112"/>
      <c r="M50" s="1112"/>
      <c r="N50" s="1112"/>
      <c r="O50" s="1112"/>
      <c r="P50" s="1112"/>
      <c r="Q50" s="1112"/>
      <c r="R50" s="1112"/>
      <c r="S50" s="1112"/>
      <c r="T50" s="1112"/>
      <c r="U50" s="1112"/>
      <c r="V50" s="1112"/>
      <c r="W50" s="1113"/>
    </row>
    <row r="51" spans="2:23" ht="22.9" customHeight="1">
      <c r="B51" s="1049"/>
      <c r="C51" s="1093" t="s">
        <v>189</v>
      </c>
      <c r="D51" s="1094" t="s">
        <v>224</v>
      </c>
      <c r="E51" s="1114"/>
      <c r="F51" s="1115"/>
      <c r="G51" s="1116"/>
      <c r="H51" s="1051"/>
      <c r="J51" s="1111"/>
      <c r="K51" s="1112"/>
      <c r="L51" s="1112"/>
      <c r="M51" s="1112"/>
      <c r="N51" s="1112"/>
      <c r="O51" s="1112"/>
      <c r="P51" s="1112"/>
      <c r="Q51" s="1112"/>
      <c r="R51" s="1112"/>
      <c r="S51" s="1112"/>
      <c r="T51" s="1112"/>
      <c r="U51" s="1112"/>
      <c r="V51" s="1112"/>
      <c r="W51" s="1113"/>
    </row>
    <row r="52" spans="2:23" ht="22.9" customHeight="1">
      <c r="B52" s="1049"/>
      <c r="C52" s="1093" t="s">
        <v>199</v>
      </c>
      <c r="D52" s="1094" t="s">
        <v>225</v>
      </c>
      <c r="E52" s="1095">
        <f>E53+E54+E57+E60+E63+E64</f>
        <v>0</v>
      </c>
      <c r="F52" s="1096">
        <f t="shared" ref="F52:G52" si="0">F53+F54+F57+F60+F63+F64</f>
        <v>0</v>
      </c>
      <c r="G52" s="1097">
        <f t="shared" si="0"/>
        <v>0</v>
      </c>
      <c r="H52" s="1051"/>
      <c r="J52" s="1111"/>
      <c r="K52" s="1112"/>
      <c r="L52" s="1112"/>
      <c r="M52" s="1112"/>
      <c r="N52" s="1112"/>
      <c r="O52" s="1112"/>
      <c r="P52" s="1112"/>
      <c r="Q52" s="1112"/>
      <c r="R52" s="1112"/>
      <c r="S52" s="1112"/>
      <c r="T52" s="1112"/>
      <c r="U52" s="1112"/>
      <c r="V52" s="1112"/>
      <c r="W52" s="1113"/>
    </row>
    <row r="53" spans="2:23" ht="22.9" customHeight="1">
      <c r="B53" s="1049"/>
      <c r="C53" s="1103" t="s">
        <v>88</v>
      </c>
      <c r="D53" s="1104" t="s">
        <v>226</v>
      </c>
      <c r="E53" s="1105"/>
      <c r="F53" s="1106"/>
      <c r="G53" s="1107"/>
      <c r="H53" s="1051"/>
      <c r="J53" s="1111"/>
      <c r="K53" s="1112"/>
      <c r="L53" s="1112"/>
      <c r="M53" s="1112"/>
      <c r="N53" s="1112"/>
      <c r="O53" s="1112"/>
      <c r="P53" s="1112"/>
      <c r="Q53" s="1112"/>
      <c r="R53" s="1112"/>
      <c r="S53" s="1112"/>
      <c r="T53" s="1112"/>
      <c r="U53" s="1112"/>
      <c r="V53" s="1112"/>
      <c r="W53" s="1113"/>
    </row>
    <row r="54" spans="2:23" ht="22.9" customHeight="1">
      <c r="B54" s="1049"/>
      <c r="C54" s="1103" t="s">
        <v>95</v>
      </c>
      <c r="D54" s="1104" t="s">
        <v>227</v>
      </c>
      <c r="E54" s="1120">
        <f>E55+E56</f>
        <v>0</v>
      </c>
      <c r="F54" s="1121">
        <f t="shared" ref="F54:G54" si="1">F55+F56</f>
        <v>0</v>
      </c>
      <c r="G54" s="1122">
        <f t="shared" si="1"/>
        <v>0</v>
      </c>
      <c r="H54" s="1051"/>
      <c r="J54" s="1111"/>
      <c r="K54" s="1112"/>
      <c r="L54" s="1112"/>
      <c r="M54" s="1112"/>
      <c r="N54" s="1112"/>
      <c r="O54" s="1112"/>
      <c r="P54" s="1112"/>
      <c r="Q54" s="1112"/>
      <c r="R54" s="1112"/>
      <c r="S54" s="1112"/>
      <c r="T54" s="1112"/>
      <c r="U54" s="1112"/>
      <c r="V54" s="1112"/>
      <c r="W54" s="1113"/>
    </row>
    <row r="55" spans="2:23" ht="22.9" customHeight="1">
      <c r="B55" s="1049"/>
      <c r="C55" s="1123" t="s">
        <v>89</v>
      </c>
      <c r="D55" s="1124" t="s">
        <v>251</v>
      </c>
      <c r="E55" s="1125"/>
      <c r="F55" s="1126"/>
      <c r="G55" s="1127"/>
      <c r="H55" s="1051"/>
      <c r="J55" s="1111"/>
      <c r="K55" s="1112"/>
      <c r="L55" s="1112"/>
      <c r="M55" s="1112"/>
      <c r="N55" s="1112"/>
      <c r="O55" s="1112"/>
      <c r="P55" s="1112"/>
      <c r="Q55" s="1112"/>
      <c r="R55" s="1112"/>
      <c r="S55" s="1112"/>
      <c r="T55" s="1112"/>
      <c r="U55" s="1112"/>
      <c r="V55" s="1112"/>
      <c r="W55" s="1113"/>
    </row>
    <row r="56" spans="2:23" ht="22.9" customHeight="1">
      <c r="B56" s="1049"/>
      <c r="C56" s="1123" t="s">
        <v>91</v>
      </c>
      <c r="D56" s="1124" t="s">
        <v>252</v>
      </c>
      <c r="E56" s="1125"/>
      <c r="F56" s="1126"/>
      <c r="G56" s="1127"/>
      <c r="H56" s="1051"/>
      <c r="J56" s="1111"/>
      <c r="K56" s="1112"/>
      <c r="L56" s="1112"/>
      <c r="M56" s="1112"/>
      <c r="N56" s="1112"/>
      <c r="O56" s="1112"/>
      <c r="P56" s="1112"/>
      <c r="Q56" s="1112"/>
      <c r="R56" s="1112"/>
      <c r="S56" s="1112"/>
      <c r="T56" s="1112"/>
      <c r="U56" s="1112"/>
      <c r="V56" s="1112"/>
      <c r="W56" s="1113"/>
    </row>
    <row r="57" spans="2:23" ht="22.9" customHeight="1">
      <c r="B57" s="1049"/>
      <c r="C57" s="1103" t="s">
        <v>97</v>
      </c>
      <c r="D57" s="1104" t="s">
        <v>228</v>
      </c>
      <c r="E57" s="1120">
        <f>E58+E59</f>
        <v>0</v>
      </c>
      <c r="F57" s="1121">
        <f t="shared" ref="F57:G57" si="2">F58+F59</f>
        <v>0</v>
      </c>
      <c r="G57" s="1122">
        <f t="shared" si="2"/>
        <v>0</v>
      </c>
      <c r="H57" s="1051"/>
      <c r="J57" s="1111"/>
      <c r="K57" s="1112"/>
      <c r="L57" s="1112"/>
      <c r="M57" s="1112"/>
      <c r="N57" s="1112"/>
      <c r="O57" s="1112"/>
      <c r="P57" s="1112"/>
      <c r="Q57" s="1112"/>
      <c r="R57" s="1112"/>
      <c r="S57" s="1112"/>
      <c r="T57" s="1112"/>
      <c r="U57" s="1112"/>
      <c r="V57" s="1112"/>
      <c r="W57" s="1113"/>
    </row>
    <row r="58" spans="2:23" ht="22.9" customHeight="1">
      <c r="B58" s="1049"/>
      <c r="C58" s="1123" t="s">
        <v>89</v>
      </c>
      <c r="D58" s="1124" t="s">
        <v>229</v>
      </c>
      <c r="E58" s="1125"/>
      <c r="F58" s="1126"/>
      <c r="G58" s="1127"/>
      <c r="H58" s="1051"/>
      <c r="J58" s="1111"/>
      <c r="K58" s="1112"/>
      <c r="L58" s="1112"/>
      <c r="M58" s="1112"/>
      <c r="N58" s="1112"/>
      <c r="O58" s="1112"/>
      <c r="P58" s="1112"/>
      <c r="Q58" s="1112"/>
      <c r="R58" s="1112"/>
      <c r="S58" s="1112"/>
      <c r="T58" s="1112"/>
      <c r="U58" s="1112"/>
      <c r="V58" s="1112"/>
      <c r="W58" s="1113"/>
    </row>
    <row r="59" spans="2:23" ht="22.9" customHeight="1">
      <c r="B59" s="1049"/>
      <c r="C59" s="1123" t="s">
        <v>91</v>
      </c>
      <c r="D59" s="1124" t="s">
        <v>230</v>
      </c>
      <c r="E59" s="1125"/>
      <c r="F59" s="1126"/>
      <c r="G59" s="1127"/>
      <c r="H59" s="1051"/>
      <c r="J59" s="1111"/>
      <c r="K59" s="1112"/>
      <c r="L59" s="1112"/>
      <c r="M59" s="1112"/>
      <c r="N59" s="1112"/>
      <c r="O59" s="1112"/>
      <c r="P59" s="1112"/>
      <c r="Q59" s="1112"/>
      <c r="R59" s="1112"/>
      <c r="S59" s="1112"/>
      <c r="T59" s="1112"/>
      <c r="U59" s="1112"/>
      <c r="V59" s="1112"/>
      <c r="W59" s="1113"/>
    </row>
    <row r="60" spans="2:23" ht="22.9" customHeight="1">
      <c r="B60" s="1049"/>
      <c r="C60" s="1103" t="s">
        <v>99</v>
      </c>
      <c r="D60" s="1104" t="s">
        <v>231</v>
      </c>
      <c r="E60" s="1120">
        <f>E61+E62</f>
        <v>0</v>
      </c>
      <c r="F60" s="1121">
        <f t="shared" ref="F60:G60" si="3">F61+F62</f>
        <v>0</v>
      </c>
      <c r="G60" s="1122">
        <f t="shared" si="3"/>
        <v>0</v>
      </c>
      <c r="H60" s="1051"/>
      <c r="J60" s="1111"/>
      <c r="K60" s="1112"/>
      <c r="L60" s="1112"/>
      <c r="M60" s="1112"/>
      <c r="N60" s="1112"/>
      <c r="O60" s="1112"/>
      <c r="P60" s="1112"/>
      <c r="Q60" s="1112"/>
      <c r="R60" s="1112"/>
      <c r="S60" s="1112"/>
      <c r="T60" s="1112"/>
      <c r="U60" s="1112"/>
      <c r="V60" s="1112"/>
      <c r="W60" s="1113"/>
    </row>
    <row r="61" spans="2:23" ht="22.9" customHeight="1">
      <c r="B61" s="1049"/>
      <c r="C61" s="1123" t="s">
        <v>89</v>
      </c>
      <c r="D61" s="1124" t="s">
        <v>229</v>
      </c>
      <c r="E61" s="1125"/>
      <c r="F61" s="1126"/>
      <c r="G61" s="1127"/>
      <c r="H61" s="1051"/>
      <c r="J61" s="1111"/>
      <c r="K61" s="1112"/>
      <c r="L61" s="1112"/>
      <c r="M61" s="1112"/>
      <c r="N61" s="1112"/>
      <c r="O61" s="1112"/>
      <c r="P61" s="1112"/>
      <c r="Q61" s="1112"/>
      <c r="R61" s="1112"/>
      <c r="S61" s="1112"/>
      <c r="T61" s="1112"/>
      <c r="U61" s="1112"/>
      <c r="V61" s="1112"/>
      <c r="W61" s="1113"/>
    </row>
    <row r="62" spans="2:23" ht="22.9" customHeight="1">
      <c r="B62" s="1049"/>
      <c r="C62" s="1123" t="s">
        <v>91</v>
      </c>
      <c r="D62" s="1124" t="s">
        <v>230</v>
      </c>
      <c r="E62" s="1125"/>
      <c r="F62" s="1126"/>
      <c r="G62" s="1127"/>
      <c r="H62" s="1051"/>
      <c r="J62" s="1111"/>
      <c r="K62" s="1112"/>
      <c r="L62" s="1112"/>
      <c r="M62" s="1112"/>
      <c r="N62" s="1112"/>
      <c r="O62" s="1112"/>
      <c r="P62" s="1112"/>
      <c r="Q62" s="1112"/>
      <c r="R62" s="1112"/>
      <c r="S62" s="1112"/>
      <c r="T62" s="1112"/>
      <c r="U62" s="1112"/>
      <c r="V62" s="1112"/>
      <c r="W62" s="1113"/>
    </row>
    <row r="63" spans="2:23" ht="22.9" customHeight="1">
      <c r="B63" s="1049"/>
      <c r="C63" s="1103" t="s">
        <v>195</v>
      </c>
      <c r="D63" s="1104" t="s">
        <v>232</v>
      </c>
      <c r="E63" s="1105"/>
      <c r="F63" s="1106"/>
      <c r="G63" s="1107"/>
      <c r="H63" s="1051"/>
      <c r="J63" s="1111"/>
      <c r="K63" s="1112"/>
      <c r="L63" s="1112"/>
      <c r="M63" s="1112"/>
      <c r="N63" s="1112"/>
      <c r="O63" s="1112"/>
      <c r="P63" s="1112"/>
      <c r="Q63" s="1112"/>
      <c r="R63" s="1112"/>
      <c r="S63" s="1112"/>
      <c r="T63" s="1112"/>
      <c r="U63" s="1112"/>
      <c r="V63" s="1112"/>
      <c r="W63" s="1113"/>
    </row>
    <row r="64" spans="2:23" ht="22.9" customHeight="1">
      <c r="B64" s="1049"/>
      <c r="C64" s="1103" t="s">
        <v>109</v>
      </c>
      <c r="D64" s="1104" t="s">
        <v>233</v>
      </c>
      <c r="E64" s="1105"/>
      <c r="F64" s="1106"/>
      <c r="G64" s="1107"/>
      <c r="H64" s="1051"/>
      <c r="J64" s="1111"/>
      <c r="K64" s="1112"/>
      <c r="L64" s="1112"/>
      <c r="M64" s="1112"/>
      <c r="N64" s="1112"/>
      <c r="O64" s="1112"/>
      <c r="P64" s="1112"/>
      <c r="Q64" s="1112"/>
      <c r="R64" s="1112"/>
      <c r="S64" s="1112"/>
      <c r="T64" s="1112"/>
      <c r="U64" s="1112"/>
      <c r="V64" s="1112"/>
      <c r="W64" s="1113"/>
    </row>
    <row r="65" spans="2:23" ht="22.9" customHeight="1">
      <c r="B65" s="1049"/>
      <c r="C65" s="1093" t="s">
        <v>204</v>
      </c>
      <c r="D65" s="1094" t="s">
        <v>234</v>
      </c>
      <c r="E65" s="1095">
        <f>E66+SUM(E69:E74)</f>
        <v>599059</v>
      </c>
      <c r="F65" s="1096">
        <f t="shared" ref="F65:G65" si="4">F66+SUM(F69:F74)</f>
        <v>1202313.0799999998</v>
      </c>
      <c r="G65" s="1097">
        <f t="shared" si="4"/>
        <v>1014882.22</v>
      </c>
      <c r="H65" s="1051"/>
      <c r="J65" s="1111"/>
      <c r="K65" s="1112"/>
      <c r="L65" s="1112"/>
      <c r="M65" s="1112"/>
      <c r="N65" s="1112"/>
      <c r="O65" s="1112"/>
      <c r="P65" s="1112"/>
      <c r="Q65" s="1112"/>
      <c r="R65" s="1112"/>
      <c r="S65" s="1112"/>
      <c r="T65" s="1112"/>
      <c r="U65" s="1112"/>
      <c r="V65" s="1112"/>
      <c r="W65" s="1113"/>
    </row>
    <row r="66" spans="2:23" ht="22.9" customHeight="1">
      <c r="B66" s="1049"/>
      <c r="C66" s="1103" t="s">
        <v>88</v>
      </c>
      <c r="D66" s="1104" t="s">
        <v>235</v>
      </c>
      <c r="E66" s="1120">
        <f>E67+E68</f>
        <v>5839</v>
      </c>
      <c r="F66" s="1121">
        <f t="shared" ref="F66:G66" si="5">F67+F68</f>
        <v>5125</v>
      </c>
      <c r="G66" s="1122">
        <f t="shared" si="5"/>
        <v>5475</v>
      </c>
      <c r="H66" s="1051"/>
      <c r="J66" s="1111"/>
      <c r="K66" s="1112"/>
      <c r="L66" s="1112"/>
      <c r="M66" s="1112"/>
      <c r="N66" s="1112"/>
      <c r="O66" s="1112"/>
      <c r="P66" s="1112"/>
      <c r="Q66" s="1112"/>
      <c r="R66" s="1112"/>
      <c r="S66" s="1112"/>
      <c r="T66" s="1112"/>
      <c r="U66" s="1112"/>
      <c r="V66" s="1112"/>
      <c r="W66" s="1113"/>
    </row>
    <row r="67" spans="2:23" ht="22.9" customHeight="1">
      <c r="B67" s="1049"/>
      <c r="C67" s="1123" t="s">
        <v>89</v>
      </c>
      <c r="D67" s="1124" t="s">
        <v>236</v>
      </c>
      <c r="E67" s="1125"/>
      <c r="F67" s="1126"/>
      <c r="G67" s="1127"/>
      <c r="H67" s="1051"/>
      <c r="J67" s="1111"/>
      <c r="K67" s="1112"/>
      <c r="L67" s="1112"/>
      <c r="M67" s="1112"/>
      <c r="N67" s="1112"/>
      <c r="O67" s="1112"/>
      <c r="P67" s="1112"/>
      <c r="Q67" s="1112"/>
      <c r="R67" s="1112"/>
      <c r="S67" s="1112"/>
      <c r="T67" s="1112"/>
      <c r="U67" s="1112"/>
      <c r="V67" s="1112"/>
      <c r="W67" s="1113"/>
    </row>
    <row r="68" spans="2:23" ht="22.9" customHeight="1">
      <c r="B68" s="1049"/>
      <c r="C68" s="1123" t="s">
        <v>91</v>
      </c>
      <c r="D68" s="1124" t="s">
        <v>237</v>
      </c>
      <c r="E68" s="1125">
        <v>5839</v>
      </c>
      <c r="F68" s="1126">
        <v>5125</v>
      </c>
      <c r="G68" s="1127">
        <v>5475</v>
      </c>
      <c r="H68" s="1051"/>
      <c r="J68" s="1111"/>
      <c r="K68" s="1112"/>
      <c r="L68" s="1112"/>
      <c r="M68" s="1112"/>
      <c r="N68" s="1112"/>
      <c r="O68" s="1112"/>
      <c r="P68" s="1112"/>
      <c r="Q68" s="1112"/>
      <c r="R68" s="1112"/>
      <c r="S68" s="1112"/>
      <c r="T68" s="1112"/>
      <c r="U68" s="1112"/>
      <c r="V68" s="1112"/>
      <c r="W68" s="1113"/>
    </row>
    <row r="69" spans="2:23" ht="22.9" customHeight="1">
      <c r="B69" s="1049"/>
      <c r="C69" s="1103" t="s">
        <v>95</v>
      </c>
      <c r="D69" s="1104" t="s">
        <v>238</v>
      </c>
      <c r="E69" s="1105">
        <v>557779</v>
      </c>
      <c r="F69" s="1106">
        <v>1155190</v>
      </c>
      <c r="G69" s="1107">
        <f>1322968+55648-456300+48037.22</f>
        <v>970353.22</v>
      </c>
      <c r="H69" s="1051"/>
      <c r="J69" s="1111"/>
      <c r="K69" s="1112"/>
      <c r="L69" s="1112"/>
      <c r="M69" s="1112"/>
      <c r="N69" s="1112"/>
      <c r="O69" s="1112"/>
      <c r="P69" s="1112"/>
      <c r="Q69" s="1112"/>
      <c r="R69" s="1112"/>
      <c r="S69" s="1112"/>
      <c r="T69" s="1112"/>
      <c r="U69" s="1112"/>
      <c r="V69" s="1112"/>
      <c r="W69" s="1113"/>
    </row>
    <row r="70" spans="2:23" ht="22.9" customHeight="1">
      <c r="B70" s="1049"/>
      <c r="C70" s="1103" t="s">
        <v>97</v>
      </c>
      <c r="D70" s="1104" t="s">
        <v>239</v>
      </c>
      <c r="E70" s="1105">
        <v>2706</v>
      </c>
      <c r="F70" s="1106">
        <v>2716</v>
      </c>
      <c r="G70" s="1107">
        <v>2550</v>
      </c>
      <c r="H70" s="1051"/>
      <c r="J70" s="1111"/>
      <c r="K70" s="1112"/>
      <c r="L70" s="1112"/>
      <c r="M70" s="1112"/>
      <c r="N70" s="1112"/>
      <c r="O70" s="1112"/>
      <c r="P70" s="1112"/>
      <c r="Q70" s="1112"/>
      <c r="R70" s="1112"/>
      <c r="S70" s="1112"/>
      <c r="T70" s="1112"/>
      <c r="U70" s="1112"/>
      <c r="V70" s="1112"/>
      <c r="W70" s="1113"/>
    </row>
    <row r="71" spans="2:23" ht="22.9" customHeight="1">
      <c r="B71" s="1049"/>
      <c r="C71" s="1103" t="s">
        <v>99</v>
      </c>
      <c r="D71" s="1104" t="s">
        <v>62</v>
      </c>
      <c r="E71" s="1105">
        <v>13690</v>
      </c>
      <c r="F71" s="1106">
        <v>21028.66</v>
      </c>
      <c r="G71" s="1107">
        <v>19022</v>
      </c>
      <c r="H71" s="1051"/>
      <c r="J71" s="1111"/>
      <c r="K71" s="1112"/>
      <c r="L71" s="1112"/>
      <c r="M71" s="1112"/>
      <c r="N71" s="1112"/>
      <c r="O71" s="1112"/>
      <c r="P71" s="1112"/>
      <c r="Q71" s="1112"/>
      <c r="R71" s="1112"/>
      <c r="S71" s="1112"/>
      <c r="T71" s="1112"/>
      <c r="U71" s="1112"/>
      <c r="V71" s="1112"/>
      <c r="W71" s="1113"/>
    </row>
    <row r="72" spans="2:23" ht="22.9" customHeight="1">
      <c r="B72" s="1049"/>
      <c r="C72" s="1103" t="s">
        <v>195</v>
      </c>
      <c r="D72" s="1104" t="s">
        <v>240</v>
      </c>
      <c r="E72" s="1105">
        <v>19045</v>
      </c>
      <c r="F72" s="1106">
        <v>18250.759999999998</v>
      </c>
      <c r="G72" s="1107">
        <v>17482</v>
      </c>
      <c r="H72" s="1051"/>
      <c r="J72" s="1111"/>
      <c r="K72" s="1112"/>
      <c r="L72" s="1112"/>
      <c r="M72" s="1112"/>
      <c r="N72" s="1112"/>
      <c r="O72" s="1112"/>
      <c r="P72" s="1112"/>
      <c r="Q72" s="1112"/>
      <c r="R72" s="1112"/>
      <c r="S72" s="1112"/>
      <c r="T72" s="1112"/>
      <c r="U72" s="1112"/>
      <c r="V72" s="1112"/>
      <c r="W72" s="1113"/>
    </row>
    <row r="73" spans="2:23" ht="22.9" customHeight="1">
      <c r="B73" s="1049"/>
      <c r="C73" s="1103" t="s">
        <v>109</v>
      </c>
      <c r="D73" s="1104" t="s">
        <v>241</v>
      </c>
      <c r="E73" s="1105"/>
      <c r="F73" s="1106">
        <v>2.66</v>
      </c>
      <c r="G73" s="1107"/>
      <c r="H73" s="1051"/>
      <c r="J73" s="1111"/>
      <c r="K73" s="1112"/>
      <c r="L73" s="1112"/>
      <c r="M73" s="1112"/>
      <c r="N73" s="1112"/>
      <c r="O73" s="1112"/>
      <c r="P73" s="1112"/>
      <c r="Q73" s="1112"/>
      <c r="R73" s="1112"/>
      <c r="S73" s="1112"/>
      <c r="T73" s="1112"/>
      <c r="U73" s="1112"/>
      <c r="V73" s="1112"/>
      <c r="W73" s="1113"/>
    </row>
    <row r="74" spans="2:23" ht="22.9" customHeight="1">
      <c r="B74" s="1049"/>
      <c r="C74" s="1103" t="s">
        <v>114</v>
      </c>
      <c r="D74" s="1104" t="s">
        <v>242</v>
      </c>
      <c r="E74" s="1105"/>
      <c r="F74" s="1106"/>
      <c r="G74" s="1107"/>
      <c r="H74" s="1051"/>
      <c r="J74" s="1111"/>
      <c r="K74" s="1112"/>
      <c r="L74" s="1112"/>
      <c r="M74" s="1112"/>
      <c r="N74" s="1112"/>
      <c r="O74" s="1112"/>
      <c r="P74" s="1112"/>
      <c r="Q74" s="1112"/>
      <c r="R74" s="1112"/>
      <c r="S74" s="1112"/>
      <c r="T74" s="1112"/>
      <c r="U74" s="1112"/>
      <c r="V74" s="1112"/>
      <c r="W74" s="1113"/>
    </row>
    <row r="75" spans="2:23" ht="22.9" customHeight="1">
      <c r="B75" s="1049"/>
      <c r="C75" s="1093" t="s">
        <v>208</v>
      </c>
      <c r="D75" s="1094" t="s">
        <v>243</v>
      </c>
      <c r="E75" s="1095">
        <f>SUM(E76:E81)</f>
        <v>1715000</v>
      </c>
      <c r="F75" s="1096">
        <f t="shared" ref="F75:G75" si="6">SUM(F76:F81)</f>
        <v>0</v>
      </c>
      <c r="G75" s="1097">
        <f t="shared" si="6"/>
        <v>0</v>
      </c>
      <c r="H75" s="1051"/>
      <c r="J75" s="1111"/>
      <c r="K75" s="1112"/>
      <c r="L75" s="1112"/>
      <c r="M75" s="1112"/>
      <c r="N75" s="1112"/>
      <c r="O75" s="1112"/>
      <c r="P75" s="1112"/>
      <c r="Q75" s="1112"/>
      <c r="R75" s="1112"/>
      <c r="S75" s="1112"/>
      <c r="T75" s="1112"/>
      <c r="U75" s="1112"/>
      <c r="V75" s="1112"/>
      <c r="W75" s="1113"/>
    </row>
    <row r="76" spans="2:23" ht="22.9" customHeight="1">
      <c r="B76" s="1049"/>
      <c r="C76" s="1103" t="s">
        <v>88</v>
      </c>
      <c r="D76" s="1104" t="s">
        <v>210</v>
      </c>
      <c r="E76" s="1105"/>
      <c r="F76" s="1106"/>
      <c r="G76" s="1107"/>
      <c r="H76" s="1051"/>
      <c r="J76" s="1111"/>
      <c r="K76" s="1112"/>
      <c r="L76" s="1112"/>
      <c r="M76" s="1112"/>
      <c r="N76" s="1112"/>
      <c r="O76" s="1112"/>
      <c r="P76" s="1112"/>
      <c r="Q76" s="1112"/>
      <c r="R76" s="1112"/>
      <c r="S76" s="1112"/>
      <c r="T76" s="1112"/>
      <c r="U76" s="1112"/>
      <c r="V76" s="1112"/>
      <c r="W76" s="1113"/>
    </row>
    <row r="77" spans="2:23" ht="22.9" customHeight="1">
      <c r="B77" s="1049"/>
      <c r="C77" s="1103" t="s">
        <v>95</v>
      </c>
      <c r="D77" s="1104" t="s">
        <v>211</v>
      </c>
      <c r="E77" s="1105">
        <v>1715000</v>
      </c>
      <c r="F77" s="1106"/>
      <c r="G77" s="1107"/>
      <c r="H77" s="1051"/>
      <c r="J77" s="1111"/>
      <c r="K77" s="1112"/>
      <c r="L77" s="1112"/>
      <c r="M77" s="1112"/>
      <c r="N77" s="1112"/>
      <c r="O77" s="1112"/>
      <c r="P77" s="1112"/>
      <c r="Q77" s="1112"/>
      <c r="R77" s="1112"/>
      <c r="S77" s="1112"/>
      <c r="T77" s="1112"/>
      <c r="U77" s="1112"/>
      <c r="V77" s="1112"/>
      <c r="W77" s="1113"/>
    </row>
    <row r="78" spans="2:23" ht="22.9" customHeight="1">
      <c r="B78" s="1049"/>
      <c r="C78" s="1103" t="s">
        <v>97</v>
      </c>
      <c r="D78" s="1104" t="s">
        <v>212</v>
      </c>
      <c r="E78" s="1105"/>
      <c r="F78" s="1106"/>
      <c r="G78" s="1107"/>
      <c r="H78" s="1051"/>
      <c r="J78" s="1111"/>
      <c r="K78" s="1112"/>
      <c r="L78" s="1112"/>
      <c r="M78" s="1112"/>
      <c r="N78" s="1112"/>
      <c r="O78" s="1112"/>
      <c r="P78" s="1112"/>
      <c r="Q78" s="1112"/>
      <c r="R78" s="1112"/>
      <c r="S78" s="1112"/>
      <c r="T78" s="1112"/>
      <c r="U78" s="1112"/>
      <c r="V78" s="1112"/>
      <c r="W78" s="1113"/>
    </row>
    <row r="79" spans="2:23" ht="22.9" customHeight="1">
      <c r="B79" s="1049"/>
      <c r="C79" s="1103" t="s">
        <v>99</v>
      </c>
      <c r="D79" s="1104" t="s">
        <v>213</v>
      </c>
      <c r="E79" s="1105"/>
      <c r="F79" s="1106"/>
      <c r="G79" s="1107"/>
      <c r="H79" s="1051"/>
      <c r="J79" s="1111"/>
      <c r="K79" s="1112"/>
      <c r="L79" s="1112"/>
      <c r="M79" s="1112"/>
      <c r="N79" s="1112"/>
      <c r="O79" s="1112"/>
      <c r="P79" s="1112"/>
      <c r="Q79" s="1112"/>
      <c r="R79" s="1112"/>
      <c r="S79" s="1112"/>
      <c r="T79" s="1112"/>
      <c r="U79" s="1112"/>
      <c r="V79" s="1112"/>
      <c r="W79" s="1113"/>
    </row>
    <row r="80" spans="2:23" ht="22.9" customHeight="1">
      <c r="B80" s="1049"/>
      <c r="C80" s="1103" t="s">
        <v>195</v>
      </c>
      <c r="D80" s="1104" t="s">
        <v>214</v>
      </c>
      <c r="E80" s="1105"/>
      <c r="F80" s="1106"/>
      <c r="G80" s="1107"/>
      <c r="H80" s="1051"/>
      <c r="J80" s="1111"/>
      <c r="K80" s="1112"/>
      <c r="L80" s="1112"/>
      <c r="M80" s="1112"/>
      <c r="N80" s="1112"/>
      <c r="O80" s="1112"/>
      <c r="P80" s="1112"/>
      <c r="Q80" s="1112"/>
      <c r="R80" s="1112"/>
      <c r="S80" s="1112"/>
      <c r="T80" s="1112"/>
      <c r="U80" s="1112"/>
      <c r="V80" s="1112"/>
      <c r="W80" s="1113"/>
    </row>
    <row r="81" spans="2:23" ht="22.9" customHeight="1">
      <c r="B81" s="1049"/>
      <c r="C81" s="1103" t="s">
        <v>109</v>
      </c>
      <c r="D81" s="1104" t="s">
        <v>215</v>
      </c>
      <c r="E81" s="1105"/>
      <c r="F81" s="1106"/>
      <c r="G81" s="1107"/>
      <c r="H81" s="1051"/>
      <c r="J81" s="1111"/>
      <c r="K81" s="1112"/>
      <c r="L81" s="1112"/>
      <c r="M81" s="1112"/>
      <c r="N81" s="1112"/>
      <c r="O81" s="1112"/>
      <c r="P81" s="1112"/>
      <c r="Q81" s="1112"/>
      <c r="R81" s="1112"/>
      <c r="S81" s="1112"/>
      <c r="T81" s="1112"/>
      <c r="U81" s="1112"/>
      <c r="V81" s="1112"/>
      <c r="W81" s="1113"/>
    </row>
    <row r="82" spans="2:23" ht="22.9" customHeight="1">
      <c r="B82" s="1049"/>
      <c r="C82" s="1093" t="s">
        <v>216</v>
      </c>
      <c r="D82" s="1094" t="s">
        <v>244</v>
      </c>
      <c r="E82" s="1095">
        <f>SUM(E83:E88)</f>
        <v>0</v>
      </c>
      <c r="F82" s="1096">
        <f t="shared" ref="F82:G82" si="7">SUM(F83:F88)</f>
        <v>0</v>
      </c>
      <c r="G82" s="1097">
        <f t="shared" si="7"/>
        <v>0</v>
      </c>
      <c r="H82" s="1051"/>
      <c r="J82" s="1111"/>
      <c r="K82" s="1112"/>
      <c r="L82" s="1112"/>
      <c r="M82" s="1112"/>
      <c r="N82" s="1112"/>
      <c r="O82" s="1112"/>
      <c r="P82" s="1112"/>
      <c r="Q82" s="1112"/>
      <c r="R82" s="1112"/>
      <c r="S82" s="1112"/>
      <c r="T82" s="1112"/>
      <c r="U82" s="1112"/>
      <c r="V82" s="1112"/>
      <c r="W82" s="1113"/>
    </row>
    <row r="83" spans="2:23" ht="22.9" customHeight="1">
      <c r="B83" s="1049"/>
      <c r="C83" s="1103" t="s">
        <v>88</v>
      </c>
      <c r="D83" s="1104" t="s">
        <v>210</v>
      </c>
      <c r="E83" s="1105"/>
      <c r="F83" s="1106"/>
      <c r="G83" s="1107"/>
      <c r="H83" s="1051"/>
      <c r="J83" s="1111"/>
      <c r="K83" s="1112"/>
      <c r="L83" s="1112"/>
      <c r="M83" s="1112"/>
      <c r="N83" s="1112"/>
      <c r="O83" s="1112"/>
      <c r="P83" s="1112"/>
      <c r="Q83" s="1112"/>
      <c r="R83" s="1112"/>
      <c r="S83" s="1112"/>
      <c r="T83" s="1112"/>
      <c r="U83" s="1112"/>
      <c r="V83" s="1112"/>
      <c r="W83" s="1113"/>
    </row>
    <row r="84" spans="2:23" ht="22.9" customHeight="1">
      <c r="B84" s="1049"/>
      <c r="C84" s="1103" t="s">
        <v>95</v>
      </c>
      <c r="D84" s="1104" t="s">
        <v>211</v>
      </c>
      <c r="E84" s="1105"/>
      <c r="F84" s="1106"/>
      <c r="G84" s="1107"/>
      <c r="H84" s="1051"/>
      <c r="J84" s="1111"/>
      <c r="K84" s="1112"/>
      <c r="L84" s="1112"/>
      <c r="M84" s="1112"/>
      <c r="N84" s="1112"/>
      <c r="O84" s="1112"/>
      <c r="P84" s="1112"/>
      <c r="Q84" s="1112"/>
      <c r="R84" s="1112"/>
      <c r="S84" s="1112"/>
      <c r="T84" s="1112"/>
      <c r="U84" s="1112"/>
      <c r="V84" s="1112"/>
      <c r="W84" s="1113"/>
    </row>
    <row r="85" spans="2:23" ht="22.9" customHeight="1">
      <c r="B85" s="1049"/>
      <c r="C85" s="1103" t="s">
        <v>97</v>
      </c>
      <c r="D85" s="1104" t="s">
        <v>212</v>
      </c>
      <c r="E85" s="1105"/>
      <c r="F85" s="1106"/>
      <c r="G85" s="1107"/>
      <c r="H85" s="1051"/>
      <c r="J85" s="1111"/>
      <c r="K85" s="1112"/>
      <c r="L85" s="1112"/>
      <c r="M85" s="1112"/>
      <c r="N85" s="1112"/>
      <c r="O85" s="1112"/>
      <c r="P85" s="1112"/>
      <c r="Q85" s="1112"/>
      <c r="R85" s="1112"/>
      <c r="S85" s="1112"/>
      <c r="T85" s="1112"/>
      <c r="U85" s="1112"/>
      <c r="V85" s="1112"/>
      <c r="W85" s="1113"/>
    </row>
    <row r="86" spans="2:23" ht="22.9" customHeight="1">
      <c r="B86" s="1049"/>
      <c r="C86" s="1103" t="s">
        <v>99</v>
      </c>
      <c r="D86" s="1104" t="s">
        <v>213</v>
      </c>
      <c r="E86" s="1105"/>
      <c r="F86" s="1106"/>
      <c r="G86" s="1107"/>
      <c r="H86" s="1051"/>
      <c r="J86" s="1111"/>
      <c r="K86" s="1112"/>
      <c r="L86" s="1112"/>
      <c r="M86" s="1112"/>
      <c r="N86" s="1112"/>
      <c r="O86" s="1112"/>
      <c r="P86" s="1112"/>
      <c r="Q86" s="1112"/>
      <c r="R86" s="1112"/>
      <c r="S86" s="1112"/>
      <c r="T86" s="1112"/>
      <c r="U86" s="1112"/>
      <c r="V86" s="1112"/>
      <c r="W86" s="1113"/>
    </row>
    <row r="87" spans="2:23" ht="22.9" customHeight="1">
      <c r="B87" s="1049"/>
      <c r="C87" s="1103" t="s">
        <v>195</v>
      </c>
      <c r="D87" s="1104" t="s">
        <v>214</v>
      </c>
      <c r="E87" s="1105"/>
      <c r="F87" s="1106"/>
      <c r="G87" s="1107"/>
      <c r="H87" s="1051"/>
      <c r="J87" s="1111"/>
      <c r="K87" s="1112"/>
      <c r="L87" s="1112"/>
      <c r="M87" s="1112"/>
      <c r="N87" s="1112"/>
      <c r="O87" s="1112"/>
      <c r="P87" s="1112"/>
      <c r="Q87" s="1112"/>
      <c r="R87" s="1112"/>
      <c r="S87" s="1112"/>
      <c r="T87" s="1112"/>
      <c r="U87" s="1112"/>
      <c r="V87" s="1112"/>
      <c r="W87" s="1113"/>
    </row>
    <row r="88" spans="2:23" ht="22.9" customHeight="1">
      <c r="B88" s="1049"/>
      <c r="C88" s="1103" t="s">
        <v>109</v>
      </c>
      <c r="D88" s="1104" t="s">
        <v>215</v>
      </c>
      <c r="E88" s="1105"/>
      <c r="F88" s="1106"/>
      <c r="G88" s="1107"/>
      <c r="H88" s="1051"/>
      <c r="J88" s="1111"/>
      <c r="K88" s="1112"/>
      <c r="L88" s="1112"/>
      <c r="M88" s="1112"/>
      <c r="N88" s="1112"/>
      <c r="O88" s="1112"/>
      <c r="P88" s="1112"/>
      <c r="Q88" s="1112"/>
      <c r="R88" s="1112"/>
      <c r="S88" s="1112"/>
      <c r="T88" s="1112"/>
      <c r="U88" s="1112"/>
      <c r="V88" s="1112"/>
      <c r="W88" s="1113"/>
    </row>
    <row r="89" spans="2:23" s="1119" customFormat="1" ht="22.9" customHeight="1">
      <c r="B89" s="1065"/>
      <c r="C89" s="1093" t="s">
        <v>219</v>
      </c>
      <c r="D89" s="1094" t="s">
        <v>245</v>
      </c>
      <c r="E89" s="1114">
        <v>15260</v>
      </c>
      <c r="F89" s="1115">
        <v>17400.39</v>
      </c>
      <c r="G89" s="1116">
        <v>16931</v>
      </c>
      <c r="H89" s="1067"/>
      <c r="J89" s="1111"/>
      <c r="K89" s="1112"/>
      <c r="L89" s="1112"/>
      <c r="M89" s="1112"/>
      <c r="N89" s="1112"/>
      <c r="O89" s="1112"/>
      <c r="P89" s="1112"/>
      <c r="Q89" s="1112"/>
      <c r="R89" s="1112"/>
      <c r="S89" s="1112"/>
      <c r="T89" s="1112"/>
      <c r="U89" s="1112"/>
      <c r="V89" s="1112"/>
      <c r="W89" s="1113"/>
    </row>
    <row r="90" spans="2:23" ht="22.9" customHeight="1">
      <c r="B90" s="1049"/>
      <c r="C90" s="1093" t="s">
        <v>221</v>
      </c>
      <c r="D90" s="1094" t="s">
        <v>246</v>
      </c>
      <c r="E90" s="1095">
        <f>SUM(E91:E92)</f>
        <v>435948</v>
      </c>
      <c r="F90" s="1096">
        <f t="shared" ref="F90:G90" si="8">SUM(F91:F92)</f>
        <v>1235050</v>
      </c>
      <c r="G90" s="1097">
        <f t="shared" si="8"/>
        <v>3482670</v>
      </c>
      <c r="H90" s="1051"/>
      <c r="J90" s="1111"/>
      <c r="K90" s="1112"/>
      <c r="L90" s="1112"/>
      <c r="M90" s="1112"/>
      <c r="N90" s="1112"/>
      <c r="O90" s="1112"/>
      <c r="P90" s="1112"/>
      <c r="Q90" s="1112"/>
      <c r="R90" s="1112"/>
      <c r="S90" s="1112"/>
      <c r="T90" s="1112"/>
      <c r="U90" s="1112"/>
      <c r="V90" s="1112"/>
      <c r="W90" s="1113"/>
    </row>
    <row r="91" spans="2:23" ht="22.9" customHeight="1">
      <c r="B91" s="1049"/>
      <c r="C91" s="1103" t="s">
        <v>88</v>
      </c>
      <c r="D91" s="1104" t="s">
        <v>247</v>
      </c>
      <c r="E91" s="1105">
        <v>435948</v>
      </c>
      <c r="F91" s="1106">
        <f>256710+978340</f>
        <v>1235050</v>
      </c>
      <c r="G91" s="1107">
        <f>2401510+456300+368150+256710</f>
        <v>3482670</v>
      </c>
      <c r="H91" s="1051"/>
      <c r="J91" s="1111"/>
      <c r="K91" s="1112"/>
      <c r="L91" s="1112"/>
      <c r="M91" s="1112"/>
      <c r="N91" s="1112"/>
      <c r="O91" s="1112"/>
      <c r="P91" s="1112"/>
      <c r="Q91" s="1112"/>
      <c r="R91" s="1112"/>
      <c r="S91" s="1112"/>
      <c r="T91" s="1112"/>
      <c r="U91" s="1112"/>
      <c r="V91" s="1112"/>
      <c r="W91" s="1113"/>
    </row>
    <row r="92" spans="2:23" ht="22.9" customHeight="1">
      <c r="B92" s="1049"/>
      <c r="C92" s="1128" t="s">
        <v>95</v>
      </c>
      <c r="D92" s="1129" t="s">
        <v>248</v>
      </c>
      <c r="E92" s="1130"/>
      <c r="F92" s="1131"/>
      <c r="G92" s="1132"/>
      <c r="H92" s="1051"/>
      <c r="J92" s="1111"/>
      <c r="K92" s="1112"/>
      <c r="L92" s="1112"/>
      <c r="M92" s="1112"/>
      <c r="N92" s="1112"/>
      <c r="O92" s="1112"/>
      <c r="P92" s="1112"/>
      <c r="Q92" s="1112"/>
      <c r="R92" s="1112"/>
      <c r="S92" s="1112"/>
      <c r="T92" s="1112"/>
      <c r="U92" s="1112"/>
      <c r="V92" s="1112"/>
      <c r="W92" s="1113"/>
    </row>
    <row r="93" spans="2:23" ht="22.9" customHeight="1">
      <c r="B93" s="1049"/>
      <c r="C93" s="1133"/>
      <c r="D93" s="1118"/>
      <c r="E93" s="1134"/>
      <c r="F93" s="1135"/>
      <c r="G93" s="1136"/>
      <c r="H93" s="1051"/>
      <c r="J93" s="1111"/>
      <c r="K93" s="1112"/>
      <c r="L93" s="1112"/>
      <c r="M93" s="1112"/>
      <c r="N93" s="1112"/>
      <c r="O93" s="1112"/>
      <c r="P93" s="1112"/>
      <c r="Q93" s="1112"/>
      <c r="R93" s="1112"/>
      <c r="S93" s="1112"/>
      <c r="T93" s="1112"/>
      <c r="U93" s="1112"/>
      <c r="V93" s="1112"/>
      <c r="W93" s="1113"/>
    </row>
    <row r="94" spans="2:23" s="1144" customFormat="1" ht="22.9" customHeight="1" thickBot="1">
      <c r="B94" s="1137"/>
      <c r="C94" s="1138" t="s">
        <v>253</v>
      </c>
      <c r="D94" s="1139"/>
      <c r="E94" s="1140">
        <f>E50+E16</f>
        <v>7600707</v>
      </c>
      <c r="F94" s="1141">
        <f t="shared" ref="F94:G94" si="9">F50+F16</f>
        <v>6316675.4699999997</v>
      </c>
      <c r="G94" s="1142">
        <f t="shared" si="9"/>
        <v>8459785.2199999988</v>
      </c>
      <c r="H94" s="1143"/>
      <c r="J94" s="1111"/>
      <c r="K94" s="1112"/>
      <c r="L94" s="1112"/>
      <c r="M94" s="1112"/>
      <c r="N94" s="1112"/>
      <c r="O94" s="1112"/>
      <c r="P94" s="1112"/>
      <c r="Q94" s="1112"/>
      <c r="R94" s="1112"/>
      <c r="S94" s="1112"/>
      <c r="T94" s="1112"/>
      <c r="U94" s="1112"/>
      <c r="V94" s="1112"/>
      <c r="W94" s="1113"/>
    </row>
    <row r="95" spans="2:23" ht="22.9" customHeight="1" thickBot="1">
      <c r="B95" s="1145"/>
      <c r="C95" s="1435"/>
      <c r="D95" s="1435"/>
      <c r="E95" s="1435"/>
      <c r="F95" s="1435"/>
      <c r="G95" s="1146"/>
      <c r="H95" s="1147"/>
      <c r="J95" s="1148"/>
      <c r="K95" s="1149"/>
      <c r="L95" s="1149"/>
      <c r="M95" s="1149"/>
      <c r="N95" s="1149"/>
      <c r="O95" s="1149"/>
      <c r="P95" s="1149"/>
      <c r="Q95" s="1149"/>
      <c r="R95" s="1149"/>
      <c r="S95" s="1149"/>
      <c r="T95" s="1149"/>
      <c r="U95" s="1149"/>
      <c r="V95" s="1149"/>
      <c r="W95" s="1150"/>
    </row>
    <row r="96" spans="2:23" ht="22.9" customHeight="1">
      <c r="C96" s="1041"/>
      <c r="D96" s="1041"/>
      <c r="E96" s="1041"/>
      <c r="F96" s="1041"/>
      <c r="G96" s="1041"/>
    </row>
    <row r="97" spans="3:7" ht="12.75">
      <c r="C97" s="1151" t="s">
        <v>77</v>
      </c>
      <c r="D97" s="1041"/>
      <c r="E97" s="1041"/>
      <c r="F97" s="1041"/>
      <c r="G97" s="1152" t="s">
        <v>642</v>
      </c>
    </row>
    <row r="98" spans="3:7" ht="12.75">
      <c r="C98" s="1153" t="s">
        <v>78</v>
      </c>
      <c r="D98" s="1041"/>
      <c r="E98" s="1041"/>
      <c r="F98" s="1041"/>
      <c r="G98" s="1041"/>
    </row>
    <row r="99" spans="3:7" ht="12.75">
      <c r="C99" s="1153" t="s">
        <v>79</v>
      </c>
      <c r="D99" s="1041"/>
      <c r="E99" s="1041"/>
      <c r="F99" s="1041"/>
      <c r="G99" s="1041"/>
    </row>
    <row r="100" spans="3:7" ht="12.75">
      <c r="C100" s="1153" t="s">
        <v>80</v>
      </c>
      <c r="D100" s="1041"/>
      <c r="E100" s="1041"/>
      <c r="F100" s="1041"/>
      <c r="G100" s="1041"/>
    </row>
    <row r="101" spans="3:7" ht="12.75">
      <c r="C101" s="1153" t="s">
        <v>81</v>
      </c>
      <c r="D101" s="1041"/>
      <c r="E101" s="1041"/>
      <c r="F101" s="1041"/>
      <c r="G101" s="1041"/>
    </row>
    <row r="102" spans="3:7" ht="66" customHeight="1">
      <c r="C102" s="1041"/>
      <c r="D102" s="1041"/>
      <c r="E102" s="1154"/>
      <c r="F102" s="1155"/>
      <c r="G102" s="1155"/>
    </row>
    <row r="103" spans="3:7" ht="22.9" customHeight="1">
      <c r="C103" s="1041"/>
      <c r="D103" s="1041"/>
      <c r="E103" s="1041"/>
      <c r="F103" s="1041"/>
      <c r="G103" s="1041"/>
    </row>
    <row r="104" spans="3:7" ht="22.9" customHeight="1">
      <c r="C104" s="1041"/>
      <c r="D104" s="1041"/>
      <c r="E104" s="1041"/>
      <c r="F104" s="1041"/>
      <c r="G104" s="1041"/>
    </row>
    <row r="105" spans="3:7" ht="22.9" customHeight="1">
      <c r="C105" s="1041"/>
      <c r="D105" s="1041"/>
      <c r="E105" s="1041"/>
      <c r="F105" s="1041"/>
      <c r="G105" s="1041"/>
    </row>
    <row r="106" spans="3:7" ht="22.9" customHeight="1">
      <c r="F106" s="1041"/>
      <c r="G106" s="1041"/>
    </row>
  </sheetData>
  <sheetProtection password="E059" sheet="1" objects="1" scenarios="1"/>
  <mergeCells count="3">
    <mergeCell ref="G6:G7"/>
    <mergeCell ref="D9:G9"/>
    <mergeCell ref="C95:F95"/>
  </mergeCells>
  <phoneticPr fontId="20" type="noConversion"/>
  <printOptions horizontalCentered="1" verticalCentered="1"/>
  <pageMargins left="0.35629921259842523" right="0.35629921259842523" top="0.60629921259842523" bottom="0.60629921259842523" header="0.5" footer="0.5"/>
  <pageSetup paperSize="9" scale="33" orientation="portrait" horizontalDpi="4294967292" verticalDpi="4294967292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8"/>
  <sheetViews>
    <sheetView topLeftCell="A42" zoomScale="80" zoomScaleNormal="80" workbookViewId="0">
      <selection activeCell="F73" sqref="F73"/>
    </sheetView>
  </sheetViews>
  <sheetFormatPr baseColWidth="10" defaultColWidth="10.77734375" defaultRowHeight="22.9" customHeight="1"/>
  <cols>
    <col min="1" max="2" width="3.21875" style="944" customWidth="1"/>
    <col min="3" max="3" width="13.5546875" style="944" customWidth="1"/>
    <col min="4" max="4" width="76.77734375" style="944" customWidth="1"/>
    <col min="5" max="7" width="18.21875" style="944" customWidth="1"/>
    <col min="8" max="8" width="3.21875" style="944" customWidth="1"/>
    <col min="9" max="16384" width="10.77734375" style="944"/>
  </cols>
  <sheetData>
    <row r="1" spans="2:23" ht="22.9" customHeight="1">
      <c r="D1" s="945"/>
    </row>
    <row r="2" spans="2:23" ht="22.9" customHeight="1">
      <c r="D2" s="946" t="s">
        <v>31</v>
      </c>
    </row>
    <row r="3" spans="2:23" ht="22.9" customHeight="1">
      <c r="D3" s="946" t="s">
        <v>32</v>
      </c>
    </row>
    <row r="4" spans="2:23" ht="22.9" customHeight="1" thickBot="1"/>
    <row r="5" spans="2:23" ht="9" customHeight="1">
      <c r="B5" s="947"/>
      <c r="C5" s="948"/>
      <c r="D5" s="948"/>
      <c r="E5" s="948"/>
      <c r="F5" s="948"/>
      <c r="G5" s="948"/>
      <c r="H5" s="949"/>
      <c r="J5" s="950"/>
      <c r="K5" s="951"/>
      <c r="L5" s="951"/>
      <c r="M5" s="951"/>
      <c r="N5" s="951"/>
      <c r="O5" s="951"/>
      <c r="P5" s="951"/>
      <c r="Q5" s="951"/>
      <c r="R5" s="951"/>
      <c r="S5" s="951"/>
      <c r="T5" s="951"/>
      <c r="U5" s="951"/>
      <c r="V5" s="951"/>
      <c r="W5" s="952"/>
    </row>
    <row r="6" spans="2:23" ht="30" customHeight="1">
      <c r="B6" s="953"/>
      <c r="C6" s="954" t="s">
        <v>0</v>
      </c>
      <c r="D6" s="945"/>
      <c r="E6" s="945"/>
      <c r="F6" s="945"/>
      <c r="G6" s="1436">
        <f>ejercicio</f>
        <v>2018</v>
      </c>
      <c r="H6" s="955"/>
      <c r="J6" s="956"/>
      <c r="K6" s="957" t="s">
        <v>644</v>
      </c>
      <c r="L6" s="958"/>
      <c r="M6" s="958"/>
      <c r="N6" s="958"/>
      <c r="O6" s="958"/>
      <c r="P6" s="958"/>
      <c r="Q6" s="958"/>
      <c r="R6" s="958"/>
      <c r="S6" s="958"/>
      <c r="T6" s="958"/>
      <c r="U6" s="958"/>
      <c r="V6" s="958"/>
      <c r="W6" s="959"/>
    </row>
    <row r="7" spans="2:23" ht="30" customHeight="1">
      <c r="B7" s="953"/>
      <c r="C7" s="954" t="s">
        <v>1</v>
      </c>
      <c r="D7" s="945"/>
      <c r="E7" s="945"/>
      <c r="F7" s="945"/>
      <c r="G7" s="1436"/>
      <c r="H7" s="955"/>
      <c r="J7" s="956"/>
      <c r="K7" s="958"/>
      <c r="L7" s="958"/>
      <c r="M7" s="958"/>
      <c r="N7" s="958"/>
      <c r="O7" s="958"/>
      <c r="P7" s="958"/>
      <c r="Q7" s="958"/>
      <c r="R7" s="958"/>
      <c r="S7" s="958"/>
      <c r="T7" s="958"/>
      <c r="U7" s="958"/>
      <c r="V7" s="958"/>
      <c r="W7" s="959"/>
    </row>
    <row r="8" spans="2:23" ht="30" customHeight="1">
      <c r="B8" s="953"/>
      <c r="C8" s="960"/>
      <c r="D8" s="945"/>
      <c r="E8" s="945"/>
      <c r="F8" s="945"/>
      <c r="G8" s="961"/>
      <c r="H8" s="955"/>
      <c r="J8" s="956"/>
      <c r="K8" s="958"/>
      <c r="L8" s="958"/>
      <c r="M8" s="958"/>
      <c r="N8" s="958"/>
      <c r="O8" s="958"/>
      <c r="P8" s="958"/>
      <c r="Q8" s="958"/>
      <c r="R8" s="958"/>
      <c r="S8" s="958"/>
      <c r="T8" s="958"/>
      <c r="U8" s="958"/>
      <c r="V8" s="958"/>
      <c r="W8" s="959"/>
    </row>
    <row r="9" spans="2:23" s="965" customFormat="1" ht="30" customHeight="1">
      <c r="B9" s="962"/>
      <c r="C9" s="963" t="s">
        <v>2</v>
      </c>
      <c r="D9" s="1437" t="str">
        <f>Entidad</f>
        <v>CASINO TAORO S.A.</v>
      </c>
      <c r="E9" s="1437"/>
      <c r="F9" s="1437"/>
      <c r="G9" s="1437"/>
      <c r="H9" s="964"/>
      <c r="J9" s="966"/>
      <c r="K9" s="967"/>
      <c r="L9" s="967"/>
      <c r="M9" s="967"/>
      <c r="N9" s="967"/>
      <c r="O9" s="967"/>
      <c r="P9" s="967"/>
      <c r="Q9" s="967"/>
      <c r="R9" s="967"/>
      <c r="S9" s="967"/>
      <c r="T9" s="967"/>
      <c r="U9" s="967"/>
      <c r="V9" s="967"/>
      <c r="W9" s="968"/>
    </row>
    <row r="10" spans="2:23" ht="7.15" customHeight="1">
      <c r="B10" s="953"/>
      <c r="C10" s="945"/>
      <c r="D10" s="945"/>
      <c r="E10" s="945"/>
      <c r="F10" s="945"/>
      <c r="G10" s="945"/>
      <c r="H10" s="955"/>
      <c r="J10" s="956"/>
      <c r="K10" s="958"/>
      <c r="L10" s="958"/>
      <c r="M10" s="958"/>
      <c r="N10" s="958"/>
      <c r="O10" s="958"/>
      <c r="P10" s="958"/>
      <c r="Q10" s="958"/>
      <c r="R10" s="958"/>
      <c r="S10" s="958"/>
      <c r="T10" s="958"/>
      <c r="U10" s="958"/>
      <c r="V10" s="958"/>
      <c r="W10" s="959"/>
    </row>
    <row r="11" spans="2:23" s="972" customFormat="1" ht="30" customHeight="1">
      <c r="B11" s="969"/>
      <c r="C11" s="970" t="s">
        <v>255</v>
      </c>
      <c r="D11" s="970"/>
      <c r="E11" s="970"/>
      <c r="F11" s="970"/>
      <c r="G11" s="970"/>
      <c r="H11" s="971"/>
      <c r="J11" s="973"/>
      <c r="K11" s="974"/>
      <c r="L11" s="974"/>
      <c r="M11" s="974"/>
      <c r="N11" s="974"/>
      <c r="O11" s="974"/>
      <c r="P11" s="974"/>
      <c r="Q11" s="974"/>
      <c r="R11" s="974"/>
      <c r="S11" s="974"/>
      <c r="T11" s="974"/>
      <c r="U11" s="974"/>
      <c r="V11" s="974"/>
      <c r="W11" s="975"/>
    </row>
    <row r="12" spans="2:23" s="972" customFormat="1" ht="30" customHeight="1">
      <c r="B12" s="969"/>
      <c r="C12" s="976"/>
      <c r="D12" s="976"/>
      <c r="E12" s="976"/>
      <c r="F12" s="976"/>
      <c r="G12" s="976"/>
      <c r="H12" s="971"/>
      <c r="J12" s="973"/>
      <c r="K12" s="974"/>
      <c r="L12" s="974"/>
      <c r="M12" s="974"/>
      <c r="N12" s="974"/>
      <c r="O12" s="974"/>
      <c r="P12" s="974"/>
      <c r="Q12" s="974"/>
      <c r="R12" s="974"/>
      <c r="S12" s="974"/>
      <c r="T12" s="974"/>
      <c r="U12" s="974"/>
      <c r="V12" s="974"/>
      <c r="W12" s="975"/>
    </row>
    <row r="13" spans="2:23" ht="22.9" customHeight="1">
      <c r="B13" s="953"/>
      <c r="C13" s="977"/>
      <c r="D13" s="978"/>
      <c r="E13" s="979" t="s">
        <v>183</v>
      </c>
      <c r="F13" s="979" t="s">
        <v>184</v>
      </c>
      <c r="G13" s="980" t="s">
        <v>185</v>
      </c>
      <c r="H13" s="955"/>
      <c r="J13" s="956"/>
      <c r="K13" s="958"/>
      <c r="L13" s="958"/>
      <c r="M13" s="958"/>
      <c r="N13" s="958"/>
      <c r="O13" s="958"/>
      <c r="P13" s="958"/>
      <c r="Q13" s="958"/>
      <c r="R13" s="958"/>
      <c r="S13" s="958"/>
      <c r="T13" s="958"/>
      <c r="U13" s="958"/>
      <c r="V13" s="958"/>
      <c r="W13" s="959"/>
    </row>
    <row r="14" spans="2:23" ht="22.9" customHeight="1">
      <c r="B14" s="953"/>
      <c r="C14" s="981" t="s">
        <v>332</v>
      </c>
      <c r="D14" s="982"/>
      <c r="E14" s="983">
        <f>ejercicio-2</f>
        <v>2016</v>
      </c>
      <c r="F14" s="983">
        <f>ejercicio-1</f>
        <v>2017</v>
      </c>
      <c r="G14" s="984">
        <f>ejercicio</f>
        <v>2018</v>
      </c>
      <c r="H14" s="955"/>
      <c r="J14" s="956"/>
      <c r="K14" s="958"/>
      <c r="L14" s="958"/>
      <c r="M14" s="958"/>
      <c r="N14" s="958"/>
      <c r="O14" s="958"/>
      <c r="P14" s="958"/>
      <c r="Q14" s="958"/>
      <c r="R14" s="958"/>
      <c r="S14" s="958"/>
      <c r="T14" s="958"/>
      <c r="U14" s="958"/>
      <c r="V14" s="958"/>
      <c r="W14" s="959"/>
    </row>
    <row r="15" spans="2:23" ht="22.9" customHeight="1">
      <c r="B15" s="953"/>
      <c r="C15" s="985"/>
      <c r="D15" s="986"/>
      <c r="E15" s="987"/>
      <c r="F15" s="987"/>
      <c r="G15" s="988"/>
      <c r="H15" s="955"/>
      <c r="J15" s="956"/>
      <c r="K15" s="958"/>
      <c r="L15" s="958"/>
      <c r="M15" s="958"/>
      <c r="N15" s="958"/>
      <c r="O15" s="958"/>
      <c r="P15" s="958"/>
      <c r="Q15" s="958"/>
      <c r="R15" s="958"/>
      <c r="S15" s="958"/>
      <c r="T15" s="958"/>
      <c r="U15" s="958"/>
      <c r="V15" s="958"/>
      <c r="W15" s="959"/>
    </row>
    <row r="16" spans="2:23" ht="22.9" customHeight="1">
      <c r="B16" s="953"/>
      <c r="C16" s="989" t="s">
        <v>86</v>
      </c>
      <c r="D16" s="990" t="s">
        <v>256</v>
      </c>
      <c r="E16" s="991">
        <f>E17+E35+E41</f>
        <v>-2593955</v>
      </c>
      <c r="F16" s="991">
        <f>F17+F35+F41</f>
        <v>-798405</v>
      </c>
      <c r="G16" s="992">
        <f>G17+G35+G41</f>
        <v>1444795</v>
      </c>
      <c r="H16" s="955"/>
      <c r="J16" s="956"/>
      <c r="K16" s="958"/>
      <c r="L16" s="958"/>
      <c r="M16" s="958"/>
      <c r="N16" s="958"/>
      <c r="O16" s="958"/>
      <c r="P16" s="958"/>
      <c r="Q16" s="958"/>
      <c r="R16" s="958"/>
      <c r="S16" s="958"/>
      <c r="T16" s="958"/>
      <c r="U16" s="958"/>
      <c r="V16" s="958"/>
      <c r="W16" s="959"/>
    </row>
    <row r="17" spans="2:23" ht="22.9" customHeight="1">
      <c r="B17" s="953"/>
      <c r="C17" s="993" t="s">
        <v>136</v>
      </c>
      <c r="D17" s="994" t="s">
        <v>257</v>
      </c>
      <c r="E17" s="995">
        <f>+E18+E21+E22+E27+E28+E31+E32+E33+E34</f>
        <v>-2593955</v>
      </c>
      <c r="F17" s="995">
        <f>+F18+F21+F22+F27+F28+F31+F32+F33+F34</f>
        <v>-798405</v>
      </c>
      <c r="G17" s="996">
        <f>+G18+G21+G22+G27+G28+G31+G32+G33+G34</f>
        <v>1444795</v>
      </c>
      <c r="H17" s="955"/>
      <c r="J17" s="956"/>
      <c r="K17" s="958"/>
      <c r="L17" s="958"/>
      <c r="M17" s="958"/>
      <c r="N17" s="958"/>
      <c r="O17" s="958"/>
      <c r="P17" s="958"/>
      <c r="Q17" s="958"/>
      <c r="R17" s="958"/>
      <c r="S17" s="958"/>
      <c r="T17" s="958"/>
      <c r="U17" s="958"/>
      <c r="V17" s="958"/>
      <c r="W17" s="959"/>
    </row>
    <row r="18" spans="2:23" ht="22.9" customHeight="1">
      <c r="B18" s="953"/>
      <c r="C18" s="993" t="s">
        <v>189</v>
      </c>
      <c r="D18" s="994" t="s">
        <v>258</v>
      </c>
      <c r="E18" s="995">
        <f>SUM(E19:E20)</f>
        <v>3005140</v>
      </c>
      <c r="F18" s="995">
        <f>SUM(F19:F20)</f>
        <v>3005140</v>
      </c>
      <c r="G18" s="996">
        <f>SUM(G19:G20)</f>
        <v>3005140</v>
      </c>
      <c r="H18" s="955"/>
      <c r="J18" s="956"/>
      <c r="K18" s="958"/>
      <c r="L18" s="958"/>
      <c r="M18" s="958"/>
      <c r="N18" s="958"/>
      <c r="O18" s="958"/>
      <c r="P18" s="958"/>
      <c r="Q18" s="958"/>
      <c r="R18" s="958"/>
      <c r="S18" s="958"/>
      <c r="T18" s="958"/>
      <c r="U18" s="958"/>
      <c r="V18" s="958"/>
      <c r="W18" s="959"/>
    </row>
    <row r="19" spans="2:23" ht="22.9" customHeight="1">
      <c r="B19" s="953"/>
      <c r="C19" s="997" t="s">
        <v>88</v>
      </c>
      <c r="D19" s="998" t="s">
        <v>259</v>
      </c>
      <c r="E19" s="999">
        <v>3005140</v>
      </c>
      <c r="F19" s="999">
        <v>3005140</v>
      </c>
      <c r="G19" s="1000">
        <v>3005140</v>
      </c>
      <c r="H19" s="955"/>
      <c r="J19" s="956"/>
      <c r="K19" s="958"/>
      <c r="L19" s="958"/>
      <c r="M19" s="958"/>
      <c r="N19" s="958"/>
      <c r="O19" s="958"/>
      <c r="P19" s="958"/>
      <c r="Q19" s="958"/>
      <c r="R19" s="958"/>
      <c r="S19" s="958"/>
      <c r="T19" s="958"/>
      <c r="U19" s="958"/>
      <c r="V19" s="958"/>
      <c r="W19" s="959"/>
    </row>
    <row r="20" spans="2:23" ht="22.9" customHeight="1">
      <c r="B20" s="953"/>
      <c r="C20" s="1001" t="s">
        <v>95</v>
      </c>
      <c r="D20" s="1002" t="s">
        <v>260</v>
      </c>
      <c r="E20" s="1003"/>
      <c r="F20" s="1003"/>
      <c r="G20" s="1004"/>
      <c r="H20" s="955"/>
      <c r="J20" s="956"/>
      <c r="K20" s="958"/>
      <c r="L20" s="958"/>
      <c r="M20" s="958"/>
      <c r="N20" s="958"/>
      <c r="O20" s="958"/>
      <c r="P20" s="958"/>
      <c r="Q20" s="958"/>
      <c r="R20" s="958"/>
      <c r="S20" s="958"/>
      <c r="T20" s="958"/>
      <c r="U20" s="958"/>
      <c r="V20" s="958"/>
      <c r="W20" s="959"/>
    </row>
    <row r="21" spans="2:23" ht="22.9" customHeight="1">
      <c r="B21" s="953"/>
      <c r="C21" s="993" t="s">
        <v>199</v>
      </c>
      <c r="D21" s="994" t="s">
        <v>261</v>
      </c>
      <c r="E21" s="1005"/>
      <c r="F21" s="1005"/>
      <c r="G21" s="1006"/>
      <c r="H21" s="955"/>
      <c r="J21" s="956"/>
      <c r="K21" s="958"/>
      <c r="L21" s="958"/>
      <c r="M21" s="958"/>
      <c r="N21" s="958"/>
      <c r="O21" s="958"/>
      <c r="P21" s="958"/>
      <c r="Q21" s="958"/>
      <c r="R21" s="958"/>
      <c r="S21" s="958"/>
      <c r="T21" s="958"/>
      <c r="U21" s="958"/>
      <c r="V21" s="958"/>
      <c r="W21" s="959"/>
    </row>
    <row r="22" spans="2:23" ht="22.9" customHeight="1">
      <c r="B22" s="953"/>
      <c r="C22" s="993" t="s">
        <v>204</v>
      </c>
      <c r="D22" s="994" t="s">
        <v>262</v>
      </c>
      <c r="E22" s="995">
        <f>SUM(E23:E26)</f>
        <v>-1073543</v>
      </c>
      <c r="F22" s="995">
        <f>SUM(F23:F26)</f>
        <v>-1073543</v>
      </c>
      <c r="G22" s="996">
        <f>SUM(G23:G26)</f>
        <v>-1073543</v>
      </c>
      <c r="H22" s="955"/>
      <c r="J22" s="956"/>
      <c r="K22" s="958"/>
      <c r="L22" s="958"/>
      <c r="M22" s="958"/>
      <c r="N22" s="958"/>
      <c r="O22" s="958"/>
      <c r="P22" s="958"/>
      <c r="Q22" s="958"/>
      <c r="R22" s="958"/>
      <c r="S22" s="958"/>
      <c r="T22" s="958"/>
      <c r="U22" s="958"/>
      <c r="V22" s="958"/>
      <c r="W22" s="959"/>
    </row>
    <row r="23" spans="2:23" ht="22.9" customHeight="1">
      <c r="B23" s="953"/>
      <c r="C23" s="997" t="s">
        <v>88</v>
      </c>
      <c r="D23" s="998" t="s">
        <v>263</v>
      </c>
      <c r="E23" s="999">
        <v>300514</v>
      </c>
      <c r="F23" s="999">
        <v>300514</v>
      </c>
      <c r="G23" s="1000">
        <v>300514</v>
      </c>
      <c r="H23" s="955"/>
      <c r="J23" s="956"/>
      <c r="K23" s="958"/>
      <c r="L23" s="958"/>
      <c r="M23" s="958"/>
      <c r="N23" s="958"/>
      <c r="O23" s="958"/>
      <c r="P23" s="958"/>
      <c r="Q23" s="958"/>
      <c r="R23" s="958"/>
      <c r="S23" s="958"/>
      <c r="T23" s="958"/>
      <c r="U23" s="958"/>
      <c r="V23" s="958"/>
      <c r="W23" s="959"/>
    </row>
    <row r="24" spans="2:23" ht="22.9" customHeight="1">
      <c r="B24" s="953"/>
      <c r="C24" s="1001" t="s">
        <v>95</v>
      </c>
      <c r="D24" s="1002" t="s">
        <v>264</v>
      </c>
      <c r="E24" s="1003">
        <v>-1374057</v>
      </c>
      <c r="F24" s="1003">
        <f>-1374057</f>
        <v>-1374057</v>
      </c>
      <c r="G24" s="1004">
        <v>-1374057</v>
      </c>
      <c r="H24" s="955"/>
      <c r="J24" s="956"/>
      <c r="K24" s="958"/>
      <c r="L24" s="958"/>
      <c r="M24" s="958"/>
      <c r="N24" s="958"/>
      <c r="O24" s="958"/>
      <c r="P24" s="958"/>
      <c r="Q24" s="958"/>
      <c r="R24" s="958"/>
      <c r="S24" s="958"/>
      <c r="T24" s="958"/>
      <c r="U24" s="958"/>
      <c r="V24" s="958"/>
      <c r="W24" s="959"/>
    </row>
    <row r="25" spans="2:23" ht="22.9" customHeight="1">
      <c r="B25" s="953"/>
      <c r="C25" s="1001" t="s">
        <v>97</v>
      </c>
      <c r="D25" s="1002" t="s">
        <v>265</v>
      </c>
      <c r="E25" s="1003"/>
      <c r="F25" s="1003"/>
      <c r="G25" s="1004"/>
      <c r="H25" s="955"/>
      <c r="J25" s="956"/>
      <c r="K25" s="958"/>
      <c r="L25" s="958"/>
      <c r="M25" s="958"/>
      <c r="N25" s="958"/>
      <c r="O25" s="958"/>
      <c r="P25" s="958"/>
      <c r="Q25" s="958"/>
      <c r="R25" s="958"/>
      <c r="S25" s="958"/>
      <c r="T25" s="958"/>
      <c r="U25" s="958"/>
      <c r="V25" s="958"/>
      <c r="W25" s="959"/>
    </row>
    <row r="26" spans="2:23" ht="22.9" customHeight="1">
      <c r="B26" s="953"/>
      <c r="C26" s="1001" t="s">
        <v>99</v>
      </c>
      <c r="D26" s="1002" t="s">
        <v>320</v>
      </c>
      <c r="E26" s="1003"/>
      <c r="F26" s="1003"/>
      <c r="G26" s="1004"/>
      <c r="H26" s="955"/>
      <c r="J26" s="956"/>
      <c r="K26" s="958"/>
      <c r="L26" s="958"/>
      <c r="M26" s="958"/>
      <c r="N26" s="958"/>
      <c r="O26" s="958"/>
      <c r="P26" s="958"/>
      <c r="Q26" s="958"/>
      <c r="R26" s="958"/>
      <c r="S26" s="958"/>
      <c r="T26" s="958"/>
      <c r="U26" s="958"/>
      <c r="V26" s="958"/>
      <c r="W26" s="959"/>
    </row>
    <row r="27" spans="2:23" ht="22.9" customHeight="1">
      <c r="B27" s="953"/>
      <c r="C27" s="993" t="s">
        <v>208</v>
      </c>
      <c r="D27" s="994" t="s">
        <v>266</v>
      </c>
      <c r="E27" s="1005"/>
      <c r="F27" s="1005"/>
      <c r="G27" s="1006"/>
      <c r="H27" s="955"/>
      <c r="J27" s="956"/>
      <c r="K27" s="958"/>
      <c r="L27" s="958"/>
      <c r="M27" s="958"/>
      <c r="N27" s="958"/>
      <c r="O27" s="958"/>
      <c r="P27" s="958"/>
      <c r="Q27" s="958"/>
      <c r="R27" s="958"/>
      <c r="S27" s="958"/>
      <c r="T27" s="958"/>
      <c r="U27" s="958"/>
      <c r="V27" s="958"/>
      <c r="W27" s="959"/>
    </row>
    <row r="28" spans="2:23" ht="22.9" customHeight="1">
      <c r="B28" s="953"/>
      <c r="C28" s="993" t="s">
        <v>216</v>
      </c>
      <c r="D28" s="994" t="s">
        <v>267</v>
      </c>
      <c r="E28" s="995">
        <f>SUM(E29:E30)</f>
        <v>-5500365</v>
      </c>
      <c r="F28" s="995">
        <f>SUM(F29:F30)</f>
        <v>-4525552</v>
      </c>
      <c r="G28" s="996">
        <f>SUM(G29:G30)</f>
        <v>-2730002</v>
      </c>
      <c r="H28" s="955"/>
      <c r="J28" s="956"/>
      <c r="K28" s="958"/>
      <c r="L28" s="958"/>
      <c r="M28" s="958"/>
      <c r="N28" s="958"/>
      <c r="O28" s="958"/>
      <c r="P28" s="958"/>
      <c r="Q28" s="958"/>
      <c r="R28" s="958"/>
      <c r="S28" s="958"/>
      <c r="T28" s="958"/>
      <c r="U28" s="958"/>
      <c r="V28" s="958"/>
      <c r="W28" s="959"/>
    </row>
    <row r="29" spans="2:23" ht="22.9" customHeight="1">
      <c r="B29" s="953"/>
      <c r="C29" s="997" t="s">
        <v>88</v>
      </c>
      <c r="D29" s="998" t="s">
        <v>268</v>
      </c>
      <c r="E29" s="999"/>
      <c r="F29" s="999"/>
      <c r="G29" s="1000"/>
      <c r="H29" s="955"/>
      <c r="J29" s="956"/>
      <c r="K29" s="958"/>
      <c r="L29" s="958"/>
      <c r="M29" s="958"/>
      <c r="N29" s="958"/>
      <c r="O29" s="958"/>
      <c r="P29" s="958"/>
      <c r="Q29" s="958"/>
      <c r="R29" s="958"/>
      <c r="S29" s="958"/>
      <c r="T29" s="958"/>
      <c r="U29" s="958"/>
      <c r="V29" s="958"/>
      <c r="W29" s="959"/>
    </row>
    <row r="30" spans="2:23" ht="22.9" customHeight="1">
      <c r="B30" s="953"/>
      <c r="C30" s="1001" t="s">
        <v>95</v>
      </c>
      <c r="D30" s="1002" t="s">
        <v>269</v>
      </c>
      <c r="E30" s="1003">
        <v>-5500365</v>
      </c>
      <c r="F30" s="1003">
        <f>E30+E32</f>
        <v>-4525552</v>
      </c>
      <c r="G30" s="1004">
        <f>F30+F32</f>
        <v>-2730002</v>
      </c>
      <c r="H30" s="955"/>
      <c r="J30" s="1007"/>
      <c r="K30" s="1008"/>
      <c r="L30" s="1008"/>
      <c r="M30" s="1008"/>
      <c r="N30" s="1008"/>
      <c r="O30" s="1008"/>
      <c r="P30" s="1008"/>
      <c r="Q30" s="1008"/>
      <c r="R30" s="1008"/>
      <c r="S30" s="1008"/>
      <c r="T30" s="1008"/>
      <c r="U30" s="1008"/>
      <c r="V30" s="1008"/>
      <c r="W30" s="1009"/>
    </row>
    <row r="31" spans="2:23" ht="22.9" customHeight="1">
      <c r="B31" s="953"/>
      <c r="C31" s="993" t="s">
        <v>219</v>
      </c>
      <c r="D31" s="994" t="s">
        <v>270</v>
      </c>
      <c r="E31" s="1005"/>
      <c r="F31" s="1005"/>
      <c r="G31" s="1006"/>
      <c r="H31" s="955"/>
      <c r="J31" s="1007"/>
      <c r="K31" s="1008"/>
      <c r="L31" s="1008"/>
      <c r="M31" s="1008"/>
      <c r="N31" s="1008"/>
      <c r="O31" s="1008"/>
      <c r="P31" s="1008"/>
      <c r="Q31" s="1008"/>
      <c r="R31" s="1008"/>
      <c r="S31" s="1008"/>
      <c r="T31" s="1008"/>
      <c r="U31" s="1008"/>
      <c r="V31" s="1008"/>
      <c r="W31" s="1009"/>
    </row>
    <row r="32" spans="2:23" ht="22.9" customHeight="1">
      <c r="B32" s="953"/>
      <c r="C32" s="993" t="s">
        <v>221</v>
      </c>
      <c r="D32" s="994" t="s">
        <v>271</v>
      </c>
      <c r="E32" s="1005">
        <v>974813</v>
      </c>
      <c r="F32" s="1005">
        <f>1886459.99-90909.99</f>
        <v>1795550</v>
      </c>
      <c r="G32" s="1006">
        <v>2243200</v>
      </c>
      <c r="H32" s="955"/>
      <c r="J32" s="956"/>
      <c r="K32" s="958"/>
      <c r="L32" s="958"/>
      <c r="M32" s="958"/>
      <c r="N32" s="958"/>
      <c r="O32" s="958"/>
      <c r="P32" s="958"/>
      <c r="Q32" s="958"/>
      <c r="R32" s="958"/>
      <c r="S32" s="958"/>
      <c r="T32" s="958"/>
      <c r="U32" s="958"/>
      <c r="V32" s="958"/>
      <c r="W32" s="959"/>
    </row>
    <row r="33" spans="2:23" ht="22.9" customHeight="1">
      <c r="B33" s="953"/>
      <c r="C33" s="993" t="s">
        <v>272</v>
      </c>
      <c r="D33" s="994" t="s">
        <v>273</v>
      </c>
      <c r="E33" s="1005"/>
      <c r="F33" s="1005"/>
      <c r="G33" s="1006"/>
      <c r="H33" s="955"/>
      <c r="J33" s="956"/>
      <c r="K33" s="958"/>
      <c r="L33" s="958"/>
      <c r="M33" s="958"/>
      <c r="N33" s="958"/>
      <c r="O33" s="958"/>
      <c r="P33" s="958"/>
      <c r="Q33" s="958"/>
      <c r="R33" s="958"/>
      <c r="S33" s="958"/>
      <c r="T33" s="958"/>
      <c r="U33" s="958"/>
      <c r="V33" s="958"/>
      <c r="W33" s="959"/>
    </row>
    <row r="34" spans="2:23" ht="22.9" customHeight="1">
      <c r="B34" s="953"/>
      <c r="C34" s="993" t="s">
        <v>274</v>
      </c>
      <c r="D34" s="994" t="s">
        <v>275</v>
      </c>
      <c r="E34" s="1005"/>
      <c r="F34" s="1005"/>
      <c r="G34" s="1006"/>
      <c r="H34" s="955"/>
      <c r="J34" s="956"/>
      <c r="K34" s="958"/>
      <c r="L34" s="958"/>
      <c r="M34" s="958"/>
      <c r="N34" s="958"/>
      <c r="O34" s="958"/>
      <c r="P34" s="958"/>
      <c r="Q34" s="958"/>
      <c r="R34" s="958"/>
      <c r="S34" s="958"/>
      <c r="T34" s="958"/>
      <c r="U34" s="958"/>
      <c r="V34" s="958"/>
      <c r="W34" s="959"/>
    </row>
    <row r="35" spans="2:23" ht="22.9" customHeight="1">
      <c r="B35" s="953"/>
      <c r="C35" s="993" t="s">
        <v>170</v>
      </c>
      <c r="D35" s="994" t="s">
        <v>276</v>
      </c>
      <c r="E35" s="995">
        <f>SUM(E36:E40)</f>
        <v>0</v>
      </c>
      <c r="F35" s="995">
        <f>SUM(F36:F40)</f>
        <v>0</v>
      </c>
      <c r="G35" s="996">
        <f>SUM(G36:G40)</f>
        <v>0</v>
      </c>
      <c r="H35" s="955"/>
      <c r="J35" s="956"/>
      <c r="K35" s="958"/>
      <c r="L35" s="958"/>
      <c r="M35" s="958"/>
      <c r="N35" s="958"/>
      <c r="O35" s="958"/>
      <c r="P35" s="958"/>
      <c r="Q35" s="958"/>
      <c r="R35" s="958"/>
      <c r="S35" s="958"/>
      <c r="T35" s="958"/>
      <c r="U35" s="958"/>
      <c r="V35" s="958"/>
      <c r="W35" s="959"/>
    </row>
    <row r="36" spans="2:23" ht="22.9" customHeight="1">
      <c r="B36" s="953"/>
      <c r="C36" s="993" t="s">
        <v>189</v>
      </c>
      <c r="D36" s="994" t="s">
        <v>277</v>
      </c>
      <c r="E36" s="1005"/>
      <c r="F36" s="1005"/>
      <c r="G36" s="1006"/>
      <c r="H36" s="955"/>
      <c r="J36" s="1010"/>
      <c r="K36" s="1011"/>
      <c r="L36" s="1011"/>
      <c r="M36" s="1011"/>
      <c r="N36" s="1011"/>
      <c r="O36" s="1011"/>
      <c r="P36" s="1011"/>
      <c r="Q36" s="1011"/>
      <c r="R36" s="1011"/>
      <c r="S36" s="1011"/>
      <c r="T36" s="1011"/>
      <c r="U36" s="1011"/>
      <c r="V36" s="1011"/>
      <c r="W36" s="1012"/>
    </row>
    <row r="37" spans="2:23" ht="22.9" customHeight="1">
      <c r="B37" s="953"/>
      <c r="C37" s="993" t="s">
        <v>199</v>
      </c>
      <c r="D37" s="994" t="s">
        <v>278</v>
      </c>
      <c r="E37" s="1005"/>
      <c r="F37" s="1005"/>
      <c r="G37" s="1006"/>
      <c r="H37" s="955"/>
      <c r="J37" s="1010"/>
      <c r="K37" s="1011"/>
      <c r="L37" s="1011"/>
      <c r="M37" s="1011"/>
      <c r="N37" s="1011"/>
      <c r="O37" s="1011"/>
      <c r="P37" s="1011"/>
      <c r="Q37" s="1011"/>
      <c r="R37" s="1011"/>
      <c r="S37" s="1011"/>
      <c r="T37" s="1011"/>
      <c r="U37" s="1011"/>
      <c r="V37" s="1011"/>
      <c r="W37" s="1012"/>
    </row>
    <row r="38" spans="2:23" ht="22.9" customHeight="1">
      <c r="B38" s="953"/>
      <c r="C38" s="993" t="s">
        <v>204</v>
      </c>
      <c r="D38" s="994" t="s">
        <v>279</v>
      </c>
      <c r="E38" s="1005"/>
      <c r="F38" s="1005"/>
      <c r="G38" s="1006"/>
      <c r="H38" s="955"/>
      <c r="J38" s="1010"/>
      <c r="K38" s="1011"/>
      <c r="L38" s="1011"/>
      <c r="M38" s="1011"/>
      <c r="N38" s="1011"/>
      <c r="O38" s="1011"/>
      <c r="P38" s="1011"/>
      <c r="Q38" s="1011"/>
      <c r="R38" s="1011"/>
      <c r="S38" s="1011"/>
      <c r="T38" s="1011"/>
      <c r="U38" s="1011"/>
      <c r="V38" s="1011"/>
      <c r="W38" s="1012"/>
    </row>
    <row r="39" spans="2:23" ht="22.9" customHeight="1">
      <c r="B39" s="953"/>
      <c r="C39" s="993" t="s">
        <v>208</v>
      </c>
      <c r="D39" s="994" t="s">
        <v>280</v>
      </c>
      <c r="E39" s="1005"/>
      <c r="F39" s="1005"/>
      <c r="G39" s="1006"/>
      <c r="H39" s="955"/>
      <c r="J39" s="1010"/>
      <c r="K39" s="1011"/>
      <c r="L39" s="1011"/>
      <c r="M39" s="1011"/>
      <c r="N39" s="1011"/>
      <c r="O39" s="1011"/>
      <c r="P39" s="1011"/>
      <c r="Q39" s="1011"/>
      <c r="R39" s="1011"/>
      <c r="S39" s="1011"/>
      <c r="T39" s="1011"/>
      <c r="U39" s="1011"/>
      <c r="V39" s="1011"/>
      <c r="W39" s="1012"/>
    </row>
    <row r="40" spans="2:23" ht="22.9" customHeight="1">
      <c r="B40" s="953"/>
      <c r="C40" s="993" t="s">
        <v>216</v>
      </c>
      <c r="D40" s="994" t="s">
        <v>281</v>
      </c>
      <c r="E40" s="1005"/>
      <c r="F40" s="1005"/>
      <c r="G40" s="1006"/>
      <c r="H40" s="955"/>
      <c r="J40" s="1010"/>
      <c r="K40" s="1011"/>
      <c r="L40" s="1011"/>
      <c r="M40" s="1011"/>
      <c r="N40" s="1011"/>
      <c r="O40" s="1011"/>
      <c r="P40" s="1011"/>
      <c r="Q40" s="1011"/>
      <c r="R40" s="1011"/>
      <c r="S40" s="1011"/>
      <c r="T40" s="1011"/>
      <c r="U40" s="1011"/>
      <c r="V40" s="1011"/>
      <c r="W40" s="1012"/>
    </row>
    <row r="41" spans="2:23" ht="22.9" customHeight="1">
      <c r="B41" s="953"/>
      <c r="C41" s="993" t="s">
        <v>172</v>
      </c>
      <c r="D41" s="994" t="s">
        <v>282</v>
      </c>
      <c r="E41" s="1005"/>
      <c r="F41" s="1005"/>
      <c r="G41" s="1006"/>
      <c r="H41" s="955"/>
      <c r="J41" s="1010"/>
      <c r="K41" s="1011"/>
      <c r="L41" s="1011"/>
      <c r="M41" s="1011"/>
      <c r="N41" s="1011"/>
      <c r="O41" s="1011"/>
      <c r="P41" s="1011"/>
      <c r="Q41" s="1011"/>
      <c r="R41" s="1011"/>
      <c r="S41" s="1011"/>
      <c r="T41" s="1011"/>
      <c r="U41" s="1011"/>
      <c r="V41" s="1011"/>
      <c r="W41" s="1012"/>
    </row>
    <row r="42" spans="2:23" ht="22.9" customHeight="1">
      <c r="B42" s="953"/>
      <c r="C42" s="1013"/>
      <c r="D42" s="1014"/>
      <c r="E42" s="1015"/>
      <c r="F42" s="1015"/>
      <c r="G42" s="1016"/>
      <c r="H42" s="955"/>
      <c r="J42" s="1010"/>
      <c r="K42" s="1011"/>
      <c r="L42" s="1011"/>
      <c r="M42" s="1011"/>
      <c r="N42" s="1011"/>
      <c r="O42" s="1011"/>
      <c r="P42" s="1011"/>
      <c r="Q42" s="1011"/>
      <c r="R42" s="1011"/>
      <c r="S42" s="1011"/>
      <c r="T42" s="1011"/>
      <c r="U42" s="1011"/>
      <c r="V42" s="1011"/>
      <c r="W42" s="1012"/>
    </row>
    <row r="43" spans="2:23" ht="22.9" customHeight="1">
      <c r="B43" s="953"/>
      <c r="C43" s="989" t="s">
        <v>283</v>
      </c>
      <c r="D43" s="990" t="s">
        <v>284</v>
      </c>
      <c r="E43" s="991">
        <f>E44+E49+SUM(E55:E59)</f>
        <v>5750000</v>
      </c>
      <c r="F43" s="991">
        <f>F44+F49+SUM(F55:F59)</f>
        <v>5785000</v>
      </c>
      <c r="G43" s="992">
        <f>G44+G49+SUM(G55:G59)</f>
        <v>5785000</v>
      </c>
      <c r="H43" s="955"/>
      <c r="J43" s="1010"/>
      <c r="K43" s="1011"/>
      <c r="L43" s="1011"/>
      <c r="M43" s="1011"/>
      <c r="N43" s="1011"/>
      <c r="O43" s="1011"/>
      <c r="P43" s="1011"/>
      <c r="Q43" s="1011"/>
      <c r="R43" s="1011"/>
      <c r="S43" s="1011"/>
      <c r="T43" s="1011"/>
      <c r="U43" s="1011"/>
      <c r="V43" s="1011"/>
      <c r="W43" s="1012"/>
    </row>
    <row r="44" spans="2:23" ht="22.9" customHeight="1">
      <c r="B44" s="953"/>
      <c r="C44" s="993" t="s">
        <v>189</v>
      </c>
      <c r="D44" s="994" t="s">
        <v>285</v>
      </c>
      <c r="E44" s="995">
        <f>SUM(E45:E48)</f>
        <v>0</v>
      </c>
      <c r="F44" s="995">
        <f>SUM(F45:F48)</f>
        <v>0</v>
      </c>
      <c r="G44" s="996">
        <f>SUM(G45:G48)</f>
        <v>0</v>
      </c>
      <c r="H44" s="955"/>
      <c r="J44" s="1010"/>
      <c r="K44" s="1011"/>
      <c r="L44" s="1011"/>
      <c r="M44" s="1011"/>
      <c r="N44" s="1011"/>
      <c r="O44" s="1011"/>
      <c r="P44" s="1011"/>
      <c r="Q44" s="1011"/>
      <c r="R44" s="1011"/>
      <c r="S44" s="1011"/>
      <c r="T44" s="1011"/>
      <c r="U44" s="1011"/>
      <c r="V44" s="1011"/>
      <c r="W44" s="1012"/>
    </row>
    <row r="45" spans="2:23" ht="22.9" customHeight="1">
      <c r="B45" s="953"/>
      <c r="C45" s="997" t="s">
        <v>88</v>
      </c>
      <c r="D45" s="998" t="s">
        <v>286</v>
      </c>
      <c r="E45" s="999"/>
      <c r="F45" s="999"/>
      <c r="G45" s="1000"/>
      <c r="H45" s="955"/>
      <c r="J45" s="1010"/>
      <c r="K45" s="1011"/>
      <c r="L45" s="1011"/>
      <c r="M45" s="1011"/>
      <c r="N45" s="1011"/>
      <c r="O45" s="1011"/>
      <c r="P45" s="1011"/>
      <c r="Q45" s="1011"/>
      <c r="R45" s="1011"/>
      <c r="S45" s="1011"/>
      <c r="T45" s="1011"/>
      <c r="U45" s="1011"/>
      <c r="V45" s="1011"/>
      <c r="W45" s="1012"/>
    </row>
    <row r="46" spans="2:23" ht="22.9" customHeight="1">
      <c r="B46" s="953"/>
      <c r="C46" s="1001" t="s">
        <v>95</v>
      </c>
      <c r="D46" s="1002" t="s">
        <v>287</v>
      </c>
      <c r="E46" s="1003"/>
      <c r="F46" s="1003"/>
      <c r="G46" s="1004"/>
      <c r="H46" s="955"/>
      <c r="J46" s="1010"/>
      <c r="K46" s="1011"/>
      <c r="L46" s="1011"/>
      <c r="M46" s="1011"/>
      <c r="N46" s="1011"/>
      <c r="O46" s="1011"/>
      <c r="P46" s="1011"/>
      <c r="Q46" s="1011"/>
      <c r="R46" s="1011"/>
      <c r="S46" s="1011"/>
      <c r="T46" s="1011"/>
      <c r="U46" s="1011"/>
      <c r="V46" s="1011"/>
      <c r="W46" s="1012"/>
    </row>
    <row r="47" spans="2:23" ht="22.9" customHeight="1">
      <c r="B47" s="953"/>
      <c r="C47" s="1001" t="s">
        <v>97</v>
      </c>
      <c r="D47" s="1002" t="s">
        <v>288</v>
      </c>
      <c r="E47" s="1003"/>
      <c r="F47" s="1003"/>
      <c r="G47" s="1004"/>
      <c r="H47" s="955"/>
      <c r="J47" s="1010"/>
      <c r="K47" s="1011"/>
      <c r="L47" s="1011"/>
      <c r="M47" s="1011"/>
      <c r="N47" s="1011"/>
      <c r="O47" s="1011"/>
      <c r="P47" s="1011"/>
      <c r="Q47" s="1011"/>
      <c r="R47" s="1011"/>
      <c r="S47" s="1011"/>
      <c r="T47" s="1011"/>
      <c r="U47" s="1011"/>
      <c r="V47" s="1011"/>
      <c r="W47" s="1012"/>
    </row>
    <row r="48" spans="2:23" ht="22.9" customHeight="1">
      <c r="B48" s="953"/>
      <c r="C48" s="1001" t="s">
        <v>99</v>
      </c>
      <c r="D48" s="1002" t="s">
        <v>289</v>
      </c>
      <c r="E48" s="1003"/>
      <c r="F48" s="1003"/>
      <c r="G48" s="1004"/>
      <c r="H48" s="955"/>
      <c r="J48" s="1010"/>
      <c r="K48" s="1011"/>
      <c r="L48" s="1011"/>
      <c r="M48" s="1011"/>
      <c r="N48" s="1011"/>
      <c r="O48" s="1011"/>
      <c r="P48" s="1011"/>
      <c r="Q48" s="1011"/>
      <c r="R48" s="1011"/>
      <c r="S48" s="1011"/>
      <c r="T48" s="1011"/>
      <c r="U48" s="1011"/>
      <c r="V48" s="1011"/>
      <c r="W48" s="1012"/>
    </row>
    <row r="49" spans="2:23" ht="22.9" customHeight="1">
      <c r="B49" s="953"/>
      <c r="C49" s="993" t="s">
        <v>199</v>
      </c>
      <c r="D49" s="994" t="s">
        <v>290</v>
      </c>
      <c r="E49" s="995">
        <f>SUM(E50:E54)</f>
        <v>0</v>
      </c>
      <c r="F49" s="995">
        <f>SUM(F50:F54)</f>
        <v>0</v>
      </c>
      <c r="G49" s="996">
        <f>SUM(G50:G54)</f>
        <v>0</v>
      </c>
      <c r="H49" s="955"/>
      <c r="J49" s="1010"/>
      <c r="K49" s="1011"/>
      <c r="L49" s="1011"/>
      <c r="M49" s="1011"/>
      <c r="N49" s="1011"/>
      <c r="O49" s="1011"/>
      <c r="P49" s="1011"/>
      <c r="Q49" s="1011"/>
      <c r="R49" s="1011"/>
      <c r="S49" s="1011"/>
      <c r="T49" s="1011"/>
      <c r="U49" s="1011"/>
      <c r="V49" s="1011"/>
      <c r="W49" s="1012"/>
    </row>
    <row r="50" spans="2:23" ht="22.9" customHeight="1">
      <c r="B50" s="953"/>
      <c r="C50" s="997" t="s">
        <v>88</v>
      </c>
      <c r="D50" s="998" t="s">
        <v>291</v>
      </c>
      <c r="E50" s="999"/>
      <c r="F50" s="999"/>
      <c r="G50" s="1000"/>
      <c r="H50" s="955"/>
      <c r="J50" s="1010"/>
      <c r="K50" s="1011"/>
      <c r="L50" s="1011"/>
      <c r="M50" s="1011"/>
      <c r="N50" s="1011"/>
      <c r="O50" s="1011"/>
      <c r="P50" s="1011"/>
      <c r="Q50" s="1011"/>
      <c r="R50" s="1011"/>
      <c r="S50" s="1011"/>
      <c r="T50" s="1011"/>
      <c r="U50" s="1011"/>
      <c r="V50" s="1011"/>
      <c r="W50" s="1012"/>
    </row>
    <row r="51" spans="2:23" s="1017" customFormat="1" ht="22.9" customHeight="1">
      <c r="B51" s="969"/>
      <c r="C51" s="1001" t="s">
        <v>95</v>
      </c>
      <c r="D51" s="1002" t="s">
        <v>292</v>
      </c>
      <c r="E51" s="1003"/>
      <c r="F51" s="1003"/>
      <c r="G51" s="1004"/>
      <c r="H51" s="971"/>
      <c r="J51" s="1010"/>
      <c r="K51" s="1011"/>
      <c r="L51" s="1011"/>
      <c r="M51" s="1011"/>
      <c r="N51" s="1011"/>
      <c r="O51" s="1011"/>
      <c r="P51" s="1011"/>
      <c r="Q51" s="1011"/>
      <c r="R51" s="1011"/>
      <c r="S51" s="1011"/>
      <c r="T51" s="1011"/>
      <c r="U51" s="1011"/>
      <c r="V51" s="1011"/>
      <c r="W51" s="1012"/>
    </row>
    <row r="52" spans="2:23" ht="22.9" customHeight="1">
      <c r="B52" s="953"/>
      <c r="C52" s="1001" t="s">
        <v>97</v>
      </c>
      <c r="D52" s="1002" t="s">
        <v>293</v>
      </c>
      <c r="E52" s="1003"/>
      <c r="F52" s="1003"/>
      <c r="G52" s="1004"/>
      <c r="H52" s="955"/>
      <c r="J52" s="1010"/>
      <c r="K52" s="1011"/>
      <c r="L52" s="1011"/>
      <c r="M52" s="1011"/>
      <c r="N52" s="1011"/>
      <c r="O52" s="1011"/>
      <c r="P52" s="1011"/>
      <c r="Q52" s="1011"/>
      <c r="R52" s="1011"/>
      <c r="S52" s="1011"/>
      <c r="T52" s="1011"/>
      <c r="U52" s="1011"/>
      <c r="V52" s="1011"/>
      <c r="W52" s="1012"/>
    </row>
    <row r="53" spans="2:23" ht="22.9" customHeight="1">
      <c r="B53" s="953"/>
      <c r="C53" s="1001" t="s">
        <v>99</v>
      </c>
      <c r="D53" s="1002" t="s">
        <v>213</v>
      </c>
      <c r="E53" s="1003"/>
      <c r="F53" s="1003"/>
      <c r="G53" s="1004"/>
      <c r="H53" s="955"/>
      <c r="J53" s="1010"/>
      <c r="K53" s="1011"/>
      <c r="L53" s="1011"/>
      <c r="M53" s="1011"/>
      <c r="N53" s="1011"/>
      <c r="O53" s="1011"/>
      <c r="P53" s="1011"/>
      <c r="Q53" s="1011"/>
      <c r="R53" s="1011"/>
      <c r="S53" s="1011"/>
      <c r="T53" s="1011"/>
      <c r="U53" s="1011"/>
      <c r="V53" s="1011"/>
      <c r="W53" s="1012"/>
    </row>
    <row r="54" spans="2:23" ht="22.9" customHeight="1">
      <c r="B54" s="953"/>
      <c r="C54" s="1001" t="s">
        <v>195</v>
      </c>
      <c r="D54" s="1002" t="s">
        <v>294</v>
      </c>
      <c r="E54" s="1003"/>
      <c r="F54" s="1003"/>
      <c r="G54" s="1004"/>
      <c r="H54" s="955"/>
      <c r="J54" s="1010"/>
      <c r="K54" s="1011"/>
      <c r="L54" s="1011"/>
      <c r="M54" s="1011"/>
      <c r="N54" s="1011"/>
      <c r="O54" s="1011"/>
      <c r="P54" s="1011"/>
      <c r="Q54" s="1011"/>
      <c r="R54" s="1011"/>
      <c r="S54" s="1011"/>
      <c r="T54" s="1011"/>
      <c r="U54" s="1011"/>
      <c r="V54" s="1011"/>
      <c r="W54" s="1012"/>
    </row>
    <row r="55" spans="2:23" ht="22.9" customHeight="1">
      <c r="B55" s="953"/>
      <c r="C55" s="993" t="s">
        <v>204</v>
      </c>
      <c r="D55" s="994" t="s">
        <v>295</v>
      </c>
      <c r="E55" s="1005">
        <v>5750000</v>
      </c>
      <c r="F55" s="1005">
        <f>3785000+2000000</f>
        <v>5785000</v>
      </c>
      <c r="G55" s="1006">
        <f>3785000+2000000</f>
        <v>5785000</v>
      </c>
      <c r="H55" s="955"/>
      <c r="J55" s="1010"/>
      <c r="K55" s="1011"/>
      <c r="L55" s="1011"/>
      <c r="M55" s="1011"/>
      <c r="N55" s="1011"/>
      <c r="O55" s="1011"/>
      <c r="P55" s="1011"/>
      <c r="Q55" s="1011"/>
      <c r="R55" s="1011"/>
      <c r="S55" s="1011"/>
      <c r="T55" s="1011"/>
      <c r="U55" s="1011"/>
      <c r="V55" s="1011"/>
      <c r="W55" s="1012"/>
    </row>
    <row r="56" spans="2:23" ht="22.9" customHeight="1">
      <c r="B56" s="953"/>
      <c r="C56" s="993" t="s">
        <v>208</v>
      </c>
      <c r="D56" s="994" t="s">
        <v>296</v>
      </c>
      <c r="E56" s="1005"/>
      <c r="F56" s="1005"/>
      <c r="G56" s="1006"/>
      <c r="H56" s="955"/>
      <c r="J56" s="1010"/>
      <c r="K56" s="1011"/>
      <c r="L56" s="1011"/>
      <c r="M56" s="1011"/>
      <c r="N56" s="1011"/>
      <c r="O56" s="1011"/>
      <c r="P56" s="1011"/>
      <c r="Q56" s="1011"/>
      <c r="R56" s="1011"/>
      <c r="S56" s="1011"/>
      <c r="T56" s="1011"/>
      <c r="U56" s="1011"/>
      <c r="V56" s="1011"/>
      <c r="W56" s="1012"/>
    </row>
    <row r="57" spans="2:23" ht="22.9" customHeight="1">
      <c r="B57" s="953"/>
      <c r="C57" s="993" t="s">
        <v>216</v>
      </c>
      <c r="D57" s="994" t="s">
        <v>297</v>
      </c>
      <c r="E57" s="1005"/>
      <c r="F57" s="1005"/>
      <c r="G57" s="1006"/>
      <c r="H57" s="955"/>
      <c r="J57" s="1010"/>
      <c r="K57" s="1011"/>
      <c r="L57" s="1011"/>
      <c r="M57" s="1011"/>
      <c r="N57" s="1011"/>
      <c r="O57" s="1011"/>
      <c r="P57" s="1011"/>
      <c r="Q57" s="1011"/>
      <c r="R57" s="1011"/>
      <c r="S57" s="1011"/>
      <c r="T57" s="1011"/>
      <c r="U57" s="1011"/>
      <c r="V57" s="1011"/>
      <c r="W57" s="1012"/>
    </row>
    <row r="58" spans="2:23" ht="22.9" customHeight="1">
      <c r="B58" s="953"/>
      <c r="C58" s="993" t="s">
        <v>219</v>
      </c>
      <c r="D58" s="994" t="s">
        <v>298</v>
      </c>
      <c r="E58" s="1005"/>
      <c r="F58" s="1005"/>
      <c r="G58" s="1006"/>
      <c r="H58" s="955"/>
      <c r="J58" s="1010"/>
      <c r="K58" s="1011"/>
      <c r="L58" s="1011"/>
      <c r="M58" s="1011"/>
      <c r="N58" s="1011"/>
      <c r="O58" s="1011"/>
      <c r="P58" s="1011"/>
      <c r="Q58" s="1011"/>
      <c r="R58" s="1011"/>
      <c r="S58" s="1011"/>
      <c r="T58" s="1011"/>
      <c r="U58" s="1011"/>
      <c r="V58" s="1011"/>
      <c r="W58" s="1012"/>
    </row>
    <row r="59" spans="2:23" ht="22.9" customHeight="1">
      <c r="B59" s="953"/>
      <c r="C59" s="993" t="s">
        <v>221</v>
      </c>
      <c r="D59" s="994" t="s">
        <v>299</v>
      </c>
      <c r="E59" s="1005"/>
      <c r="F59" s="1005"/>
      <c r="G59" s="1006"/>
      <c r="H59" s="955"/>
      <c r="J59" s="1010"/>
      <c r="K59" s="1011"/>
      <c r="L59" s="1011"/>
      <c r="M59" s="1011"/>
      <c r="N59" s="1011"/>
      <c r="O59" s="1011"/>
      <c r="P59" s="1011"/>
      <c r="Q59" s="1011"/>
      <c r="R59" s="1011"/>
      <c r="S59" s="1011"/>
      <c r="T59" s="1011"/>
      <c r="U59" s="1011"/>
      <c r="V59" s="1011"/>
      <c r="W59" s="1012"/>
    </row>
    <row r="60" spans="2:23" ht="22.9" customHeight="1">
      <c r="B60" s="953"/>
      <c r="C60" s="1018"/>
      <c r="D60" s="954"/>
      <c r="E60" s="1015"/>
      <c r="F60" s="1015"/>
      <c r="G60" s="1016"/>
      <c r="H60" s="955"/>
      <c r="J60" s="1010"/>
      <c r="K60" s="1011"/>
      <c r="L60" s="1011"/>
      <c r="M60" s="1011"/>
      <c r="N60" s="1011"/>
      <c r="O60" s="1011"/>
      <c r="P60" s="1011"/>
      <c r="Q60" s="1011"/>
      <c r="R60" s="1011"/>
      <c r="S60" s="1011"/>
      <c r="T60" s="1011"/>
      <c r="U60" s="1011"/>
      <c r="V60" s="1011"/>
      <c r="W60" s="1012"/>
    </row>
    <row r="61" spans="2:23" ht="22.9" customHeight="1">
      <c r="B61" s="953"/>
      <c r="C61" s="989" t="s">
        <v>300</v>
      </c>
      <c r="D61" s="990" t="s">
        <v>301</v>
      </c>
      <c r="E61" s="991">
        <f>E62+E63+E66+E72+E73+E83+E84</f>
        <v>4444662</v>
      </c>
      <c r="F61" s="991">
        <f>F62+F63+F66+F72+F73+F83+F84</f>
        <v>1330080.4699999997</v>
      </c>
      <c r="G61" s="992">
        <f>G62+G63+G66+G72+G73+G83+G84</f>
        <v>1229990.22</v>
      </c>
      <c r="H61" s="955"/>
      <c r="J61" s="1010"/>
      <c r="K61" s="1011"/>
      <c r="L61" s="1011"/>
      <c r="M61" s="1011"/>
      <c r="N61" s="1011"/>
      <c r="O61" s="1011"/>
      <c r="P61" s="1011"/>
      <c r="Q61" s="1011"/>
      <c r="R61" s="1011"/>
      <c r="S61" s="1011"/>
      <c r="T61" s="1011"/>
      <c r="U61" s="1011"/>
      <c r="V61" s="1011"/>
      <c r="W61" s="1012"/>
    </row>
    <row r="62" spans="2:23" ht="22.9" customHeight="1">
      <c r="B62" s="953"/>
      <c r="C62" s="993" t="s">
        <v>189</v>
      </c>
      <c r="D62" s="994" t="s">
        <v>302</v>
      </c>
      <c r="E62" s="1005"/>
      <c r="F62" s="1005"/>
      <c r="G62" s="1006"/>
      <c r="H62" s="955"/>
      <c r="J62" s="1010"/>
      <c r="K62" s="1011"/>
      <c r="L62" s="1011"/>
      <c r="M62" s="1011"/>
      <c r="N62" s="1011"/>
      <c r="O62" s="1011"/>
      <c r="P62" s="1011"/>
      <c r="Q62" s="1011"/>
      <c r="R62" s="1011"/>
      <c r="S62" s="1011"/>
      <c r="T62" s="1011"/>
      <c r="U62" s="1011"/>
      <c r="V62" s="1011"/>
      <c r="W62" s="1012"/>
    </row>
    <row r="63" spans="2:23" ht="22.9" customHeight="1">
      <c r="B63" s="953"/>
      <c r="C63" s="993" t="s">
        <v>199</v>
      </c>
      <c r="D63" s="994" t="s">
        <v>303</v>
      </c>
      <c r="E63" s="995">
        <f>SUM(E64:E65)</f>
        <v>203577</v>
      </c>
      <c r="F63" s="995">
        <f>SUM(F64:F65)</f>
        <v>165913.62</v>
      </c>
      <c r="G63" s="996">
        <f>SUM(G64:G65)</f>
        <v>199560</v>
      </c>
      <c r="H63" s="955"/>
      <c r="J63" s="1010"/>
      <c r="K63" s="1011"/>
      <c r="L63" s="1011"/>
      <c r="M63" s="1011"/>
      <c r="N63" s="1011"/>
      <c r="O63" s="1011"/>
      <c r="P63" s="1011"/>
      <c r="Q63" s="1011"/>
      <c r="R63" s="1011"/>
      <c r="S63" s="1011"/>
      <c r="T63" s="1011"/>
      <c r="U63" s="1011"/>
      <c r="V63" s="1011"/>
      <c r="W63" s="1012"/>
    </row>
    <row r="64" spans="2:23" ht="22.9" customHeight="1">
      <c r="B64" s="953"/>
      <c r="C64" s="997" t="s">
        <v>88</v>
      </c>
      <c r="D64" s="998" t="s">
        <v>304</v>
      </c>
      <c r="E64" s="999"/>
      <c r="F64" s="999"/>
      <c r="G64" s="1000"/>
      <c r="H64" s="955"/>
      <c r="J64" s="1010"/>
      <c r="K64" s="1011"/>
      <c r="L64" s="1011"/>
      <c r="M64" s="1011"/>
      <c r="N64" s="1011"/>
      <c r="O64" s="1011"/>
      <c r="P64" s="1011"/>
      <c r="Q64" s="1011"/>
      <c r="R64" s="1011"/>
      <c r="S64" s="1011"/>
      <c r="T64" s="1011"/>
      <c r="U64" s="1011"/>
      <c r="V64" s="1011"/>
      <c r="W64" s="1012"/>
    </row>
    <row r="65" spans="2:23" ht="22.9" customHeight="1">
      <c r="B65" s="953"/>
      <c r="C65" s="1001" t="s">
        <v>95</v>
      </c>
      <c r="D65" s="1002" t="s">
        <v>289</v>
      </c>
      <c r="E65" s="1003">
        <v>203577</v>
      </c>
      <c r="F65" s="1003">
        <f>181080.58-15166.96</f>
        <v>165913.62</v>
      </c>
      <c r="G65" s="1004">
        <v>199560</v>
      </c>
      <c r="H65" s="955"/>
      <c r="J65" s="1010"/>
      <c r="K65" s="1011"/>
      <c r="L65" s="1011"/>
      <c r="M65" s="1011"/>
      <c r="N65" s="1011"/>
      <c r="O65" s="1011"/>
      <c r="P65" s="1011"/>
      <c r="Q65" s="1011"/>
      <c r="R65" s="1011"/>
      <c r="S65" s="1011"/>
      <c r="T65" s="1011"/>
      <c r="U65" s="1011"/>
      <c r="V65" s="1011"/>
      <c r="W65" s="1012"/>
    </row>
    <row r="66" spans="2:23" ht="22.9" customHeight="1">
      <c r="B66" s="953"/>
      <c r="C66" s="993" t="s">
        <v>204</v>
      </c>
      <c r="D66" s="994" t="s">
        <v>305</v>
      </c>
      <c r="E66" s="995">
        <f>SUM(E67:E71)</f>
        <v>42439</v>
      </c>
      <c r="F66" s="995">
        <f>SUM(F67:F71)</f>
        <v>40333</v>
      </c>
      <c r="G66" s="996">
        <f>SUM(G67:G71)</f>
        <v>48434.22</v>
      </c>
      <c r="H66" s="955"/>
      <c r="J66" s="1010"/>
      <c r="K66" s="1011"/>
      <c r="L66" s="1011"/>
      <c r="M66" s="1011"/>
      <c r="N66" s="1011"/>
      <c r="O66" s="1011"/>
      <c r="P66" s="1011"/>
      <c r="Q66" s="1011"/>
      <c r="R66" s="1011"/>
      <c r="S66" s="1011"/>
      <c r="T66" s="1011"/>
      <c r="U66" s="1011"/>
      <c r="V66" s="1011"/>
      <c r="W66" s="1012"/>
    </row>
    <row r="67" spans="2:23" ht="22.9" customHeight="1">
      <c r="B67" s="953"/>
      <c r="C67" s="997" t="s">
        <v>88</v>
      </c>
      <c r="D67" s="998" t="s">
        <v>306</v>
      </c>
      <c r="E67" s="999"/>
      <c r="F67" s="999"/>
      <c r="G67" s="1000"/>
      <c r="H67" s="955"/>
      <c r="J67" s="1010"/>
      <c r="K67" s="1011"/>
      <c r="L67" s="1011"/>
      <c r="M67" s="1011"/>
      <c r="N67" s="1011"/>
      <c r="O67" s="1011"/>
      <c r="P67" s="1011"/>
      <c r="Q67" s="1011"/>
      <c r="R67" s="1011"/>
      <c r="S67" s="1011"/>
      <c r="T67" s="1011"/>
      <c r="U67" s="1011"/>
      <c r="V67" s="1011"/>
      <c r="W67" s="1012"/>
    </row>
    <row r="68" spans="2:23" ht="22.9" customHeight="1">
      <c r="B68" s="953"/>
      <c r="C68" s="1001" t="s">
        <v>95</v>
      </c>
      <c r="D68" s="1002" t="s">
        <v>292</v>
      </c>
      <c r="E68" s="1003"/>
      <c r="F68" s="1003"/>
      <c r="G68" s="1004"/>
      <c r="H68" s="955"/>
      <c r="J68" s="1010"/>
      <c r="K68" s="1011"/>
      <c r="L68" s="1011"/>
      <c r="M68" s="1011"/>
      <c r="N68" s="1011"/>
      <c r="O68" s="1011"/>
      <c r="P68" s="1011"/>
      <c r="Q68" s="1011"/>
      <c r="R68" s="1011"/>
      <c r="S68" s="1011"/>
      <c r="T68" s="1011"/>
      <c r="U68" s="1011"/>
      <c r="V68" s="1011"/>
      <c r="W68" s="1012"/>
    </row>
    <row r="69" spans="2:23" ht="22.9" customHeight="1">
      <c r="B69" s="953"/>
      <c r="C69" s="1001" t="s">
        <v>97</v>
      </c>
      <c r="D69" s="1002" t="s">
        <v>293</v>
      </c>
      <c r="E69" s="1003"/>
      <c r="F69" s="1003"/>
      <c r="G69" s="1004"/>
      <c r="H69" s="955"/>
      <c r="J69" s="1010"/>
      <c r="K69" s="1011"/>
      <c r="L69" s="1011"/>
      <c r="M69" s="1011"/>
      <c r="N69" s="1011"/>
      <c r="O69" s="1011"/>
      <c r="P69" s="1011"/>
      <c r="Q69" s="1011"/>
      <c r="R69" s="1011"/>
      <c r="S69" s="1011"/>
      <c r="T69" s="1011"/>
      <c r="U69" s="1011"/>
      <c r="V69" s="1011"/>
      <c r="W69" s="1012"/>
    </row>
    <row r="70" spans="2:23" ht="22.9" customHeight="1">
      <c r="B70" s="953"/>
      <c r="C70" s="1001" t="s">
        <v>99</v>
      </c>
      <c r="D70" s="1002" t="s">
        <v>213</v>
      </c>
      <c r="E70" s="1003"/>
      <c r="F70" s="1003"/>
      <c r="G70" s="1004"/>
      <c r="H70" s="955"/>
      <c r="J70" s="1010"/>
      <c r="K70" s="1011"/>
      <c r="L70" s="1011"/>
      <c r="M70" s="1011"/>
      <c r="N70" s="1011"/>
      <c r="O70" s="1011"/>
      <c r="P70" s="1011"/>
      <c r="Q70" s="1011"/>
      <c r="R70" s="1011"/>
      <c r="S70" s="1011"/>
      <c r="T70" s="1011"/>
      <c r="U70" s="1011"/>
      <c r="V70" s="1011"/>
      <c r="W70" s="1012"/>
    </row>
    <row r="71" spans="2:23" ht="22.9" customHeight="1">
      <c r="B71" s="953"/>
      <c r="C71" s="1001" t="s">
        <v>195</v>
      </c>
      <c r="D71" s="1002" t="s">
        <v>294</v>
      </c>
      <c r="E71" s="1003">
        <v>42439</v>
      </c>
      <c r="F71" s="1003">
        <v>40333</v>
      </c>
      <c r="G71" s="1004">
        <f>47397+1037.22</f>
        <v>48434.22</v>
      </c>
      <c r="H71" s="955"/>
      <c r="J71" s="1010"/>
      <c r="K71" s="1011"/>
      <c r="L71" s="1011"/>
      <c r="M71" s="1011"/>
      <c r="N71" s="1011"/>
      <c r="O71" s="1011"/>
      <c r="P71" s="1011"/>
      <c r="Q71" s="1011"/>
      <c r="R71" s="1011"/>
      <c r="S71" s="1011"/>
      <c r="T71" s="1011"/>
      <c r="U71" s="1011"/>
      <c r="V71" s="1011"/>
      <c r="W71" s="1012"/>
    </row>
    <row r="72" spans="2:23" ht="22.9" customHeight="1">
      <c r="B72" s="953"/>
      <c r="C72" s="993" t="s">
        <v>208</v>
      </c>
      <c r="D72" s="994" t="s">
        <v>307</v>
      </c>
      <c r="E72" s="1005">
        <v>2000000</v>
      </c>
      <c r="F72" s="1005"/>
      <c r="G72" s="1006"/>
      <c r="H72" s="955"/>
      <c r="J72" s="1010"/>
      <c r="K72" s="1011"/>
      <c r="L72" s="1011"/>
      <c r="M72" s="1011"/>
      <c r="N72" s="1011"/>
      <c r="O72" s="1011"/>
      <c r="P72" s="1011"/>
      <c r="Q72" s="1011"/>
      <c r="R72" s="1011"/>
      <c r="S72" s="1011"/>
      <c r="T72" s="1011"/>
      <c r="U72" s="1011"/>
      <c r="V72" s="1011"/>
      <c r="W72" s="1012"/>
    </row>
    <row r="73" spans="2:23" ht="22.9" customHeight="1">
      <c r="B73" s="953"/>
      <c r="C73" s="993" t="s">
        <v>216</v>
      </c>
      <c r="D73" s="994" t="s">
        <v>308</v>
      </c>
      <c r="E73" s="995">
        <f>E74+SUM(E77:E82)</f>
        <v>2198646</v>
      </c>
      <c r="F73" s="995">
        <f>F74+SUM(F77:F82)</f>
        <v>1123833.8499999999</v>
      </c>
      <c r="G73" s="996">
        <f>G74+SUM(G77:G82)</f>
        <v>981996</v>
      </c>
      <c r="H73" s="955"/>
      <c r="J73" s="1010"/>
      <c r="K73" s="1011"/>
      <c r="L73" s="1011"/>
      <c r="M73" s="1011"/>
      <c r="N73" s="1011"/>
      <c r="O73" s="1011"/>
      <c r="P73" s="1011"/>
      <c r="Q73" s="1011"/>
      <c r="R73" s="1011"/>
      <c r="S73" s="1011"/>
      <c r="T73" s="1011"/>
      <c r="U73" s="1011"/>
      <c r="V73" s="1011"/>
      <c r="W73" s="1012"/>
    </row>
    <row r="74" spans="2:23" ht="22.9" customHeight="1">
      <c r="B74" s="953"/>
      <c r="C74" s="1001" t="s">
        <v>88</v>
      </c>
      <c r="D74" s="1002" t="s">
        <v>309</v>
      </c>
      <c r="E74" s="1019">
        <f>SUM(E75:E76)</f>
        <v>80717</v>
      </c>
      <c r="F74" s="1019">
        <f>SUM(F75:F76)</f>
        <v>67925.25</v>
      </c>
      <c r="G74" s="1020">
        <f>SUM(G75:G76)</f>
        <v>71258</v>
      </c>
      <c r="H74" s="955"/>
      <c r="J74" s="1010"/>
      <c r="K74" s="1011"/>
      <c r="L74" s="1011"/>
      <c r="M74" s="1011"/>
      <c r="N74" s="1011"/>
      <c r="O74" s="1011"/>
      <c r="P74" s="1011"/>
      <c r="Q74" s="1011"/>
      <c r="R74" s="1011"/>
      <c r="S74" s="1011"/>
      <c r="T74" s="1011"/>
      <c r="U74" s="1011"/>
      <c r="V74" s="1011"/>
      <c r="W74" s="1012"/>
    </row>
    <row r="75" spans="2:23" ht="22.9" customHeight="1">
      <c r="B75" s="953"/>
      <c r="C75" s="1021" t="s">
        <v>89</v>
      </c>
      <c r="D75" s="1022" t="s">
        <v>310</v>
      </c>
      <c r="E75" s="1023"/>
      <c r="F75" s="1023"/>
      <c r="G75" s="1024"/>
      <c r="H75" s="955"/>
      <c r="J75" s="1010"/>
      <c r="K75" s="1011"/>
      <c r="L75" s="1011"/>
      <c r="M75" s="1011"/>
      <c r="N75" s="1011"/>
      <c r="O75" s="1011"/>
      <c r="P75" s="1011"/>
      <c r="Q75" s="1011"/>
      <c r="R75" s="1011"/>
      <c r="S75" s="1011"/>
      <c r="T75" s="1011"/>
      <c r="U75" s="1011"/>
      <c r="V75" s="1011"/>
      <c r="W75" s="1012"/>
    </row>
    <row r="76" spans="2:23" ht="22.9" customHeight="1">
      <c r="B76" s="953"/>
      <c r="C76" s="1021" t="s">
        <v>91</v>
      </c>
      <c r="D76" s="1022" t="s">
        <v>311</v>
      </c>
      <c r="E76" s="1023">
        <v>80717</v>
      </c>
      <c r="F76" s="1023">
        <v>67925.25</v>
      </c>
      <c r="G76" s="1024">
        <v>71258</v>
      </c>
      <c r="H76" s="955"/>
      <c r="J76" s="1010"/>
      <c r="K76" s="1011"/>
      <c r="L76" s="1011"/>
      <c r="M76" s="1011"/>
      <c r="N76" s="1011"/>
      <c r="O76" s="1011"/>
      <c r="P76" s="1011"/>
      <c r="Q76" s="1011"/>
      <c r="R76" s="1011"/>
      <c r="S76" s="1011"/>
      <c r="T76" s="1011"/>
      <c r="U76" s="1011"/>
      <c r="V76" s="1011"/>
      <c r="W76" s="1012"/>
    </row>
    <row r="77" spans="2:23" ht="22.9" customHeight="1">
      <c r="B77" s="953"/>
      <c r="C77" s="1001" t="s">
        <v>95</v>
      </c>
      <c r="D77" s="1002" t="s">
        <v>312</v>
      </c>
      <c r="E77" s="1003">
        <v>1170708</v>
      </c>
      <c r="F77" s="1003">
        <f>96728+497918.52+225872.58-176141</f>
        <v>644378.1</v>
      </c>
      <c r="G77" s="1004">
        <f>11833+75000+368150+256710-248488.5</f>
        <v>463204.5</v>
      </c>
      <c r="H77" s="955"/>
      <c r="J77" s="1010"/>
      <c r="K77" s="1011"/>
      <c r="L77" s="1011"/>
      <c r="M77" s="1011"/>
      <c r="N77" s="1011"/>
      <c r="O77" s="1011"/>
      <c r="P77" s="1011"/>
      <c r="Q77" s="1011"/>
      <c r="R77" s="1011"/>
      <c r="S77" s="1011"/>
      <c r="T77" s="1011"/>
      <c r="U77" s="1011"/>
      <c r="V77" s="1011"/>
      <c r="W77" s="1012"/>
    </row>
    <row r="78" spans="2:23" ht="22.9" customHeight="1">
      <c r="B78" s="953"/>
      <c r="C78" s="1001" t="s">
        <v>97</v>
      </c>
      <c r="D78" s="1002" t="s">
        <v>313</v>
      </c>
      <c r="E78" s="1003">
        <v>131993</v>
      </c>
      <c r="F78" s="1003">
        <f>203023.72-80000</f>
        <v>123023.72</v>
      </c>
      <c r="G78" s="1004">
        <v>127659</v>
      </c>
      <c r="H78" s="955"/>
      <c r="J78" s="1010"/>
      <c r="K78" s="1011"/>
      <c r="L78" s="1011"/>
      <c r="M78" s="1011"/>
      <c r="N78" s="1011"/>
      <c r="O78" s="1011"/>
      <c r="P78" s="1011"/>
      <c r="Q78" s="1011"/>
      <c r="R78" s="1011"/>
      <c r="S78" s="1011"/>
      <c r="T78" s="1011"/>
      <c r="U78" s="1011"/>
      <c r="V78" s="1011"/>
      <c r="W78" s="1012"/>
    </row>
    <row r="79" spans="2:23" ht="22.9" customHeight="1">
      <c r="B79" s="953"/>
      <c r="C79" s="1001" t="s">
        <v>99</v>
      </c>
      <c r="D79" s="1002" t="s">
        <v>314</v>
      </c>
      <c r="E79" s="1003">
        <v>173760</v>
      </c>
      <c r="F79" s="1003">
        <f>133079.89-60000</f>
        <v>73079.890000000014</v>
      </c>
      <c r="G79" s="1004">
        <v>84178</v>
      </c>
      <c r="H79" s="955"/>
      <c r="J79" s="1010"/>
      <c r="K79" s="1011"/>
      <c r="L79" s="1011"/>
      <c r="M79" s="1011"/>
      <c r="N79" s="1011"/>
      <c r="O79" s="1011"/>
      <c r="P79" s="1011"/>
      <c r="Q79" s="1011"/>
      <c r="R79" s="1011"/>
      <c r="S79" s="1011"/>
      <c r="T79" s="1011"/>
      <c r="U79" s="1011"/>
      <c r="V79" s="1011"/>
      <c r="W79" s="1012"/>
    </row>
    <row r="80" spans="2:23" ht="22.9" customHeight="1">
      <c r="B80" s="953"/>
      <c r="C80" s="1001" t="s">
        <v>195</v>
      </c>
      <c r="D80" s="1002" t="s">
        <v>315</v>
      </c>
      <c r="E80" s="1003"/>
      <c r="F80" s="1003"/>
      <c r="G80" s="1004"/>
      <c r="H80" s="955"/>
      <c r="J80" s="1010"/>
      <c r="K80" s="1011"/>
      <c r="L80" s="1011"/>
      <c r="M80" s="1011"/>
      <c r="N80" s="1011"/>
      <c r="O80" s="1011"/>
      <c r="P80" s="1011"/>
      <c r="Q80" s="1011"/>
      <c r="R80" s="1011"/>
      <c r="S80" s="1011"/>
      <c r="T80" s="1011"/>
      <c r="U80" s="1011"/>
      <c r="V80" s="1011"/>
      <c r="W80" s="1012"/>
    </row>
    <row r="81" spans="2:23" ht="22.9" customHeight="1">
      <c r="B81" s="953"/>
      <c r="C81" s="1001" t="s">
        <v>109</v>
      </c>
      <c r="D81" s="1002" t="s">
        <v>316</v>
      </c>
      <c r="E81" s="1003">
        <f>111925+191853+281527+15983+38691+1260</f>
        <v>641239</v>
      </c>
      <c r="F81" s="1003">
        <f>97376.76+112539.39+12905.02+37605.72-45000</f>
        <v>215426.88999999998</v>
      </c>
      <c r="G81" s="1004">
        <f>66301.5+13000+35000+101395+20000</f>
        <v>235696.5</v>
      </c>
      <c r="H81" s="955"/>
      <c r="J81" s="1010"/>
      <c r="K81" s="1011"/>
      <c r="L81" s="1011"/>
      <c r="M81" s="1011"/>
      <c r="N81" s="1011"/>
      <c r="O81" s="1011"/>
      <c r="P81" s="1011"/>
      <c r="Q81" s="1011"/>
      <c r="R81" s="1011"/>
      <c r="S81" s="1011"/>
      <c r="T81" s="1011"/>
      <c r="U81" s="1011"/>
      <c r="V81" s="1011"/>
      <c r="W81" s="1012"/>
    </row>
    <row r="82" spans="2:23" ht="22.9" customHeight="1">
      <c r="B82" s="953"/>
      <c r="C82" s="1001" t="s">
        <v>114</v>
      </c>
      <c r="D82" s="1002" t="s">
        <v>317</v>
      </c>
      <c r="E82" s="1003">
        <v>229</v>
      </c>
      <c r="F82" s="1003"/>
      <c r="G82" s="1004"/>
      <c r="H82" s="955"/>
      <c r="J82" s="1010"/>
      <c r="K82" s="1011"/>
      <c r="L82" s="1011"/>
      <c r="M82" s="1011"/>
      <c r="N82" s="1011"/>
      <c r="O82" s="1011"/>
      <c r="P82" s="1011"/>
      <c r="Q82" s="1011"/>
      <c r="R82" s="1011"/>
      <c r="S82" s="1011"/>
      <c r="T82" s="1011"/>
      <c r="U82" s="1011"/>
      <c r="V82" s="1011"/>
      <c r="W82" s="1012"/>
    </row>
    <row r="83" spans="2:23" ht="22.9" customHeight="1">
      <c r="B83" s="953"/>
      <c r="C83" s="993" t="s">
        <v>219</v>
      </c>
      <c r="D83" s="994" t="s">
        <v>245</v>
      </c>
      <c r="E83" s="1005"/>
      <c r="F83" s="1005"/>
      <c r="G83" s="1006"/>
      <c r="H83" s="955"/>
      <c r="J83" s="1010"/>
      <c r="K83" s="1011"/>
      <c r="L83" s="1011"/>
      <c r="M83" s="1011"/>
      <c r="N83" s="1011"/>
      <c r="O83" s="1011"/>
      <c r="P83" s="1011"/>
      <c r="Q83" s="1011"/>
      <c r="R83" s="1011"/>
      <c r="S83" s="1011"/>
      <c r="T83" s="1011"/>
      <c r="U83" s="1011"/>
      <c r="V83" s="1011"/>
      <c r="W83" s="1012"/>
    </row>
    <row r="84" spans="2:23" ht="22.9" customHeight="1">
      <c r="B84" s="953"/>
      <c r="C84" s="993" t="s">
        <v>221</v>
      </c>
      <c r="D84" s="994" t="s">
        <v>318</v>
      </c>
      <c r="E84" s="1005"/>
      <c r="F84" s="1005"/>
      <c r="G84" s="1006"/>
      <c r="H84" s="955"/>
      <c r="J84" s="1010"/>
      <c r="K84" s="1011"/>
      <c r="L84" s="1011"/>
      <c r="M84" s="1011"/>
      <c r="N84" s="1011"/>
      <c r="O84" s="1011"/>
      <c r="P84" s="1011"/>
      <c r="Q84" s="1011"/>
      <c r="R84" s="1011"/>
      <c r="S84" s="1011"/>
      <c r="T84" s="1011"/>
      <c r="U84" s="1011"/>
      <c r="V84" s="1011"/>
      <c r="W84" s="1012"/>
    </row>
    <row r="85" spans="2:23" ht="22.9" customHeight="1">
      <c r="B85" s="953"/>
      <c r="C85" s="985"/>
      <c r="D85" s="986"/>
      <c r="E85" s="1015"/>
      <c r="F85" s="1015"/>
      <c r="G85" s="1016"/>
      <c r="H85" s="955"/>
      <c r="J85" s="1010"/>
      <c r="K85" s="1011"/>
      <c r="L85" s="1011"/>
      <c r="M85" s="1011"/>
      <c r="N85" s="1011"/>
      <c r="O85" s="1011"/>
      <c r="P85" s="1011"/>
      <c r="Q85" s="1011"/>
      <c r="R85" s="1011"/>
      <c r="S85" s="1011"/>
      <c r="T85" s="1011"/>
      <c r="U85" s="1011"/>
      <c r="V85" s="1011"/>
      <c r="W85" s="1012"/>
    </row>
    <row r="86" spans="2:23" ht="22.9" customHeight="1" thickBot="1">
      <c r="B86" s="953"/>
      <c r="C86" s="1025" t="s">
        <v>319</v>
      </c>
      <c r="D86" s="1026"/>
      <c r="E86" s="1027">
        <f>E16+E43+E61</f>
        <v>7600707</v>
      </c>
      <c r="F86" s="1027">
        <f>F16+F43+F61</f>
        <v>6316675.4699999997</v>
      </c>
      <c r="G86" s="1028">
        <f>G16+G43+G61</f>
        <v>8459785.2200000007</v>
      </c>
      <c r="H86" s="955"/>
      <c r="J86" s="1010"/>
      <c r="K86" s="1011"/>
      <c r="L86" s="1011"/>
      <c r="M86" s="1011"/>
      <c r="N86" s="1011"/>
      <c r="O86" s="1011"/>
      <c r="P86" s="1011"/>
      <c r="Q86" s="1011"/>
      <c r="R86" s="1011"/>
      <c r="S86" s="1011"/>
      <c r="T86" s="1011"/>
      <c r="U86" s="1011"/>
      <c r="V86" s="1011"/>
      <c r="W86" s="1012"/>
    </row>
    <row r="87" spans="2:23" ht="22.9" customHeight="1" thickBot="1">
      <c r="B87" s="1029"/>
      <c r="C87" s="1438"/>
      <c r="D87" s="1438"/>
      <c r="E87" s="1438"/>
      <c r="F87" s="1438"/>
      <c r="G87" s="1030"/>
      <c r="H87" s="1031"/>
      <c r="J87" s="1032"/>
      <c r="K87" s="1033"/>
      <c r="L87" s="1033"/>
      <c r="M87" s="1033"/>
      <c r="N87" s="1033"/>
      <c r="O87" s="1033"/>
      <c r="P87" s="1033"/>
      <c r="Q87" s="1033"/>
      <c r="R87" s="1033"/>
      <c r="S87" s="1033"/>
      <c r="T87" s="1033"/>
      <c r="U87" s="1033"/>
      <c r="V87" s="1033"/>
      <c r="W87" s="1034"/>
    </row>
    <row r="88" spans="2:23" ht="22.9" customHeight="1">
      <c r="C88" s="945"/>
      <c r="D88" s="945"/>
      <c r="E88" s="945"/>
      <c r="F88" s="945"/>
      <c r="G88" s="945"/>
    </row>
    <row r="89" spans="2:23" ht="12.75">
      <c r="C89" s="1035" t="s">
        <v>77</v>
      </c>
      <c r="D89" s="945"/>
      <c r="E89" s="945"/>
      <c r="F89" s="945"/>
      <c r="G89" s="1036" t="s">
        <v>643</v>
      </c>
    </row>
    <row r="90" spans="2:23" ht="12.75">
      <c r="C90" s="1037" t="s">
        <v>78</v>
      </c>
      <c r="D90" s="945"/>
      <c r="E90" s="945"/>
      <c r="F90" s="945"/>
      <c r="G90" s="945"/>
    </row>
    <row r="91" spans="2:23" ht="12.75">
      <c r="C91" s="1037" t="s">
        <v>79</v>
      </c>
      <c r="D91" s="945"/>
      <c r="E91" s="945"/>
      <c r="F91" s="945"/>
      <c r="G91" s="945"/>
    </row>
    <row r="92" spans="2:23" ht="12.75">
      <c r="C92" s="1037" t="s">
        <v>80</v>
      </c>
      <c r="D92" s="945"/>
      <c r="E92" s="945"/>
      <c r="F92" s="945"/>
      <c r="G92" s="945"/>
    </row>
    <row r="93" spans="2:23" ht="12.75">
      <c r="C93" s="1037" t="s">
        <v>81</v>
      </c>
      <c r="D93" s="945"/>
      <c r="E93" s="945"/>
      <c r="F93" s="945"/>
      <c r="G93" s="945"/>
    </row>
    <row r="94" spans="2:23" ht="22.9" customHeight="1">
      <c r="C94" s="945"/>
      <c r="D94" s="945"/>
      <c r="E94" s="1038" t="str">
        <f>IF(CHECK_LIST!J15&gt;0,"Revisa","")</f>
        <v/>
      </c>
      <c r="F94" s="1038" t="str">
        <f>IF(CHECK_LIST!K15&gt;0,"Revisa","")</f>
        <v/>
      </c>
      <c r="G94" s="1038" t="str">
        <f>IF(CHECK_LIST!L15&gt;0,"Revisa","")</f>
        <v/>
      </c>
    </row>
    <row r="95" spans="2:23" ht="22.9" customHeight="1">
      <c r="C95" s="945"/>
      <c r="D95" s="945"/>
      <c r="E95" s="945"/>
      <c r="F95" s="945"/>
      <c r="G95" s="945"/>
    </row>
    <row r="96" spans="2:23" ht="22.9" customHeight="1">
      <c r="C96" s="945"/>
      <c r="D96" s="945"/>
      <c r="E96" s="945"/>
      <c r="F96" s="945"/>
      <c r="G96" s="945"/>
    </row>
    <row r="97" spans="3:7" ht="22.9" customHeight="1">
      <c r="C97" s="945"/>
      <c r="D97" s="945"/>
      <c r="E97" s="945"/>
      <c r="F97" s="945"/>
      <c r="G97" s="945"/>
    </row>
    <row r="98" spans="3:7" ht="22.9" customHeight="1">
      <c r="F98" s="945"/>
      <c r="G98" s="945"/>
    </row>
  </sheetData>
  <sheetProtection password="E059" sheet="1" objects="1" scenarios="1"/>
  <mergeCells count="3">
    <mergeCell ref="G6:G7"/>
    <mergeCell ref="D9:G9"/>
    <mergeCell ref="C87:F87"/>
  </mergeCells>
  <phoneticPr fontId="20" type="noConversion"/>
  <printOptions horizontalCentered="1" verticalCentered="1"/>
  <pageMargins left="0.35629921259842523" right="0.35629921259842523" top="0.60629921259842523" bottom="0.60629921259842523" header="0.5" footer="0.5"/>
  <pageSetup paperSize="9" scale="36"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27</vt:i4>
      </vt:variant>
    </vt:vector>
  </HeadingPairs>
  <TitlesOfParts>
    <vt:vector size="51" baseType="lpstr">
      <vt:lpstr>GENERAL</vt:lpstr>
      <vt:lpstr>CHECK_LIST</vt:lpstr>
      <vt:lpstr>FC-1_ORGANOS_GOBIERNO</vt:lpstr>
      <vt:lpstr>FC-2_ACCIONISTAS</vt:lpstr>
      <vt:lpstr>FC-2_1</vt:lpstr>
      <vt:lpstr>FC-3_CPyG</vt:lpstr>
      <vt:lpstr>FC-3_1_INF_ADIC_CPyG</vt:lpstr>
      <vt:lpstr>FC-4_ACTIVO</vt:lpstr>
      <vt:lpstr>FC-4_PASIVO</vt:lpstr>
      <vt:lpstr>FC-6_Inversiones</vt:lpstr>
      <vt:lpstr>FC-7_INF</vt:lpstr>
      <vt:lpstr>FC-8_INV_FINANCIERAS</vt:lpstr>
      <vt:lpstr>FC-9_TRANS_SUBV</vt:lpstr>
      <vt:lpstr>FC-10_DEUDAS</vt:lpstr>
      <vt:lpstr>FC-11_DEUDA_VIVA</vt:lpstr>
      <vt:lpstr>FC-12_PERFIL_VTO_DEUDA</vt:lpstr>
      <vt:lpstr>FC-13_PERSONAL</vt:lpstr>
      <vt:lpstr>FC-14_OPER_INTERNAS</vt:lpstr>
      <vt:lpstr>FC-15_ENCOMIENDAS</vt:lpstr>
      <vt:lpstr>FC-16_ESTAB_PRESUP</vt:lpstr>
      <vt:lpstr>FC-17_FINANCIACIÓN</vt:lpstr>
      <vt:lpstr>FC-90_COMPROBACIÓN</vt:lpstr>
      <vt:lpstr>FC-91_PRESUPUESTO</vt:lpstr>
      <vt:lpstr>FC-92_PRESUPUESTO_PYG</vt:lpstr>
      <vt:lpstr>CHECK_LIST!Área_de_impresión</vt:lpstr>
      <vt:lpstr>'FC-1_ORGANOS_GOBIERNO'!Área_de_impresión</vt:lpstr>
      <vt:lpstr>'FC-10_DEUDAS'!Área_de_impresión</vt:lpstr>
      <vt:lpstr>'FC-11_DEUDA_VIVA'!Área_de_impresión</vt:lpstr>
      <vt:lpstr>'FC-12_PERFIL_VTO_DEUDA'!Área_de_impresión</vt:lpstr>
      <vt:lpstr>'FC-13_PERSONAL'!Área_de_impresión</vt:lpstr>
      <vt:lpstr>'FC-14_OPER_INTERNAS'!Área_de_impresión</vt:lpstr>
      <vt:lpstr>'FC-15_ENCOMIENDAS'!Área_de_impresión</vt:lpstr>
      <vt:lpstr>'FC-16_ESTAB_PRESUP'!Área_de_impresión</vt:lpstr>
      <vt:lpstr>'FC-17_FINANCIACIÓN'!Área_de_impresión</vt:lpstr>
      <vt:lpstr>'FC-2_1'!Área_de_impresión</vt:lpstr>
      <vt:lpstr>'FC-2_ACCIONISTAS'!Área_de_impresión</vt:lpstr>
      <vt:lpstr>'FC-3_1_INF_ADIC_CPyG'!Área_de_impresión</vt:lpstr>
      <vt:lpstr>'FC-3_CPyG'!Área_de_impresión</vt:lpstr>
      <vt:lpstr>'FC-4_ACTIVO'!Área_de_impresión</vt:lpstr>
      <vt:lpstr>'FC-4_PASIVO'!Área_de_impresión</vt:lpstr>
      <vt:lpstr>'FC-6_Inversiones'!Área_de_impresión</vt:lpstr>
      <vt:lpstr>'FC-7_INF'!Área_de_impresión</vt:lpstr>
      <vt:lpstr>'FC-8_INV_FINANCIERAS'!Área_de_impresión</vt:lpstr>
      <vt:lpstr>'FC-9_TRANS_SUBV'!Área_de_impresión</vt:lpstr>
      <vt:lpstr>'FC-90_COMPROBACIÓN'!Área_de_impresión</vt:lpstr>
      <vt:lpstr>'FC-91_PRESUPUESTO'!Área_de_impresión</vt:lpstr>
      <vt:lpstr>'FC-92_PRESUPUESTO_PYG'!Área_de_impresión</vt:lpstr>
      <vt:lpstr>GENERAL!Área_de_impresión</vt:lpstr>
      <vt:lpstr>DEPENDENCIA</vt:lpstr>
      <vt:lpstr>ejercicio</vt:lpstr>
      <vt:lpstr>Entidad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Abreu</dc:creator>
  <cp:lastModifiedBy>Yurena Morales Saavedra</cp:lastModifiedBy>
  <cp:lastPrinted>2017-11-13T07:52:30Z</cp:lastPrinted>
  <dcterms:created xsi:type="dcterms:W3CDTF">2017-09-18T15:25:23Z</dcterms:created>
  <dcterms:modified xsi:type="dcterms:W3CDTF">2018-01-26T09:42:37Z</dcterms:modified>
</cp:coreProperties>
</file>