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workbookProtection workbookPassword="CF7A" lockStructure="1"/>
  <bookViews>
    <workbookView xWindow="0" yWindow="450" windowWidth="23130" windowHeight="13050" tabRatio="1000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6_Inversiones" sheetId="13" r:id="rId10"/>
    <sheet name="FC-7_INF" sheetId="15" r:id="rId11"/>
    <sheet name="FC-8_INV_FINANCIERAS" sheetId="17" r:id="rId12"/>
    <sheet name="FC-9_TRANS_SUBV" sheetId="18" r:id="rId13"/>
    <sheet name="FC-10_DEUDAS" sheetId="23" r:id="rId14"/>
    <sheet name="FC-11_DEUDA_VIVA" sheetId="20" r:id="rId15"/>
    <sheet name="FC-12_PERFIL_VTO_DEUDA" sheetId="21" r:id="rId16"/>
    <sheet name="FC-13_PERSONAL" sheetId="25" r:id="rId17"/>
    <sheet name="FC-14_OPER_INTERNAS" sheetId="27" r:id="rId18"/>
    <sheet name="FC-15_ENCOMIENDAS" sheetId="28" r:id="rId19"/>
    <sheet name="FC-16_ESTAB_PRESUP" sheetId="29" state="hidden" r:id="rId20"/>
    <sheet name="FC-17_FINANCIACIÓN" sheetId="31" r:id="rId21"/>
    <sheet name="FC-90_COMPROBACIÓN" sheetId="32" r:id="rId22"/>
    <sheet name="FC-91_PRESUPUESTO" sheetId="34" state="hidden" r:id="rId23"/>
    <sheet name="FC-92_PRESUPUESTO_PYG" sheetId="33" state="hidden" r:id="rId24"/>
  </sheets>
  <definedNames>
    <definedName name="_xlnm.Print_Area" localSheetId="1">CHECK_LIST!$B$5:$H$41</definedName>
    <definedName name="_xlnm.Print_Area" localSheetId="2">'FC-1_ORGANOS_GOBIERNO'!$B$1:$I$48</definedName>
    <definedName name="_xlnm.Print_Area" localSheetId="13">'FC-10_DEUDAS'!$B$1:$T$90</definedName>
    <definedName name="_xlnm.Print_Area" localSheetId="14">'FC-11_DEUDA_VIVA'!$B$1:$J$42</definedName>
    <definedName name="_xlnm.Print_Area" localSheetId="15">'FC-12_PERFIL_VTO_DEUDA'!$B$1:$O$30</definedName>
    <definedName name="_xlnm.Print_Area" localSheetId="16">'FC-13_PERSONAL'!$B$1:$K$71</definedName>
    <definedName name="_xlnm.Print_Area" localSheetId="17">'FC-14_OPER_INTERNAS'!$B$1:$I$81</definedName>
    <definedName name="_xlnm.Print_Area" localSheetId="18">'FC-15_ENCOMIENDAS'!$B$1:$H$41</definedName>
    <definedName name="_xlnm.Print_Area" localSheetId="19">'FC-16_ESTAB_PRESUP'!$B$5:$H$49</definedName>
    <definedName name="_xlnm.Print_Area" localSheetId="20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'FC-6_Inversiones'!$B$1:$S$61</definedName>
    <definedName name="_xlnm.Print_Area" localSheetId="10">'FC-7_INF'!$B$1:$O$52</definedName>
    <definedName name="_xlnm.Print_Area" localSheetId="11">'FC-8_INV_FINANCIERAS'!$B$1:$N$77</definedName>
    <definedName name="_xlnm.Print_Area" localSheetId="12">'FC-9_TRANS_SUBV'!$B$1:$M$115</definedName>
    <definedName name="_xlnm.Print_Area" localSheetId="21">'FC-90_COMPROBACIÓN'!$B$1:$F$81</definedName>
    <definedName name="_xlnm.Print_Area" localSheetId="22">'FC-91_PRESUPUESTO'!$B$5:$F$52</definedName>
    <definedName name="_xlnm.Print_Area" localSheetId="23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1" i="9" l="1"/>
  <c r="G35" i="7"/>
  <c r="I34" i="17"/>
  <c r="F59" i="36"/>
  <c r="F19" i="17"/>
  <c r="E19" i="15"/>
  <c r="G19" i="14"/>
  <c r="E78" i="14"/>
  <c r="E19" i="14"/>
  <c r="E70" i="9"/>
  <c r="F20" i="9"/>
  <c r="E32" i="9"/>
  <c r="G33" i="37"/>
  <c r="F33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60" i="9"/>
  <c r="E52" i="9"/>
  <c r="E66" i="9"/>
  <c r="E65" i="9" s="1"/>
  <c r="E75" i="9"/>
  <c r="E82" i="9"/>
  <c r="E90" i="9"/>
  <c r="E63" i="14"/>
  <c r="E66" i="14"/>
  <c r="E74" i="14"/>
  <c r="E73" i="14" s="1"/>
  <c r="E68" i="32"/>
  <c r="G50" i="18"/>
  <c r="E24" i="31" s="1"/>
  <c r="G65" i="18"/>
  <c r="G30" i="7"/>
  <c r="J39" i="25"/>
  <c r="J45" i="25" s="1"/>
  <c r="F31" i="25" s="1"/>
  <c r="J40" i="25"/>
  <c r="J41" i="25"/>
  <c r="J42" i="25"/>
  <c r="J43" i="25"/>
  <c r="J44" i="25"/>
  <c r="F53" i="25"/>
  <c r="J51" i="17"/>
  <c r="J52" i="17"/>
  <c r="J58" i="17" s="1"/>
  <c r="G31" i="37" s="1"/>
  <c r="J53" i="17"/>
  <c r="J54" i="17"/>
  <c r="J55" i="17"/>
  <c r="J56" i="17"/>
  <c r="J57" i="17"/>
  <c r="J27" i="17"/>
  <c r="J34" i="17" s="1"/>
  <c r="G29" i="37" s="1"/>
  <c r="J28" i="17"/>
  <c r="J29" i="17"/>
  <c r="J30" i="17"/>
  <c r="J31" i="17"/>
  <c r="J32" i="17"/>
  <c r="J33" i="17"/>
  <c r="J42" i="17"/>
  <c r="J49" i="17" s="1"/>
  <c r="G30" i="37" s="1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J25" i="17"/>
  <c r="G28" i="37" s="1"/>
  <c r="G30" i="9"/>
  <c r="M18" i="15"/>
  <c r="E29" i="15"/>
  <c r="M29" i="15" s="1"/>
  <c r="G24" i="37" s="1"/>
  <c r="L24" i="37" s="1"/>
  <c r="M19" i="15"/>
  <c r="E30" i="15"/>
  <c r="M30" i="15"/>
  <c r="G75" i="9"/>
  <c r="G82" i="9"/>
  <c r="G54" i="9"/>
  <c r="G52" i="9" s="1"/>
  <c r="G50" i="9" s="1"/>
  <c r="G57" i="9"/>
  <c r="G60" i="9"/>
  <c r="G66" i="9"/>
  <c r="G65" i="9" s="1"/>
  <c r="G90" i="9"/>
  <c r="F54" i="9"/>
  <c r="F52" i="9" s="1"/>
  <c r="F57" i="9"/>
  <c r="F60" i="9"/>
  <c r="F66" i="9"/>
  <c r="F65" i="9" s="1"/>
  <c r="F75" i="9"/>
  <c r="F82" i="9"/>
  <c r="F90" i="9"/>
  <c r="O31" i="3"/>
  <c r="R74" i="23"/>
  <c r="S74" i="23"/>
  <c r="Q49" i="23"/>
  <c r="Q50" i="23"/>
  <c r="Q51" i="23"/>
  <c r="Q74" i="23" s="1"/>
  <c r="G37" i="37" s="1"/>
  <c r="L37" i="37" s="1"/>
  <c r="M37" i="37" s="1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42" i="23" s="1"/>
  <c r="G36" i="37" s="1"/>
  <c r="L36" i="37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6" i="37" s="1"/>
  <c r="K36" i="37" s="1"/>
  <c r="M36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F31" i="15"/>
  <c r="G27" i="37"/>
  <c r="G53" i="13"/>
  <c r="G51" i="13"/>
  <c r="F49" i="13"/>
  <c r="G22" i="7"/>
  <c r="G49" i="7" s="1"/>
  <c r="G55" i="36"/>
  <c r="G85" i="36"/>
  <c r="E42" i="33"/>
  <c r="E40" i="33"/>
  <c r="G84" i="36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4" i="38"/>
  <c r="J48" i="38"/>
  <c r="D44" i="38"/>
  <c r="L44" i="38"/>
  <c r="D9" i="38"/>
  <c r="N6" i="38"/>
  <c r="I31" i="3"/>
  <c r="I15" i="3"/>
  <c r="O15" i="3"/>
  <c r="I15" i="20"/>
  <c r="P16" i="23"/>
  <c r="K46" i="13"/>
  <c r="G46" i="13"/>
  <c r="G21" i="37" s="1"/>
  <c r="L21" i="37" s="1"/>
  <c r="M21" i="37" s="1"/>
  <c r="H46" i="13"/>
  <c r="J46" i="13"/>
  <c r="L46" i="13"/>
  <c r="M46" i="13"/>
  <c r="G33" i="9"/>
  <c r="G40" i="9"/>
  <c r="G17" i="9"/>
  <c r="G16" i="9" s="1"/>
  <c r="G26" i="9"/>
  <c r="G18" i="14"/>
  <c r="G17" i="14" s="1"/>
  <c r="G16" i="14" s="1"/>
  <c r="G22" i="14"/>
  <c r="G28" i="14"/>
  <c r="G35" i="14"/>
  <c r="G44" i="14"/>
  <c r="G49" i="14"/>
  <c r="G43" i="14"/>
  <c r="G63" i="14"/>
  <c r="G66" i="14"/>
  <c r="G74" i="14"/>
  <c r="G73" i="14"/>
  <c r="G61" i="14" s="1"/>
  <c r="E71" i="32" s="1"/>
  <c r="E17" i="9"/>
  <c r="E26" i="9"/>
  <c r="E30" i="9"/>
  <c r="E33" i="9"/>
  <c r="E16" i="9" s="1"/>
  <c r="E40" i="9"/>
  <c r="E18" i="14"/>
  <c r="E17" i="14" s="1"/>
  <c r="E16" i="14" s="1"/>
  <c r="E22" i="14"/>
  <c r="E28" i="14"/>
  <c r="E35" i="14"/>
  <c r="E44" i="14"/>
  <c r="E49" i="14"/>
  <c r="E43" i="14"/>
  <c r="F17" i="9"/>
  <c r="F22" i="37" s="1"/>
  <c r="K22" i="37" s="1"/>
  <c r="F26" i="9"/>
  <c r="F30" i="9"/>
  <c r="F33" i="9"/>
  <c r="F40" i="9"/>
  <c r="F18" i="14"/>
  <c r="F22" i="14"/>
  <c r="F17" i="14" s="1"/>
  <c r="F16" i="14" s="1"/>
  <c r="F86" i="14" s="1"/>
  <c r="F28" i="14"/>
  <c r="F35" i="14"/>
  <c r="F44" i="14"/>
  <c r="F49" i="14"/>
  <c r="F43" i="14"/>
  <c r="F63" i="14"/>
  <c r="F66" i="14"/>
  <c r="F74" i="14"/>
  <c r="F73" i="14"/>
  <c r="F61" i="14"/>
  <c r="E55" i="36"/>
  <c r="E18" i="37" s="1"/>
  <c r="J18" i="37" s="1"/>
  <c r="E47" i="36"/>
  <c r="K32" i="36"/>
  <c r="K36" i="36"/>
  <c r="K31" i="36"/>
  <c r="K30" i="36" s="1"/>
  <c r="G16" i="7"/>
  <c r="G27" i="7"/>
  <c r="G34" i="7"/>
  <c r="G43" i="7"/>
  <c r="G59" i="7"/>
  <c r="G52" i="7"/>
  <c r="G55" i="7"/>
  <c r="E25" i="29" s="1"/>
  <c r="G63" i="7"/>
  <c r="G67" i="7"/>
  <c r="G70" i="7"/>
  <c r="E41" i="33" s="1"/>
  <c r="E18" i="33"/>
  <c r="E19" i="33"/>
  <c r="E25" i="33"/>
  <c r="E29" i="33"/>
  <c r="E33" i="33"/>
  <c r="E39" i="33"/>
  <c r="E47" i="33"/>
  <c r="E51" i="33"/>
  <c r="E55" i="33"/>
  <c r="F19" i="20"/>
  <c r="M42" i="23"/>
  <c r="E28" i="34" s="1"/>
  <c r="E28" i="32" s="1"/>
  <c r="F65" i="18"/>
  <c r="F35" i="37"/>
  <c r="K35" i="37" s="1"/>
  <c r="M35" i="37" s="1"/>
  <c r="G35" i="37"/>
  <c r="L35" i="37" s="1"/>
  <c r="G34" i="37"/>
  <c r="L34" i="37" s="1"/>
  <c r="F50" i="18"/>
  <c r="F34" i="37"/>
  <c r="K34" i="37" s="1"/>
  <c r="M34" i="37" s="1"/>
  <c r="G30" i="18"/>
  <c r="G35" i="18"/>
  <c r="G32" i="37" s="1"/>
  <c r="L32" i="37" s="1"/>
  <c r="F30" i="18"/>
  <c r="F35" i="18"/>
  <c r="F32" i="37" s="1"/>
  <c r="K32" i="37" s="1"/>
  <c r="M32" i="37" s="1"/>
  <c r="I31" i="15"/>
  <c r="E64" i="32" s="1"/>
  <c r="I20" i="15"/>
  <c r="F26" i="37"/>
  <c r="K26" i="37" s="1"/>
  <c r="M22" i="15"/>
  <c r="E33" i="15"/>
  <c r="M33" i="15" s="1"/>
  <c r="F24" i="37"/>
  <c r="K24" i="37"/>
  <c r="M24" i="37" s="1"/>
  <c r="M17" i="15"/>
  <c r="E28" i="15"/>
  <c r="M28" i="15" s="1"/>
  <c r="M16" i="15"/>
  <c r="E27" i="15"/>
  <c r="M27" i="15"/>
  <c r="G23" i="37" s="1"/>
  <c r="L23" i="37" s="1"/>
  <c r="F23" i="37"/>
  <c r="K23" i="37"/>
  <c r="M15" i="15"/>
  <c r="E26" i="15"/>
  <c r="M26" i="15"/>
  <c r="G75" i="36"/>
  <c r="G20" i="37" s="1"/>
  <c r="L20" i="37" s="1"/>
  <c r="F75" i="36"/>
  <c r="F20" i="37"/>
  <c r="K20" i="37" s="1"/>
  <c r="E75" i="36"/>
  <c r="E20" i="37"/>
  <c r="J20" i="37"/>
  <c r="G71" i="36"/>
  <c r="G19" i="37"/>
  <c r="L19" i="37"/>
  <c r="E71" i="36"/>
  <c r="E19" i="37" s="1"/>
  <c r="J19" i="37" s="1"/>
  <c r="F71" i="36"/>
  <c r="F19" i="37" s="1"/>
  <c r="K19" i="37" s="1"/>
  <c r="G47" i="36"/>
  <c r="E27" i="29" s="1"/>
  <c r="F47" i="36"/>
  <c r="F55" i="36"/>
  <c r="F18" i="37"/>
  <c r="K18" i="37"/>
  <c r="K16" i="36"/>
  <c r="K20" i="36"/>
  <c r="K19" i="36" s="1"/>
  <c r="K43" i="36" s="1"/>
  <c r="G17" i="37" s="1"/>
  <c r="L17" i="37" s="1"/>
  <c r="K25" i="36"/>
  <c r="K40" i="36"/>
  <c r="E16" i="7"/>
  <c r="E16" i="36"/>
  <c r="E20" i="36"/>
  <c r="E25" i="36"/>
  <c r="E19" i="36"/>
  <c r="E32" i="36"/>
  <c r="E31" i="36" s="1"/>
  <c r="E30" i="36" s="1"/>
  <c r="E36" i="36"/>
  <c r="E40" i="36"/>
  <c r="F16" i="7"/>
  <c r="H16" i="36"/>
  <c r="H43" i="36" s="1"/>
  <c r="H20" i="36"/>
  <c r="H25" i="36"/>
  <c r="H19" i="36"/>
  <c r="H32" i="36"/>
  <c r="H36" i="36"/>
  <c r="H31" i="36"/>
  <c r="H30" i="36" s="1"/>
  <c r="H40" i="36"/>
  <c r="E52" i="7"/>
  <c r="E55" i="7"/>
  <c r="E51" i="7"/>
  <c r="E59" i="7"/>
  <c r="E63" i="7"/>
  <c r="E67" i="7"/>
  <c r="E70" i="7"/>
  <c r="E22" i="7"/>
  <c r="E27" i="7"/>
  <c r="E30" i="7"/>
  <c r="E49" i="7" s="1"/>
  <c r="E34" i="7"/>
  <c r="E43" i="7"/>
  <c r="F27" i="7"/>
  <c r="F22" i="7"/>
  <c r="F30" i="7"/>
  <c r="F34" i="7"/>
  <c r="F43" i="7"/>
  <c r="F52" i="7"/>
  <c r="F55" i="7"/>
  <c r="F59" i="7"/>
  <c r="F63" i="7"/>
  <c r="F67" i="7"/>
  <c r="F70" i="7"/>
  <c r="L16" i="36"/>
  <c r="L20" i="36"/>
  <c r="L25" i="36"/>
  <c r="L19" i="36"/>
  <c r="L32" i="36"/>
  <c r="L31" i="36" s="1"/>
  <c r="L30" i="36" s="1"/>
  <c r="L36" i="36"/>
  <c r="L40" i="36"/>
  <c r="I16" i="36"/>
  <c r="I20" i="36"/>
  <c r="I19" i="36" s="1"/>
  <c r="I25" i="36"/>
  <c r="I32" i="36"/>
  <c r="I36" i="36"/>
  <c r="I31" i="36"/>
  <c r="I30" i="36" s="1"/>
  <c r="I40" i="36"/>
  <c r="F16" i="36"/>
  <c r="F20" i="36"/>
  <c r="F25" i="36"/>
  <c r="F19" i="36"/>
  <c r="F32" i="36"/>
  <c r="F31" i="36" s="1"/>
  <c r="F30" i="36" s="1"/>
  <c r="F36" i="36"/>
  <c r="F40" i="36"/>
  <c r="E40" i="29"/>
  <c r="H31" i="15"/>
  <c r="K31" i="15"/>
  <c r="E38" i="29"/>
  <c r="E37" i="29"/>
  <c r="E34" i="29"/>
  <c r="E36" i="29"/>
  <c r="E35" i="29"/>
  <c r="E33" i="29"/>
  <c r="E32" i="29"/>
  <c r="E21" i="29"/>
  <c r="E22" i="29"/>
  <c r="E23" i="29"/>
  <c r="E24" i="29"/>
  <c r="E26" i="29"/>
  <c r="G79" i="18"/>
  <c r="E28" i="29" s="1"/>
  <c r="E29" i="29"/>
  <c r="E17" i="31"/>
  <c r="E25" i="31"/>
  <c r="E26" i="31"/>
  <c r="E23" i="31"/>
  <c r="E21" i="31"/>
  <c r="E28" i="31"/>
  <c r="N42" i="23"/>
  <c r="E47" i="34" s="1"/>
  <c r="E50" i="32" s="1"/>
  <c r="E70" i="32"/>
  <c r="G31" i="15"/>
  <c r="E63" i="32" s="1"/>
  <c r="J31" i="15"/>
  <c r="E65" i="32" s="1"/>
  <c r="L31" i="15"/>
  <c r="E66" i="32"/>
  <c r="E62" i="32"/>
  <c r="I25" i="17"/>
  <c r="E67" i="32" s="1"/>
  <c r="I49" i="17"/>
  <c r="I58" i="17"/>
  <c r="E18" i="34"/>
  <c r="E18" i="32" s="1"/>
  <c r="E19" i="34"/>
  <c r="E19" i="32"/>
  <c r="E16" i="32"/>
  <c r="E17" i="32"/>
  <c r="E24" i="34"/>
  <c r="E24" i="32"/>
  <c r="E23" i="34"/>
  <c r="H25" i="17"/>
  <c r="H34" i="17"/>
  <c r="E27" i="34" s="1"/>
  <c r="E29" i="34" s="1"/>
  <c r="H49" i="17"/>
  <c r="H58" i="17"/>
  <c r="E33" i="32"/>
  <c r="E37" i="34"/>
  <c r="E40" i="32" s="1"/>
  <c r="E36" i="34"/>
  <c r="E39" i="32"/>
  <c r="E39" i="34"/>
  <c r="E42" i="32"/>
  <c r="E42" i="34"/>
  <c r="E45" i="32"/>
  <c r="E46" i="32"/>
  <c r="G25" i="17"/>
  <c r="G34" i="17"/>
  <c r="G49" i="17"/>
  <c r="G58" i="17"/>
  <c r="E55" i="32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E44" i="34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M31" i="15"/>
  <c r="E31" i="15"/>
  <c r="M20" i="15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E69" i="32" l="1"/>
  <c r="E61" i="32" s="1"/>
  <c r="M19" i="37"/>
  <c r="M20" i="37"/>
  <c r="E20" i="29"/>
  <c r="F43" i="36"/>
  <c r="F51" i="7"/>
  <c r="F74" i="7" s="1"/>
  <c r="E74" i="7"/>
  <c r="E76" i="7" s="1"/>
  <c r="E79" i="7" s="1"/>
  <c r="E84" i="7" s="1"/>
  <c r="E16" i="37" s="1"/>
  <c r="J16" i="37" s="1"/>
  <c r="F49" i="7"/>
  <c r="E46" i="34"/>
  <c r="E27" i="32"/>
  <c r="E29" i="32" s="1"/>
  <c r="G25" i="37"/>
  <c r="L25" i="37" s="1"/>
  <c r="G86" i="14"/>
  <c r="E61" i="14"/>
  <c r="E86" i="14" s="1"/>
  <c r="F25" i="37"/>
  <c r="K25" i="37" s="1"/>
  <c r="F50" i="9"/>
  <c r="F94" i="9" s="1"/>
  <c r="F15" i="37" s="1"/>
  <c r="K15" i="37" s="1"/>
  <c r="F94" i="14" s="1"/>
  <c r="E23" i="32"/>
  <c r="E25" i="32" s="1"/>
  <c r="E25" i="34"/>
  <c r="I43" i="36"/>
  <c r="M26" i="37"/>
  <c r="E43" i="33"/>
  <c r="E53" i="33" s="1"/>
  <c r="E57" i="33" s="1"/>
  <c r="E38" i="34"/>
  <c r="G94" i="9"/>
  <c r="E50" i="9"/>
  <c r="E94" i="9" s="1"/>
  <c r="E39" i="29"/>
  <c r="E31" i="29" s="1"/>
  <c r="L43" i="36"/>
  <c r="E43" i="36"/>
  <c r="E17" i="37" s="1"/>
  <c r="J17" i="37" s="1"/>
  <c r="M17" i="37" s="1"/>
  <c r="E47" i="32"/>
  <c r="M23" i="37"/>
  <c r="G38" i="37"/>
  <c r="L38" i="37" s="1"/>
  <c r="M38" i="37" s="1"/>
  <c r="G18" i="37"/>
  <c r="L18" i="37" s="1"/>
  <c r="M18" i="37" s="1"/>
  <c r="G22" i="37"/>
  <c r="L22" i="37" s="1"/>
  <c r="M22" i="37" s="1"/>
  <c r="G26" i="37"/>
  <c r="L26" i="37" s="1"/>
  <c r="G51" i="7"/>
  <c r="G74" i="7" s="1"/>
  <c r="G76" i="7" s="1"/>
  <c r="G79" i="7" s="1"/>
  <c r="G84" i="7" s="1"/>
  <c r="E18" i="31"/>
  <c r="F16" i="9"/>
  <c r="F17" i="37"/>
  <c r="K17" i="37" s="1"/>
  <c r="E20" i="33"/>
  <c r="E45" i="29" l="1"/>
  <c r="E21" i="33"/>
  <c r="E31" i="33" s="1"/>
  <c r="E35" i="33" s="1"/>
  <c r="E59" i="33" s="1"/>
  <c r="G40" i="37" s="1"/>
  <c r="L40" i="37" s="1"/>
  <c r="M40" i="37" s="1"/>
  <c r="E20" i="34"/>
  <c r="G16" i="37"/>
  <c r="L16" i="37" s="1"/>
  <c r="E16" i="31"/>
  <c r="E15" i="37"/>
  <c r="J15" i="37" s="1"/>
  <c r="G15" i="37"/>
  <c r="L15" i="37" s="1"/>
  <c r="G94" i="14" s="1"/>
  <c r="E49" i="32"/>
  <c r="E51" i="32" s="1"/>
  <c r="E48" i="34"/>
  <c r="F76" i="7"/>
  <c r="F79" i="7" s="1"/>
  <c r="F84" i="7" s="1"/>
  <c r="F16" i="37" s="1"/>
  <c r="K16" i="37" s="1"/>
  <c r="M16" i="37" s="1"/>
  <c r="E41" i="32"/>
  <c r="E43" i="32" s="1"/>
  <c r="E40" i="34"/>
  <c r="E50" i="34" s="1"/>
  <c r="M25" i="37"/>
  <c r="E33" i="31" l="1"/>
  <c r="E53" i="32"/>
  <c r="E57" i="32" s="1"/>
  <c r="M15" i="37"/>
  <c r="E94" i="14"/>
  <c r="E20" i="32"/>
  <c r="E21" i="32" s="1"/>
  <c r="E31" i="32" s="1"/>
  <c r="E35" i="32" s="1"/>
  <c r="E21" i="34"/>
  <c r="E31" i="34" s="1"/>
  <c r="E59" i="32" l="1"/>
  <c r="E73" i="32" s="1"/>
  <c r="F29" i="31"/>
  <c r="F28" i="31"/>
  <c r="F30" i="31"/>
  <c r="F25" i="31"/>
  <c r="F19" i="31"/>
  <c r="F33" i="31"/>
  <c r="F26" i="31"/>
  <c r="F21" i="31"/>
  <c r="F31" i="31"/>
  <c r="F23" i="31"/>
  <c r="F17" i="31"/>
  <c r="F24" i="31"/>
  <c r="F18" i="31"/>
  <c r="F16" i="31"/>
</calcChain>
</file>

<file path=xl/sharedStrings.xml><?xml version="1.0" encoding="utf-8"?>
<sst xmlns="http://schemas.openxmlformats.org/spreadsheetml/2006/main" count="1616" uniqueCount="852">
  <si>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</si>
  <si>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</si>
  <si>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</si>
  <si>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</si>
  <si>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</si>
  <si>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</si>
  <si>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</si>
  <si>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</si>
  <si>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</si>
  <si>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</si>
  <si>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</si>
  <si>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</si>
  <si>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</si>
  <si>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</si>
  <si>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</si>
  <si>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</si>
  <si>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</si>
  <si>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</si>
  <si>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</si>
  <si>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</si>
  <si>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</si>
  <si>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</si>
  <si>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</si>
  <si>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</si>
  <si>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</si>
  <si>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</si>
  <si>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</si>
  <si>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</si>
  <si>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</si>
  <si>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</si>
  <si>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</si>
  <si>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</si>
  <si>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</si>
  <si>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</si>
  <si>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</si>
  <si>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</si>
  <si>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</si>
  <si>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</si>
  <si>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</si>
  <si>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</si>
  <si>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</si>
  <si>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</si>
  <si>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</si>
  <si>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</si>
  <si>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</si>
  <si>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</si>
  <si>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</si>
  <si>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</si>
  <si>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</si>
  <si>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</si>
  <si>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</si>
  <si>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</si>
  <si>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</si>
  <si>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</si>
  <si>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</si>
  <si>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</si>
  <si>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</si>
  <si>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</si>
  <si>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</si>
  <si>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</si>
  <si>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</si>
  <si>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</si>
  <si>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</si>
  <si>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</si>
  <si>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</si>
  <si>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</si>
  <si>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</si>
  <si>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</si>
  <si>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</si>
  <si>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</si>
  <si>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</si>
  <si>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</si>
  <si>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</si>
  <si>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</si>
  <si>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</si>
  <si>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</si>
  <si>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</si>
  <si>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</si>
  <si>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</si>
  <si>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</si>
  <si>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</si>
  <si>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</si>
  <si>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</si>
  <si>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</si>
  <si>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</si>
  <si>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</si>
  <si>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</si>
  <si>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</si>
  <si>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</si>
  <si>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</si>
  <si>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</si>
  <si>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</si>
  <si>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</si>
  <si>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</si>
  <si>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</si>
  <si>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</si>
  <si>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</si>
  <si>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</si>
  <si>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</si>
  <si>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</si>
  <si>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</si>
  <si>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</si>
  <si>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</si>
  <si>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</si>
  <si>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</si>
  <si>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</si>
  <si>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</si>
  <si>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</si>
  <si>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</si>
  <si>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</si>
  <si>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</si>
  <si>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</si>
  <si>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</si>
  <si>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</si>
  <si>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</si>
  <si>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</si>
  <si>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</si>
  <si>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</si>
  <si>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</si>
  <si>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</si>
  <si>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</si>
  <si>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</si>
  <si>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</si>
  <si>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</si>
  <si>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</si>
  <si>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</si>
  <si>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</si>
  <si>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</si>
  <si>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</si>
  <si>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</si>
  <si>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</si>
  <si>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</si>
  <si>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</si>
  <si>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</si>
  <si>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</si>
  <si>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</si>
  <si>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</si>
  <si>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</si>
  <si>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</si>
  <si>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</si>
  <si>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</si>
  <si>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</si>
  <si>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</si>
  <si>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</si>
  <si>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</si>
  <si>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</si>
  <si>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</si>
  <si>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</si>
  <si>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</si>
  <si>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</si>
  <si>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</si>
  <si>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</si>
  <si>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</si>
  <si>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</si>
  <si>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</si>
  <si>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</si>
  <si>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</si>
  <si>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</si>
  <si>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</si>
  <si>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</si>
  <si>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</si>
  <si>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</si>
  <si>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</si>
  <si>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</si>
  <si>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</si>
  <si>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</si>
  <si>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</si>
  <si>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</si>
  <si>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</si>
  <si>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</si>
  <si>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</si>
  <si>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</si>
  <si>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</si>
  <si>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</si>
  <si>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</si>
  <si>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</si>
  <si>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</si>
  <si>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</si>
  <si>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</si>
  <si>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</si>
  <si>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</si>
  <si>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</si>
  <si>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</si>
  <si>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</si>
  <si>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</si>
  <si>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</si>
  <si>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</si>
  <si>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</si>
  <si>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</si>
  <si>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</si>
  <si>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</si>
  <si>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</si>
  <si>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</si>
  <si>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</si>
  <si>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</si>
  <si>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</si>
  <si>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</si>
  <si>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</si>
  <si>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</si>
  <si>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</si>
  <si>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</si>
  <si>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</si>
  <si>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</si>
  <si>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</si>
  <si>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</si>
  <si>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</si>
  <si>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</si>
  <si>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</si>
  <si>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</si>
  <si>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</si>
  <si>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</si>
  <si>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</si>
  <si>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</si>
  <si>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</si>
  <si>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</si>
  <si>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</si>
  <si>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</si>
  <si>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</si>
  <si>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</si>
  <si>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</si>
  <si>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</si>
  <si>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</si>
  <si>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</si>
  <si>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</si>
  <si>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</si>
  <si>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</si>
  <si>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</si>
  <si>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</si>
  <si>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</si>
  <si>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</si>
  <si>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</si>
  <si>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</si>
  <si>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</si>
  <si>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</si>
  <si>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</si>
  <si>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</si>
  <si>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</si>
  <si>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</si>
  <si>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</si>
  <si>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</si>
  <si>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</si>
  <si>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</si>
  <si>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</si>
  <si>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</si>
  <si>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</si>
  <si>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</si>
  <si>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</si>
  <si>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</si>
  <si>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</si>
  <si>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</si>
  <si>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</si>
  <si>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</si>
  <si>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</si>
  <si>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</si>
  <si>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</si>
  <si>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</si>
  <si>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</si>
  <si>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</si>
  <si>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</si>
  <si>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</si>
  <si>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</si>
  <si>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</si>
  <si>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</si>
  <si>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</si>
  <si>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</si>
  <si>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</si>
  <si>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</si>
  <si>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</si>
  <si>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</si>
  <si>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</si>
  <si>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</si>
  <si>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</si>
  <si>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</si>
  <si>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</si>
  <si>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</si>
  <si>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</si>
  <si>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</si>
  <si>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</si>
  <si>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</si>
  <si>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</si>
  <si>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</si>
  <si>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</si>
  <si>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</si>
  <si>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</si>
  <si>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</si>
  <si>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</si>
  <si>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</si>
  <si>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</si>
  <si>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</si>
  <si>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</si>
  <si>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</si>
  <si>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</si>
  <si>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</si>
  <si>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</si>
  <si>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</si>
  <si>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</si>
  <si>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</si>
  <si>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</si>
  <si>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</si>
  <si>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</si>
  <si>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</si>
  <si>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</si>
  <si>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</si>
  <si>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</si>
  <si>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</si>
  <si>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</si>
  <si>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</si>
  <si>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</si>
  <si>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</si>
  <si>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</si>
  <si>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</si>
  <si>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</si>
  <si>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</si>
  <si>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</si>
  <si>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</si>
  <si>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</si>
  <si>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</si>
  <si>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</si>
  <si>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</si>
  <si>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</si>
  <si>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</si>
  <si>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 xml:space="preserve">    Área de Presidencia</t>
  </si>
  <si>
    <t xml:space="preserve">    Dirección Insular de Hacienda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</si>
  <si>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</si>
  <si>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</si>
  <si>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</si>
  <si>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</si>
  <si>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</si>
  <si>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</si>
  <si>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</si>
  <si>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</si>
  <si>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</si>
  <si>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</si>
  <si>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</si>
  <si>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</si>
  <si>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</si>
  <si>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</si>
  <si>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</si>
  <si>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</si>
  <si>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</si>
  <si>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</si>
  <si>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</si>
  <si>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</si>
  <si>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</si>
  <si>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</si>
  <si>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</si>
  <si>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</si>
  <si>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</si>
  <si>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</si>
  <si>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</si>
  <si>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</si>
  <si>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</si>
  <si>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</si>
  <si>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</si>
  <si>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theme="1"/>
        <rFont val="Arial"/>
        <family val="2"/>
      </rPr>
      <t>(1)</t>
    </r>
  </si>
  <si>
    <r>
      <t xml:space="preserve">Saldo final </t>
    </r>
    <r>
      <rPr>
        <b/>
        <sz val="9"/>
        <color theme="1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</si>
  <si>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</si>
  <si>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</si>
  <si>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</si>
  <si>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</si>
  <si>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</si>
  <si>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</si>
  <si>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</si>
  <si>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</si>
  <si>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</si>
  <si>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</si>
  <si>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</si>
  <si>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</si>
  <si>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</si>
  <si>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</si>
  <si>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</si>
  <si>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</si>
  <si>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</si>
  <si>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</si>
  <si>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</si>
  <si>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</si>
  <si>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</si>
  <si>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</si>
  <si>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</si>
  <si>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</si>
  <si>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</si>
  <si>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</si>
  <si>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</si>
  <si>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</si>
  <si>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</si>
  <si>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</si>
  <si>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</si>
  <si>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</si>
  <si>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</si>
  <si>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</si>
  <si>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</si>
  <si>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</si>
  <si>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</si>
  <si>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</si>
  <si>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</si>
  <si>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</si>
  <si>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</si>
  <si>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</si>
  <si>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</si>
  <si>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</si>
  <si>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</si>
  <si>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</si>
  <si>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</si>
  <si>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</si>
  <si>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</si>
  <si>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</si>
  <si>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</si>
  <si>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</si>
  <si>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theme="1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</si>
  <si>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</si>
  <si>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</si>
  <si>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</si>
  <si>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</si>
  <si>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theme="1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</si>
  <si>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</si>
  <si>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</si>
  <si>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</si>
  <si>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</si>
  <si>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</si>
  <si>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</si>
  <si>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</si>
  <si>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</si>
  <si>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</si>
  <si>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</si>
  <si>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</si>
  <si>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</si>
  <si>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</si>
  <si>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</si>
  <si>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</si>
  <si>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</si>
  <si>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</si>
  <si>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</si>
  <si>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</si>
  <si>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</si>
  <si>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</si>
  <si>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</si>
  <si>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</si>
  <si>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</si>
  <si>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</si>
  <si>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</si>
  <si>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</si>
  <si>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</si>
  <si>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</si>
  <si>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</si>
  <si>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</si>
  <si>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</si>
  <si>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</si>
  <si>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</si>
  <si>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</si>
  <si>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</si>
  <si>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</si>
  <si>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</si>
  <si>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</si>
  <si>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</si>
  <si>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</si>
  <si>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</si>
  <si>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</si>
  <si>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</si>
  <si>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</si>
  <si>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</si>
  <si>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</si>
  <si>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</si>
  <si>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</si>
  <si>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</si>
  <si>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</si>
  <si>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</si>
  <si>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</si>
  <si>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theme="1"/>
        <rFont val="Arial"/>
        <family val="2"/>
      </rPr>
      <t>Todas los datos económicos deben expresarse en EUROS</t>
    </r>
    <r>
      <rPr>
        <sz val="12"/>
        <color theme="1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</si>
  <si>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</si>
  <si>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</si>
  <si>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</si>
  <si>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</si>
  <si>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</si>
  <si>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</si>
  <si>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</si>
  <si>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</si>
  <si>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</si>
  <si>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</si>
  <si>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</si>
  <si>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</si>
  <si>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</si>
  <si>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</si>
  <si>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</si>
  <si>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</si>
  <si>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</si>
  <si>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</si>
  <si>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</si>
  <si>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</si>
  <si>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</si>
  <si>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</si>
  <si>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</si>
  <si>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</si>
  <si>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</si>
  <si>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</si>
  <si>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</si>
  <si>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</si>
  <si>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</si>
  <si>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</si>
  <si>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</si>
  <si>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</si>
  <si>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</si>
  <si>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</si>
  <si>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</si>
  <si>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</si>
  <si>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</si>
  <si>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</si>
  <si>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</si>
  <si>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</si>
  <si>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</si>
  <si>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</si>
  <si>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</si>
  <si>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</si>
  <si>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</si>
  <si>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</si>
  <si>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</si>
  <si>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</si>
  <si>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</si>
  <si>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</si>
  <si>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</si>
  <si>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</si>
  <si>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</si>
  <si>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</si>
  <si>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</si>
  <si>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</si>
  <si>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</si>
  <si>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</si>
  <si>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</si>
  <si>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</si>
  <si>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</si>
  <si>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</si>
  <si>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</si>
  <si>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</si>
  <si>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</si>
  <si>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</si>
  <si>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</si>
  <si>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</si>
  <si>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</si>
  <si>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</si>
  <si>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</si>
  <si>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</si>
  <si>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</si>
  <si>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</si>
  <si>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</si>
  <si>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</si>
  <si>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</si>
  <si>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</si>
  <si>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</si>
  <si>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</si>
  <si>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</si>
  <si>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</si>
  <si>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</si>
  <si>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</si>
  <si>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</si>
  <si>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</si>
  <si>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</si>
  <si>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</si>
  <si>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</si>
  <si>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</si>
  <si>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</si>
  <si>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</si>
  <si>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</si>
  <si>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</si>
  <si>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</si>
  <si>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</si>
  <si>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</si>
  <si>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</si>
  <si>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</si>
  <si>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</si>
  <si>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</si>
  <si>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</si>
  <si>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</si>
  <si>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</si>
  <si>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</si>
  <si>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</si>
  <si>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</si>
  <si>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</si>
  <si>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</si>
  <si>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</si>
  <si>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</si>
  <si>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</si>
  <si>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</si>
  <si>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</si>
  <si>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</si>
  <si>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</si>
  <si>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</si>
  <si>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</si>
  <si>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</si>
  <si>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</si>
  <si>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</si>
  <si>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</si>
  <si>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</si>
  <si>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</si>
  <si>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</si>
  <si>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</si>
  <si>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</si>
  <si>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</si>
  <si>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</si>
  <si>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</si>
  <si>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</si>
  <si>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</si>
  <si>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</si>
  <si>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</si>
  <si>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</si>
  <si>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</si>
  <si>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</si>
  <si>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</si>
  <si>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</si>
  <si>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</si>
  <si>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</si>
  <si>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</si>
  <si>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</si>
  <si>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</si>
  <si>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</si>
  <si>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</si>
  <si>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</si>
  <si>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</si>
  <si>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</si>
  <si>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</si>
  <si>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</si>
  <si>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</si>
  <si>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</si>
  <si>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</si>
  <si>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</si>
  <si>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</si>
  <si>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</si>
  <si>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</si>
  <si>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</si>
  <si>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</si>
  <si>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</si>
  <si>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</si>
  <si>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</si>
  <si>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</si>
  <si>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</si>
  <si>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</si>
  <si>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</si>
  <si>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</si>
  <si>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theme="1"/>
        <rFont val="Arial"/>
        <family val="2"/>
      </rPr>
      <t>14</t>
    </r>
  </si>
  <si>
    <r>
      <t>FC-</t>
    </r>
    <r>
      <rPr>
        <sz val="12"/>
        <color theme="1"/>
        <rFont val="Arial"/>
        <family val="2"/>
      </rPr>
      <t>15</t>
    </r>
  </si>
  <si>
    <r>
      <t>FC-</t>
    </r>
    <r>
      <rPr>
        <sz val="12"/>
        <color theme="1"/>
        <rFont val="Arial"/>
        <family val="2"/>
      </rPr>
      <t>16</t>
    </r>
  </si>
  <si>
    <r>
      <t>FC-</t>
    </r>
    <r>
      <rPr>
        <sz val="12"/>
        <color theme="1"/>
        <rFont val="Arial"/>
        <family val="2"/>
      </rPr>
      <t>17</t>
    </r>
  </si>
  <si>
    <r>
      <t>Deuda a</t>
    </r>
    <r>
      <rPr>
        <sz val="12"/>
        <color theme="1"/>
        <rFont val="Arial"/>
        <family val="2"/>
      </rPr>
      <t xml:space="preserve"> corto y</t>
    </r>
    <r>
      <rPr>
        <sz val="12"/>
        <color theme="1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</si>
  <si>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</si>
  <si>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</si>
  <si>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</si>
  <si>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</si>
  <si>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</si>
  <si>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</si>
  <si>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</si>
  <si>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</si>
  <si>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</si>
  <si>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</si>
  <si>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</si>
  <si>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</si>
  <si>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</si>
  <si>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</si>
  <si>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</si>
  <si>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</si>
  <si>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</si>
  <si>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</si>
  <si>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</si>
  <si>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</si>
  <si>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</si>
  <si>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</si>
  <si>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</si>
  <si>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</si>
  <si>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</si>
  <si>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</si>
  <si>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</si>
  <si>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</si>
  <si>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</si>
  <si>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</si>
  <si>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</si>
  <si>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</si>
  <si>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</si>
  <si>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</si>
  <si>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theme="1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</si>
  <si>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</si>
  <si>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</si>
  <si>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</si>
  <si>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</si>
  <si>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</si>
  <si>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</si>
  <si>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</si>
  <si>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</si>
  <si>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</si>
  <si>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</si>
  <si>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</si>
  <si>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</si>
  <si>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</si>
  <si>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</si>
  <si>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</si>
  <si>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</si>
  <si>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</si>
  <si>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</si>
  <si>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</si>
  <si>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</si>
  <si>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</si>
  <si>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</si>
  <si>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</si>
  <si>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</si>
  <si>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</si>
  <si>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</si>
  <si>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</si>
  <si>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</si>
  <si>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</si>
  <si>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</si>
  <si>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</si>
  <si>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</si>
  <si>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</si>
  <si>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</si>
  <si>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</si>
  <si>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theme="1"/>
        <rFont val="Arial"/>
        <family val="2"/>
      </rPr>
      <t>"SUBVENCIONES"</t>
    </r>
    <r>
      <rPr>
        <b/>
        <sz val="14"/>
        <color theme="1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</si>
  <si>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</si>
  <si>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theme="1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</si>
  <si>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</si>
  <si>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theme="1"/>
        <rFont val="Arial"/>
        <family val="2"/>
      </rPr>
      <t>.</t>
    </r>
    <r>
      <rPr>
        <sz val="12"/>
        <color theme="1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</si>
  <si>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</si>
  <si>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</si>
  <si>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</si>
  <si>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theme="1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</si>
  <si>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</si>
  <si>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</si>
  <si>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</si>
  <si>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</si>
  <si>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</si>
  <si>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</si>
  <si>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</si>
  <si>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</si>
  <si>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</si>
  <si>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</si>
  <si>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</si>
  <si>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</si>
  <si>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theme="1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</si>
  <si>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</si>
  <si>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</si>
  <si>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</si>
  <si>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</si>
  <si>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</si>
  <si>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</si>
  <si>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</si>
  <si>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</si>
  <si>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</si>
  <si>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</si>
  <si>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</si>
  <si>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</si>
  <si>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</si>
  <si>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</si>
  <si>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</si>
  <si>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</si>
  <si>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</si>
  <si>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</si>
  <si>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</si>
  <si>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</si>
  <si>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</si>
  <si>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</si>
  <si>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</si>
  <si>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</si>
  <si>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</si>
  <si>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</si>
  <si>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</si>
  <si>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theme="1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</si>
  <si>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theme="1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</si>
  <si>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</si>
  <si>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</si>
  <si>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</si>
  <si>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</si>
  <si>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</si>
  <si>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</si>
  <si>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</si>
  <si>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</si>
  <si>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</si>
  <si>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</si>
  <si>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</si>
  <si>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</si>
  <si>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theme="1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</si>
  <si>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</si>
  <si>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</si>
  <si>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</si>
  <si>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</si>
  <si>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</si>
  <si>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</si>
  <si>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</si>
  <si>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</si>
  <si>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</si>
  <si>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</si>
  <si>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</si>
  <si>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</si>
  <si>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</si>
  <si>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</si>
  <si>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</si>
  <si>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</si>
  <si>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</si>
  <si>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</si>
  <si>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</si>
  <si>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</si>
  <si>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</si>
  <si>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theme="1"/>
        <rFont val="Arial"/>
        <family val="2"/>
      </rPr>
      <t xml:space="preserve"> importes estimados</t>
    </r>
    <r>
      <rPr>
        <sz val="9"/>
        <color theme="1"/>
        <rFont val="Arial"/>
        <family val="2"/>
      </rPr>
      <t xml:space="preserve"> son los correspondientes a:</t>
    </r>
  </si>
  <si>
    <r>
      <t>Cuando se refiere a</t>
    </r>
    <r>
      <rPr>
        <b/>
        <sz val="9"/>
        <color theme="1"/>
        <rFont val="Arial"/>
        <family val="2"/>
      </rPr>
      <t xml:space="preserve"> importes previsibles</t>
    </r>
    <r>
      <rPr>
        <sz val="9"/>
        <color theme="1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</si>
  <si>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</si>
  <si>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</si>
  <si>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</si>
  <si>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</si>
  <si>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</si>
  <si>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</si>
  <si>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</si>
  <si>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</si>
  <si>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</si>
  <si>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</si>
  <si>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theme="1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</si>
  <si>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</si>
  <si>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</si>
  <si>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</si>
  <si>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theme="1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</si>
  <si>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theme="1"/>
        <rFont val="Arial"/>
        <family val="2"/>
      </rPr>
      <t>negativo</t>
    </r>
  </si>
  <si>
    <t>(No aplica a PyMES)</t>
  </si>
  <si>
    <t>Imputación de subvenciones capital en PyG (FC-3) = detalle de imputación en FC-9</t>
  </si>
  <si>
    <t>Entidad Insular para el Desarrollo Agrícola, Ganadero y Pesquero de Tenerife (AGROTEIDE)</t>
  </si>
  <si>
    <t>Carlos Alonso Rodríguez</t>
  </si>
  <si>
    <t>Jesús Morales Martínez</t>
  </si>
  <si>
    <t>Juan Fuentes Tabares</t>
  </si>
  <si>
    <t>Pedro Molina Ramos</t>
  </si>
  <si>
    <t>Natalia Asunsión Marmol Reyes</t>
  </si>
  <si>
    <t>Manuel Fernando Martínez Álvarez</t>
  </si>
  <si>
    <t>Félix Miguel Molina Hernández</t>
  </si>
  <si>
    <t>Efraín Medina Hernández</t>
  </si>
  <si>
    <t>Ángela Delgado Díaz</t>
  </si>
  <si>
    <t>Jesús Morales Martínez       (Gerente Accidental)</t>
  </si>
  <si>
    <t>-</t>
  </si>
  <si>
    <t>Mercatenerife, S.A.</t>
  </si>
  <si>
    <t>Bodegas Insulares de Tenerife, S.A.</t>
  </si>
  <si>
    <t>CULTESA</t>
  </si>
  <si>
    <t>Aportación genérica</t>
  </si>
  <si>
    <t>Aportación específica - Préstamos</t>
  </si>
  <si>
    <t>En Agroteide considerado Aportaciones de socios</t>
  </si>
  <si>
    <t>En ECIT considerado aportación específica de capital</t>
  </si>
  <si>
    <t>Domingo Jesús Hernández Hernández</t>
  </si>
  <si>
    <t>-------</t>
  </si>
  <si>
    <t>(Asimilado a accionista)</t>
  </si>
  <si>
    <t>Cultivos y Tecnología Agraria de Tenerife, S.A.</t>
  </si>
  <si>
    <t>Mercados Centrales de Abastecimiento de Tenerife, S.A.</t>
  </si>
  <si>
    <t>A</t>
  </si>
  <si>
    <t>A38013272</t>
  </si>
  <si>
    <t>A38064408</t>
  </si>
  <si>
    <t>A38301149</t>
  </si>
  <si>
    <t>CANAUDIT, S.L.</t>
  </si>
  <si>
    <t>Gastos por tasas, suministros y cánones Benijos (2010-2013)</t>
  </si>
  <si>
    <t>Imputación pérdidas 2013 Coop. La Candelaria al socio Granja Teisol</t>
  </si>
  <si>
    <t>Costas procesales - Proc. 437/2013 y 204/2013 Seg. Social Benijos</t>
  </si>
  <si>
    <t>Regularización de saldos contables provenientes de Granja Teisol</t>
  </si>
  <si>
    <t>No hay designado</t>
  </si>
  <si>
    <t>Otras</t>
  </si>
  <si>
    <t>(-) Amortización del ejercicio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</si>
</sst>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dd\-mm\-yy;@"/>
  </numFmts>
  <fonts count="58">
    <font>
      <sz val="12"/>
      <color theme="1"/>
      <name val="Helvetica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29"/>
    </font>
    <font>
      <sz val="12"/>
      <color theme="1"/>
      <name val="Arial"/>
      <family val="2"/>
    </font>
    <font>
      <sz val="12"/>
      <color theme="1"/>
      <name val="Arial"/>
      <family val="2"/>
      <charset val="134"/>
    </font>
    <font>
      <sz val="12"/>
      <color theme="1"/>
      <name val="Arial"/>
      <family val="2"/>
      <charset val="134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8"/>
      <name val="Helvetica"/>
      <family val="2"/>
    </font>
    <font>
      <sz val="10"/>
      <color theme="0" tint="-0.3499862666707357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Helvetica"/>
      <family val="2"/>
    </font>
    <font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sz val="10"/>
      <color rgb="FFFF000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u/>
      <sz val="12"/>
      <color theme="1"/>
      <name val="Arial"/>
      <family val="2"/>
    </font>
    <font>
      <strike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ABE3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66"/>
        <bgColor indexed="64"/>
      </patternFill>
    </fill>
  </fills>
  <borders count="1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 style="thin">
        <color theme="0" tint="-0.249977111117893"/>
      </right>
      <top style="hair">
        <color theme="0" tint="-0.249977111117893"/>
      </top>
      <bottom/>
      <diagonal/>
    </border>
    <border>
      <left style="thin">
        <color theme="0" tint="-0.249977111117893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thin">
        <color theme="0" tint="-0.249977111117893"/>
      </right>
      <top/>
      <bottom style="hair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 style="thin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BFBFBF"/>
      </left>
      <right/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ck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77111117893"/>
      </left>
      <right/>
      <top style="hair">
        <color theme="0" tint="-0.34998626667073579"/>
      </top>
      <bottom style="thin">
        <color theme="0" tint="-0.249977111117893"/>
      </bottom>
      <diagonal/>
    </border>
    <border>
      <left/>
      <right/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34998626667073579"/>
      </bottom>
      <diagonal/>
    </border>
    <border>
      <left style="thin">
        <color theme="0" tint="-0.249977111117893"/>
      </left>
      <right/>
      <top/>
      <bottom style="hair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/>
      <top style="medium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hair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 style="hair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/>
      <right/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thin">
        <color theme="0" tint="-0.249977111117893"/>
      </left>
      <right/>
      <top style="hair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hair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</borders>
  <cellStyleXfs count="73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31" fillId="0" borderId="0" applyFont="0" applyFill="0" applyBorder="0" applyAlignment="0" applyProtection="0"/>
    <xf numFmtId="0" fontId="33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58">
    <xf numFmtId="0" fontId="0" fillId="0" borderId="0" xfId="0"/>
    <xf numFmtId="0" fontId="14" fillId="2" borderId="0" xfId="0" applyFont="1" applyFill="1" applyBorder="1"/>
    <xf numFmtId="0" fontId="15" fillId="2" borderId="0" xfId="0" applyFont="1" applyFill="1"/>
    <xf numFmtId="0" fontId="15" fillId="2" borderId="0" xfId="0" applyFont="1" applyFill="1" applyBorder="1"/>
    <xf numFmtId="0" fontId="15" fillId="0" borderId="0" xfId="0" applyFont="1"/>
    <xf numFmtId="0" fontId="15" fillId="2" borderId="6" xfId="0" applyFont="1" applyFill="1" applyBorder="1"/>
    <xf numFmtId="0" fontId="15" fillId="2" borderId="7" xfId="0" applyFont="1" applyFill="1" applyBorder="1"/>
    <xf numFmtId="0" fontId="15" fillId="2" borderId="8" xfId="0" applyFont="1" applyFill="1" applyBorder="1"/>
    <xf numFmtId="0" fontId="15" fillId="2" borderId="9" xfId="0" applyFont="1" applyFill="1" applyBorder="1"/>
    <xf numFmtId="0" fontId="15" fillId="2" borderId="10" xfId="0" applyFont="1" applyFill="1" applyBorder="1"/>
    <xf numFmtId="0" fontId="15" fillId="2" borderId="0" xfId="0" applyFont="1" applyFill="1" applyBorder="1" applyAlignment="1">
      <alignment horizontal="center"/>
    </xf>
    <xf numFmtId="0" fontId="17" fillId="5" borderId="0" xfId="0" applyFont="1" applyFill="1" applyBorder="1" applyAlignment="1">
      <alignment vertical="center"/>
    </xf>
    <xf numFmtId="0" fontId="14" fillId="2" borderId="0" xfId="0" applyFont="1" applyFill="1"/>
    <xf numFmtId="0" fontId="14" fillId="2" borderId="1" xfId="0" applyFont="1" applyFill="1" applyBorder="1"/>
    <xf numFmtId="0" fontId="15" fillId="2" borderId="0" xfId="0" applyFont="1" applyFill="1" applyBorder="1" applyAlignment="1"/>
    <xf numFmtId="0" fontId="15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15" fillId="2" borderId="11" xfId="0" applyFont="1" applyFill="1" applyBorder="1"/>
    <xf numFmtId="0" fontId="15" fillId="2" borderId="12" xfId="0" applyFont="1" applyFill="1" applyBorder="1"/>
    <xf numFmtId="0" fontId="15" fillId="2" borderId="13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9" fillId="2" borderId="9" xfId="0" applyFont="1" applyFill="1" applyBorder="1"/>
    <xf numFmtId="0" fontId="14" fillId="2" borderId="10" xfId="0" applyFont="1" applyFill="1" applyBorder="1"/>
    <xf numFmtId="0" fontId="15" fillId="2" borderId="2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wrapText="1"/>
    </xf>
    <xf numFmtId="0" fontId="21" fillId="2" borderId="4" xfId="0" applyFont="1" applyFill="1" applyBorder="1"/>
    <xf numFmtId="0" fontId="21" fillId="2" borderId="5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left"/>
    </xf>
    <xf numFmtId="164" fontId="21" fillId="2" borderId="0" xfId="0" applyNumberFormat="1" applyFont="1" applyFill="1" applyBorder="1" applyAlignment="1">
      <alignment horizontal="center"/>
    </xf>
    <xf numFmtId="0" fontId="21" fillId="2" borderId="2" xfId="0" applyFont="1" applyFill="1" applyBorder="1"/>
    <xf numFmtId="164" fontId="15" fillId="2" borderId="12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22" fillId="2" borderId="0" xfId="0" applyFont="1" applyFill="1" applyBorder="1"/>
    <xf numFmtId="0" fontId="22" fillId="2" borderId="0" xfId="0" applyFont="1" applyFill="1"/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5" fillId="2" borderId="0" xfId="0" applyFont="1" applyFill="1"/>
    <xf numFmtId="164" fontId="25" fillId="2" borderId="0" xfId="0" applyNumberFormat="1" applyFont="1" applyFill="1" applyAlignment="1">
      <alignment horizontal="center"/>
    </xf>
    <xf numFmtId="0" fontId="25" fillId="2" borderId="0" xfId="0" applyFont="1" applyFill="1" applyBorder="1"/>
    <xf numFmtId="0" fontId="25" fillId="2" borderId="6" xfId="0" applyFont="1" applyFill="1" applyBorder="1"/>
    <xf numFmtId="0" fontId="25" fillId="2" borderId="7" xfId="0" applyFont="1" applyFill="1" applyBorder="1"/>
    <xf numFmtId="0" fontId="25" fillId="2" borderId="8" xfId="0" applyFont="1" applyFill="1" applyBorder="1"/>
    <xf numFmtId="0" fontId="25" fillId="2" borderId="9" xfId="0" applyFont="1" applyFill="1" applyBorder="1"/>
    <xf numFmtId="0" fontId="26" fillId="2" borderId="0" xfId="0" applyFont="1" applyFill="1" applyBorder="1"/>
    <xf numFmtId="0" fontId="25" fillId="2" borderId="10" xfId="0" applyFont="1" applyFill="1" applyBorder="1"/>
    <xf numFmtId="0" fontId="26" fillId="2" borderId="0" xfId="0" applyFont="1" applyFill="1" applyBorder="1" applyAlignment="1">
      <alignment horizontal="center" vertical="center"/>
    </xf>
    <xf numFmtId="0" fontId="25" fillId="2" borderId="11" xfId="0" applyFont="1" applyFill="1" applyBorder="1"/>
    <xf numFmtId="0" fontId="25" fillId="2" borderId="12" xfId="0" applyFont="1" applyFill="1" applyBorder="1" applyAlignment="1">
      <alignment horizontal="left"/>
    </xf>
    <xf numFmtId="0" fontId="25" fillId="2" borderId="12" xfId="0" applyFont="1" applyFill="1" applyBorder="1"/>
    <xf numFmtId="0" fontId="25" fillId="2" borderId="13" xfId="0" applyFont="1" applyFill="1" applyBorder="1"/>
    <xf numFmtId="0" fontId="14" fillId="4" borderId="0" xfId="0" applyFont="1" applyFill="1" applyBorder="1" applyAlignment="1">
      <alignment horizontal="left" vertical="center"/>
    </xf>
    <xf numFmtId="0" fontId="25" fillId="2" borderId="12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9" fillId="2" borderId="10" xfId="0" applyFont="1" applyFill="1" applyBorder="1"/>
    <xf numFmtId="0" fontId="17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left"/>
    </xf>
    <xf numFmtId="0" fontId="17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/>
    </xf>
    <xf numFmtId="0" fontId="25" fillId="3" borderId="0" xfId="0" applyFont="1" applyFill="1" applyBorder="1"/>
    <xf numFmtId="0" fontId="14" fillId="2" borderId="21" xfId="0" applyFont="1" applyFill="1" applyBorder="1"/>
    <xf numFmtId="0" fontId="11" fillId="2" borderId="22" xfId="0" applyFont="1" applyFill="1" applyBorder="1"/>
    <xf numFmtId="0" fontId="11" fillId="2" borderId="23" xfId="0" applyFont="1" applyFill="1" applyBorder="1"/>
    <xf numFmtId="0" fontId="11" fillId="2" borderId="25" xfId="0" applyFont="1" applyFill="1" applyBorder="1"/>
    <xf numFmtId="0" fontId="17" fillId="2" borderId="24" xfId="0" applyFont="1" applyFill="1" applyBorder="1"/>
    <xf numFmtId="0" fontId="19" fillId="2" borderId="0" xfId="0" applyFont="1" applyFill="1"/>
    <xf numFmtId="0" fontId="17" fillId="2" borderId="27" xfId="0" applyFont="1" applyFill="1" applyBorder="1"/>
    <xf numFmtId="2" fontId="11" fillId="2" borderId="26" xfId="0" applyNumberFormat="1" applyFont="1" applyFill="1" applyBorder="1"/>
    <xf numFmtId="0" fontId="27" fillId="2" borderId="0" xfId="0" applyFont="1" applyFill="1" applyBorder="1"/>
    <xf numFmtId="0" fontId="28" fillId="2" borderId="27" xfId="0" applyFont="1" applyFill="1" applyBorder="1"/>
    <xf numFmtId="0" fontId="30" fillId="2" borderId="9" xfId="0" applyFont="1" applyFill="1" applyBorder="1"/>
    <xf numFmtId="0" fontId="30" fillId="2" borderId="10" xfId="0" applyFont="1" applyFill="1" applyBorder="1"/>
    <xf numFmtId="0" fontId="30" fillId="2" borderId="0" xfId="0" applyFont="1" applyFill="1"/>
    <xf numFmtId="0" fontId="28" fillId="2" borderId="27" xfId="0" applyFont="1" applyFill="1" applyBorder="1" applyAlignment="1">
      <alignment horizontal="left"/>
    </xf>
    <xf numFmtId="0" fontId="17" fillId="2" borderId="21" xfId="0" applyFont="1" applyFill="1" applyBorder="1"/>
    <xf numFmtId="0" fontId="17" fillId="2" borderId="0" xfId="0" applyFont="1" applyFill="1" applyBorder="1"/>
    <xf numFmtId="0" fontId="29" fillId="2" borderId="0" xfId="0" applyFont="1" applyFill="1" applyBorder="1"/>
    <xf numFmtId="4" fontId="24" fillId="2" borderId="0" xfId="0" applyNumberFormat="1" applyFont="1" applyFill="1" applyAlignment="1">
      <alignment horizontal="right"/>
    </xf>
    <xf numFmtId="4" fontId="17" fillId="2" borderId="0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/>
    </xf>
    <xf numFmtId="4" fontId="25" fillId="2" borderId="0" xfId="0" applyNumberFormat="1" applyFont="1" applyFill="1" applyAlignment="1">
      <alignment horizontal="left"/>
    </xf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4" fontId="25" fillId="2" borderId="7" xfId="0" applyNumberFormat="1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left"/>
    </xf>
    <xf numFmtId="4" fontId="25" fillId="2" borderId="0" xfId="0" applyNumberFormat="1" applyFont="1" applyFill="1" applyBorder="1" applyAlignment="1">
      <alignment horizontal="left"/>
    </xf>
    <xf numFmtId="0" fontId="25" fillId="2" borderId="1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4" fontId="26" fillId="2" borderId="0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0" fontId="19" fillId="2" borderId="9" xfId="0" applyFont="1" applyFill="1" applyBorder="1" applyAlignment="1">
      <alignment horizontal="left"/>
    </xf>
    <xf numFmtId="0" fontId="17" fillId="5" borderId="0" xfId="0" applyFont="1" applyFill="1" applyBorder="1" applyAlignment="1">
      <alignment horizontal="left" vertical="center"/>
    </xf>
    <xf numFmtId="4" fontId="17" fillId="5" borderId="0" xfId="0" applyNumberFormat="1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left"/>
    </xf>
    <xf numFmtId="0" fontId="21" fillId="2" borderId="10" xfId="0" applyFont="1" applyFill="1" applyBorder="1" applyAlignment="1">
      <alignment horizontal="left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25" fillId="2" borderId="11" xfId="0" applyFont="1" applyFill="1" applyBorder="1" applyAlignment="1">
      <alignment horizontal="left"/>
    </xf>
    <xf numFmtId="4" fontId="25" fillId="2" borderId="12" xfId="0" applyNumberFormat="1" applyFont="1" applyFill="1" applyBorder="1" applyAlignment="1">
      <alignment horizontal="left"/>
    </xf>
    <xf numFmtId="0" fontId="25" fillId="2" borderId="13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3" fontId="14" fillId="2" borderId="38" xfId="0" applyNumberFormat="1" applyFont="1" applyFill="1" applyBorder="1" applyAlignment="1">
      <alignment horizontal="center" vertical="center"/>
    </xf>
    <xf numFmtId="4" fontId="14" fillId="2" borderId="38" xfId="0" applyNumberFormat="1" applyFont="1" applyFill="1" applyBorder="1" applyAlignment="1">
      <alignment vertical="center"/>
    </xf>
    <xf numFmtId="0" fontId="26" fillId="2" borderId="10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0" fontId="25" fillId="2" borderId="42" xfId="0" applyFont="1" applyFill="1" applyBorder="1"/>
    <xf numFmtId="4" fontId="17" fillId="2" borderId="43" xfId="0" applyNumberFormat="1" applyFont="1" applyFill="1" applyBorder="1"/>
    <xf numFmtId="4" fontId="14" fillId="2" borderId="43" xfId="0" applyNumberFormat="1" applyFont="1" applyFill="1" applyBorder="1"/>
    <xf numFmtId="4" fontId="11" fillId="2" borderId="44" xfId="0" applyNumberFormat="1" applyFont="1" applyFill="1" applyBorder="1"/>
    <xf numFmtId="4" fontId="11" fillId="2" borderId="45" xfId="0" applyNumberFormat="1" applyFont="1" applyFill="1" applyBorder="1"/>
    <xf numFmtId="4" fontId="25" fillId="2" borderId="42" xfId="0" applyNumberFormat="1" applyFont="1" applyFill="1" applyBorder="1"/>
    <xf numFmtId="4" fontId="28" fillId="2" borderId="41" xfId="0" applyNumberFormat="1" applyFont="1" applyFill="1" applyBorder="1"/>
    <xf numFmtId="0" fontId="17" fillId="2" borderId="48" xfId="0" applyFont="1" applyFill="1" applyBorder="1" applyAlignment="1">
      <alignment horizontal="center"/>
    </xf>
    <xf numFmtId="0" fontId="25" fillId="2" borderId="49" xfId="0" applyFont="1" applyFill="1" applyBorder="1"/>
    <xf numFmtId="0" fontId="17" fillId="2" borderId="34" xfId="0" applyFont="1" applyFill="1" applyBorder="1" applyAlignment="1">
      <alignment horizontal="center"/>
    </xf>
    <xf numFmtId="4" fontId="17" fillId="2" borderId="50" xfId="0" applyNumberFormat="1" applyFont="1" applyFill="1" applyBorder="1"/>
    <xf numFmtId="0" fontId="14" fillId="2" borderId="34" xfId="0" applyFont="1" applyFill="1" applyBorder="1" applyAlignment="1">
      <alignment horizontal="center"/>
    </xf>
    <xf numFmtId="4" fontId="14" fillId="2" borderId="50" xfId="0" applyNumberFormat="1" applyFont="1" applyFill="1" applyBorder="1"/>
    <xf numFmtId="0" fontId="11" fillId="2" borderId="51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" fontId="11" fillId="2" borderId="54" xfId="0" applyNumberFormat="1" applyFont="1" applyFill="1" applyBorder="1"/>
    <xf numFmtId="0" fontId="11" fillId="2" borderId="48" xfId="0" applyFont="1" applyFill="1" applyBorder="1" applyAlignment="1">
      <alignment horizontal="center"/>
    </xf>
    <xf numFmtId="4" fontId="25" fillId="2" borderId="49" xfId="0" applyNumberFormat="1" applyFont="1" applyFill="1" applyBorder="1"/>
    <xf numFmtId="0" fontId="14" fillId="2" borderId="48" xfId="0" applyFont="1" applyFill="1" applyBorder="1" applyAlignment="1">
      <alignment horizontal="center"/>
    </xf>
    <xf numFmtId="0" fontId="29" fillId="2" borderId="48" xfId="0" applyFont="1" applyFill="1" applyBorder="1" applyAlignment="1">
      <alignment horizontal="center"/>
    </xf>
    <xf numFmtId="0" fontId="28" fillId="2" borderId="55" xfId="0" applyFont="1" applyFill="1" applyBorder="1" applyAlignment="1">
      <alignment horizontal="left"/>
    </xf>
    <xf numFmtId="4" fontId="28" fillId="2" borderId="56" xfId="0" applyNumberFormat="1" applyFont="1" applyFill="1" applyBorder="1"/>
    <xf numFmtId="0" fontId="14" fillId="4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4" fontId="19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9" xfId="0" applyFont="1" applyFill="1" applyBorder="1" applyAlignment="1">
      <alignment horizontal="left" vertical="center"/>
    </xf>
    <xf numFmtId="0" fontId="10" fillId="2" borderId="70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4" fontId="14" fillId="2" borderId="75" xfId="0" applyNumberFormat="1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/>
    </xf>
    <xf numFmtId="0" fontId="10" fillId="2" borderId="73" xfId="0" applyFont="1" applyFill="1" applyBorder="1" applyAlignment="1">
      <alignment horizontal="left" vertical="center"/>
    </xf>
    <xf numFmtId="0" fontId="10" fillId="2" borderId="74" xfId="0" applyFont="1" applyFill="1" applyBorder="1" applyAlignment="1">
      <alignment horizontal="left" vertical="center"/>
    </xf>
    <xf numFmtId="0" fontId="38" fillId="2" borderId="0" xfId="0" applyFont="1" applyFill="1" applyBorder="1" applyAlignment="1">
      <alignment horizontal="left" vertical="center"/>
    </xf>
    <xf numFmtId="0" fontId="39" fillId="2" borderId="0" xfId="0" applyFont="1" applyFill="1" applyBorder="1" applyAlignment="1">
      <alignment horizontal="left" vertical="center"/>
    </xf>
    <xf numFmtId="4" fontId="39" fillId="2" borderId="0" xfId="0" applyNumberFormat="1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left" vertical="center"/>
    </xf>
    <xf numFmtId="4" fontId="14" fillId="2" borderId="77" xfId="0" applyNumberFormat="1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vertical="center"/>
    </xf>
    <xf numFmtId="4" fontId="10" fillId="2" borderId="79" xfId="0" applyNumberFormat="1" applyFont="1" applyFill="1" applyBorder="1" applyAlignment="1">
      <alignment vertical="center"/>
    </xf>
    <xf numFmtId="4" fontId="14" fillId="2" borderId="72" xfId="0" applyNumberFormat="1" applyFont="1" applyFill="1" applyBorder="1" applyAlignment="1">
      <alignment vertical="center"/>
    </xf>
    <xf numFmtId="4" fontId="14" fillId="2" borderId="78" xfId="0" applyNumberFormat="1" applyFont="1" applyFill="1" applyBorder="1" applyAlignment="1">
      <alignment vertical="center"/>
    </xf>
    <xf numFmtId="4" fontId="14" fillId="2" borderId="79" xfId="0" applyNumberFormat="1" applyFont="1" applyFill="1" applyBorder="1" applyAlignment="1">
      <alignment vertical="center"/>
    </xf>
    <xf numFmtId="4" fontId="14" fillId="2" borderId="68" xfId="0" applyNumberFormat="1" applyFont="1" applyFill="1" applyBorder="1" applyAlignment="1">
      <alignment vertical="center"/>
    </xf>
    <xf numFmtId="4" fontId="14" fillId="2" borderId="71" xfId="0" applyNumberFormat="1" applyFont="1" applyFill="1" applyBorder="1" applyAlignment="1">
      <alignment vertical="center"/>
    </xf>
    <xf numFmtId="4" fontId="14" fillId="2" borderId="75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99" xfId="0" applyFont="1" applyFill="1" applyBorder="1" applyAlignment="1">
      <alignment horizontal="left" vertical="center"/>
    </xf>
    <xf numFmtId="0" fontId="10" fillId="2" borderId="100" xfId="0" applyFont="1" applyFill="1" applyBorder="1" applyAlignment="1">
      <alignment horizontal="left" vertical="center"/>
    </xf>
    <xf numFmtId="4" fontId="14" fillId="2" borderId="101" xfId="0" applyNumberFormat="1" applyFont="1" applyFill="1" applyBorder="1" applyAlignment="1">
      <alignment vertical="center"/>
    </xf>
    <xf numFmtId="4" fontId="14" fillId="2" borderId="104" xfId="0" applyNumberFormat="1" applyFont="1" applyFill="1" applyBorder="1" applyAlignment="1">
      <alignment vertical="center"/>
    </xf>
    <xf numFmtId="0" fontId="35" fillId="2" borderId="0" xfId="132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4" fontId="14" fillId="2" borderId="15" xfId="0" applyNumberFormat="1" applyFont="1" applyFill="1" applyBorder="1" applyAlignment="1">
      <alignment vertical="center"/>
    </xf>
    <xf numFmtId="0" fontId="10" fillId="2" borderId="99" xfId="0" applyFont="1" applyFill="1" applyBorder="1" applyAlignment="1">
      <alignment horizontal="center" vertical="center"/>
    </xf>
    <xf numFmtId="4" fontId="10" fillId="2" borderId="101" xfId="0" applyNumberFormat="1" applyFont="1" applyFill="1" applyBorder="1" applyAlignment="1">
      <alignment vertical="center"/>
    </xf>
    <xf numFmtId="0" fontId="20" fillId="3" borderId="57" xfId="0" applyFont="1" applyFill="1" applyBorder="1" applyAlignment="1">
      <alignment horizontal="left" vertical="center"/>
    </xf>
    <xf numFmtId="0" fontId="20" fillId="3" borderId="59" xfId="0" applyFont="1" applyFill="1" applyBorder="1" applyAlignment="1">
      <alignment horizontal="left" vertical="center"/>
    </xf>
    <xf numFmtId="0" fontId="14" fillId="3" borderId="76" xfId="0" applyFont="1" applyFill="1" applyBorder="1" applyAlignment="1">
      <alignment horizontal="center" vertical="center"/>
    </xf>
    <xf numFmtId="0" fontId="17" fillId="3" borderId="62" xfId="0" applyFont="1" applyFill="1" applyBorder="1" applyAlignment="1">
      <alignment horizontal="left"/>
    </xf>
    <xf numFmtId="0" fontId="17" fillId="3" borderId="19" xfId="0" applyFont="1" applyFill="1" applyBorder="1" applyAlignment="1">
      <alignment horizontal="left"/>
    </xf>
    <xf numFmtId="0" fontId="35" fillId="3" borderId="80" xfId="132" applyFont="1" applyFill="1" applyBorder="1" applyAlignment="1">
      <alignment horizontal="center" wrapText="1"/>
    </xf>
    <xf numFmtId="0" fontId="37" fillId="3" borderId="105" xfId="132" applyFont="1" applyFill="1" applyBorder="1" applyAlignment="1">
      <alignment horizontal="center" wrapText="1"/>
    </xf>
    <xf numFmtId="0" fontId="37" fillId="3" borderId="106" xfId="132" applyFont="1" applyFill="1" applyBorder="1" applyAlignment="1">
      <alignment horizontal="center" wrapText="1"/>
    </xf>
    <xf numFmtId="0" fontId="37" fillId="3" borderId="107" xfId="132" applyFont="1" applyFill="1" applyBorder="1" applyAlignment="1">
      <alignment horizontal="center" wrapText="1"/>
    </xf>
    <xf numFmtId="0" fontId="17" fillId="3" borderId="19" xfId="0" applyFont="1" applyFill="1" applyBorder="1" applyAlignment="1">
      <alignment horizontal="left" vertical="center"/>
    </xf>
    <xf numFmtId="0" fontId="35" fillId="3" borderId="42" xfId="132" applyFont="1" applyFill="1" applyBorder="1" applyAlignment="1">
      <alignment horizontal="center" wrapText="1"/>
    </xf>
    <xf numFmtId="0" fontId="17" fillId="3" borderId="62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center" vertical="center"/>
    </xf>
    <xf numFmtId="0" fontId="25" fillId="3" borderId="31" xfId="0" applyFont="1" applyFill="1" applyBorder="1"/>
    <xf numFmtId="0" fontId="25" fillId="3" borderId="32" xfId="0" applyFont="1" applyFill="1" applyBorder="1"/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8" fillId="3" borderId="48" xfId="0" applyFont="1" applyFill="1" applyBorder="1"/>
    <xf numFmtId="0" fontId="28" fillId="3" borderId="42" xfId="0" applyFont="1" applyFill="1" applyBorder="1" applyAlignment="1">
      <alignment horizontal="center"/>
    </xf>
    <xf numFmtId="0" fontId="28" fillId="3" borderId="49" xfId="0" applyFont="1" applyFill="1" applyBorder="1" applyAlignment="1">
      <alignment horizontal="center"/>
    </xf>
    <xf numFmtId="4" fontId="19" fillId="2" borderId="60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4" fontId="14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center" vertical="center"/>
    </xf>
    <xf numFmtId="0" fontId="14" fillId="3" borderId="57" xfId="0" applyFont="1" applyFill="1" applyBorder="1" applyAlignment="1">
      <alignment horizontal="left"/>
    </xf>
    <xf numFmtId="0" fontId="35" fillId="3" borderId="76" xfId="132" applyFont="1" applyFill="1" applyBorder="1" applyAlignment="1">
      <alignment horizontal="center" wrapText="1"/>
    </xf>
    <xf numFmtId="0" fontId="14" fillId="3" borderId="60" xfId="0" applyFont="1" applyFill="1" applyBorder="1" applyAlignment="1">
      <alignment horizontal="left"/>
    </xf>
    <xf numFmtId="0" fontId="14" fillId="3" borderId="58" xfId="0" applyFont="1" applyFill="1" applyBorder="1" applyAlignment="1">
      <alignment horizontal="left"/>
    </xf>
    <xf numFmtId="0" fontId="35" fillId="3" borderId="59" xfId="132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/>
    </xf>
    <xf numFmtId="0" fontId="35" fillId="3" borderId="61" xfId="132" applyFont="1" applyFill="1" applyBorder="1" applyAlignment="1">
      <alignment horizontal="center" wrapText="1"/>
    </xf>
    <xf numFmtId="4" fontId="14" fillId="2" borderId="115" xfId="0" applyNumberFormat="1" applyFont="1" applyFill="1" applyBorder="1" applyAlignment="1">
      <alignment vertical="center"/>
    </xf>
    <xf numFmtId="4" fontId="14" fillId="2" borderId="91" xfId="0" applyNumberFormat="1" applyFont="1" applyFill="1" applyBorder="1" applyAlignment="1">
      <alignment vertical="center"/>
    </xf>
    <xf numFmtId="4" fontId="14" fillId="2" borderId="74" xfId="0" applyNumberFormat="1" applyFont="1" applyFill="1" applyBorder="1" applyAlignment="1">
      <alignment vertical="center"/>
    </xf>
    <xf numFmtId="0" fontId="10" fillId="2" borderId="65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4" fontId="21" fillId="2" borderId="0" xfId="0" applyNumberFormat="1" applyFont="1" applyFill="1" applyBorder="1" applyAlignment="1">
      <alignment horizontal="left"/>
    </xf>
    <xf numFmtId="4" fontId="21" fillId="2" borderId="111" xfId="0" applyNumberFormat="1" applyFont="1" applyFill="1" applyBorder="1" applyAlignment="1">
      <alignment horizontal="left"/>
    </xf>
    <xf numFmtId="4" fontId="21" fillId="2" borderId="112" xfId="0" applyNumberFormat="1" applyFont="1" applyFill="1" applyBorder="1" applyAlignment="1">
      <alignment horizontal="left"/>
    </xf>
    <xf numFmtId="4" fontId="21" fillId="2" borderId="113" xfId="0" applyNumberFormat="1" applyFont="1" applyFill="1" applyBorder="1" applyAlignment="1">
      <alignment horizontal="left"/>
    </xf>
    <xf numFmtId="4" fontId="14" fillId="2" borderId="92" xfId="0" applyNumberFormat="1" applyFont="1" applyFill="1" applyBorder="1" applyAlignment="1">
      <alignment vertical="center"/>
    </xf>
    <xf numFmtId="4" fontId="14" fillId="2" borderId="90" xfId="0" applyNumberFormat="1" applyFont="1" applyFill="1" applyBorder="1" applyAlignment="1">
      <alignment vertical="center"/>
    </xf>
    <xf numFmtId="0" fontId="35" fillId="3" borderId="116" xfId="132" applyFont="1" applyFill="1" applyBorder="1" applyAlignment="1">
      <alignment horizontal="center" wrapText="1"/>
    </xf>
    <xf numFmtId="0" fontId="35" fillId="3" borderId="117" xfId="132" applyFont="1" applyFill="1" applyBorder="1" applyAlignment="1">
      <alignment horizontal="center" wrapText="1"/>
    </xf>
    <xf numFmtId="0" fontId="35" fillId="3" borderId="118" xfId="132" applyFont="1" applyFill="1" applyBorder="1" applyAlignment="1">
      <alignment horizontal="center" wrapText="1"/>
    </xf>
    <xf numFmtId="0" fontId="25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4" fillId="3" borderId="58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80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35" fillId="3" borderId="118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35" fillId="3" borderId="107" xfId="132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left"/>
    </xf>
    <xf numFmtId="0" fontId="35" fillId="3" borderId="119" xfId="132" applyFont="1" applyFill="1" applyBorder="1" applyAlignment="1">
      <alignment horizontal="center" vertical="center" wrapText="1"/>
    </xf>
    <xf numFmtId="4" fontId="42" fillId="2" borderId="0" xfId="0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vertical="center" wrapText="1"/>
    </xf>
    <xf numFmtId="0" fontId="14" fillId="3" borderId="57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left" vertical="center"/>
    </xf>
    <xf numFmtId="0" fontId="10" fillId="2" borderId="71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4" fontId="17" fillId="2" borderId="18" xfId="0" applyNumberFormat="1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/>
    </xf>
    <xf numFmtId="4" fontId="14" fillId="2" borderId="72" xfId="0" applyNumberFormat="1" applyFont="1" applyFill="1" applyBorder="1" applyAlignment="1"/>
    <xf numFmtId="4" fontId="14" fillId="2" borderId="75" xfId="0" applyNumberFormat="1" applyFont="1" applyFill="1" applyBorder="1" applyAlignment="1"/>
    <xf numFmtId="0" fontId="14" fillId="2" borderId="62" xfId="0" applyFont="1" applyFill="1" applyBorder="1" applyAlignment="1">
      <alignment horizontal="left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vertical="center"/>
    </xf>
    <xf numFmtId="0" fontId="14" fillId="2" borderId="20" xfId="0" applyFont="1" applyFill="1" applyBorder="1"/>
    <xf numFmtId="0" fontId="15" fillId="2" borderId="20" xfId="0" applyFont="1" applyFill="1" applyBorder="1" applyAlignment="1">
      <alignment horizontal="left"/>
    </xf>
    <xf numFmtId="0" fontId="10" fillId="2" borderId="0" xfId="0" applyFont="1" applyFill="1"/>
    <xf numFmtId="0" fontId="14" fillId="3" borderId="18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21" fillId="2" borderId="63" xfId="0" applyFont="1" applyFill="1" applyBorder="1" applyAlignment="1">
      <alignment vertical="center"/>
    </xf>
    <xf numFmtId="0" fontId="21" fillId="2" borderId="65" xfId="0" applyFont="1" applyFill="1" applyBorder="1" applyAlignment="1">
      <alignment vertical="center"/>
    </xf>
    <xf numFmtId="0" fontId="21" fillId="2" borderId="101" xfId="0" applyFont="1" applyFill="1" applyBorder="1" applyAlignment="1">
      <alignment horizontal="left" vertical="center"/>
    </xf>
    <xf numFmtId="4" fontId="20" fillId="2" borderId="0" xfId="0" applyNumberFormat="1" applyFont="1" applyFill="1" applyBorder="1" applyAlignment="1">
      <alignment horizontal="left" vertical="center"/>
    </xf>
    <xf numFmtId="0" fontId="21" fillId="2" borderId="66" xfId="0" applyFont="1" applyFill="1" applyBorder="1" applyAlignment="1">
      <alignment vertical="center"/>
    </xf>
    <xf numFmtId="0" fontId="21" fillId="2" borderId="68" xfId="0" applyFont="1" applyFill="1" applyBorder="1" applyAlignment="1">
      <alignment vertical="center"/>
    </xf>
    <xf numFmtId="0" fontId="21" fillId="2" borderId="93" xfId="0" applyFont="1" applyFill="1" applyBorder="1" applyAlignment="1">
      <alignment vertical="center"/>
    </xf>
    <xf numFmtId="0" fontId="21" fillId="2" borderId="98" xfId="0" applyFont="1" applyFill="1" applyBorder="1" applyAlignment="1">
      <alignment vertical="center"/>
    </xf>
    <xf numFmtId="0" fontId="17" fillId="3" borderId="80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left" vertical="center"/>
    </xf>
    <xf numFmtId="0" fontId="25" fillId="2" borderId="74" xfId="0" applyFont="1" applyFill="1" applyBorder="1" applyAlignment="1">
      <alignment horizontal="left"/>
    </xf>
    <xf numFmtId="4" fontId="44" fillId="6" borderId="121" xfId="0" applyNumberFormat="1" applyFont="1" applyFill="1" applyBorder="1"/>
    <xf numFmtId="0" fontId="14" fillId="2" borderId="9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4" fontId="14" fillId="2" borderId="15" xfId="0" applyNumberFormat="1" applyFont="1" applyFill="1" applyBorder="1" applyAlignment="1"/>
    <xf numFmtId="4" fontId="10" fillId="2" borderId="0" xfId="0" applyNumberFormat="1" applyFont="1" applyFill="1" applyBorder="1" applyAlignment="1">
      <alignment horizontal="right" vertical="center"/>
    </xf>
    <xf numFmtId="10" fontId="44" fillId="6" borderId="121" xfId="0" applyNumberFormat="1" applyFont="1" applyFill="1" applyBorder="1" applyAlignment="1">
      <alignment horizontal="right"/>
    </xf>
    <xf numFmtId="10" fontId="14" fillId="2" borderId="18" xfId="131" applyNumberFormat="1" applyFont="1" applyFill="1" applyBorder="1" applyAlignment="1">
      <alignment horizontal="right"/>
    </xf>
    <xf numFmtId="10" fontId="10" fillId="2" borderId="104" xfId="0" applyNumberFormat="1" applyFont="1" applyFill="1" applyBorder="1" applyAlignment="1">
      <alignment horizontal="right" vertical="center"/>
    </xf>
    <xf numFmtId="10" fontId="10" fillId="2" borderId="68" xfId="0" applyNumberFormat="1" applyFont="1" applyFill="1" applyBorder="1" applyAlignment="1">
      <alignment horizontal="right" vertical="center"/>
    </xf>
    <xf numFmtId="10" fontId="10" fillId="2" borderId="71" xfId="0" applyNumberFormat="1" applyFont="1" applyFill="1" applyBorder="1" applyAlignment="1">
      <alignment horizontal="right" vertical="center"/>
    </xf>
    <xf numFmtId="10" fontId="35" fillId="2" borderId="0" xfId="0" applyNumberFormat="1" applyFont="1" applyFill="1" applyBorder="1" applyAlignment="1">
      <alignment horizontal="right" vertical="center"/>
    </xf>
    <xf numFmtId="10" fontId="14" fillId="2" borderId="18" xfId="0" applyNumberFormat="1" applyFont="1" applyFill="1" applyBorder="1" applyAlignment="1">
      <alignment horizontal="right"/>
    </xf>
    <xf numFmtId="4" fontId="43" fillId="6" borderId="121" xfId="0" applyNumberFormat="1" applyFont="1" applyFill="1" applyBorder="1"/>
    <xf numFmtId="0" fontId="19" fillId="2" borderId="0" xfId="0" applyFont="1" applyFill="1" applyAlignment="1">
      <alignment horizontal="left"/>
    </xf>
    <xf numFmtId="0" fontId="43" fillId="6" borderId="0" xfId="0" applyFont="1" applyFill="1" applyBorder="1" applyAlignment="1">
      <alignment horizontal="left"/>
    </xf>
    <xf numFmtId="4" fontId="43" fillId="6" borderId="0" xfId="0" applyNumberFormat="1" applyFont="1" applyFill="1" applyBorder="1"/>
    <xf numFmtId="0" fontId="17" fillId="3" borderId="123" xfId="0" applyFont="1" applyFill="1" applyBorder="1" applyAlignment="1">
      <alignment vertical="center"/>
    </xf>
    <xf numFmtId="0" fontId="19" fillId="3" borderId="124" xfId="0" applyFont="1" applyFill="1" applyBorder="1" applyAlignment="1">
      <alignment horizontal="center" vertical="center"/>
    </xf>
    <xf numFmtId="4" fontId="17" fillId="3" borderId="122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126" xfId="0" applyFont="1" applyFill="1" applyBorder="1" applyAlignment="1">
      <alignment horizontal="center" vertical="center"/>
    </xf>
    <xf numFmtId="0" fontId="14" fillId="2" borderId="127" xfId="0" applyFont="1" applyFill="1" applyBorder="1" applyAlignment="1">
      <alignment horizontal="left" vertical="center"/>
    </xf>
    <xf numFmtId="4" fontId="14" fillId="2" borderId="125" xfId="0" applyNumberFormat="1" applyFont="1" applyFill="1" applyBorder="1" applyAlignment="1">
      <alignment vertical="center"/>
    </xf>
    <xf numFmtId="0" fontId="10" fillId="2" borderId="60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1" fillId="2" borderId="48" xfId="0" applyFont="1" applyFill="1" applyBorder="1"/>
    <xf numFmtId="4" fontId="25" fillId="2" borderId="128" xfId="0" applyNumberFormat="1" applyFont="1" applyFill="1" applyBorder="1"/>
    <xf numFmtId="4" fontId="28" fillId="2" borderId="129" xfId="0" applyNumberFormat="1" applyFont="1" applyFill="1" applyBorder="1"/>
    <xf numFmtId="0" fontId="28" fillId="3" borderId="61" xfId="0" applyFont="1" applyFill="1" applyBorder="1" applyAlignment="1">
      <alignment horizontal="center"/>
    </xf>
    <xf numFmtId="0" fontId="28" fillId="3" borderId="29" xfId="0" applyFont="1" applyFill="1" applyBorder="1" applyAlignment="1">
      <alignment horizontal="center"/>
    </xf>
    <xf numFmtId="0" fontId="25" fillId="2" borderId="29" xfId="0" applyFont="1" applyFill="1" applyBorder="1"/>
    <xf numFmtId="4" fontId="17" fillId="2" borderId="30" xfId="0" applyNumberFormat="1" applyFont="1" applyFill="1" applyBorder="1"/>
    <xf numFmtId="4" fontId="14" fillId="2" borderId="30" xfId="0" applyNumberFormat="1" applyFont="1" applyFill="1" applyBorder="1"/>
    <xf numFmtId="4" fontId="11" fillId="2" borderId="37" xfId="0" applyNumberFormat="1" applyFont="1" applyFill="1" applyBorder="1"/>
    <xf numFmtId="4" fontId="25" fillId="2" borderId="29" xfId="0" applyNumberFormat="1" applyFont="1" applyFill="1" applyBorder="1"/>
    <xf numFmtId="4" fontId="28" fillId="2" borderId="130" xfId="0" applyNumberFormat="1" applyFont="1" applyFill="1" applyBorder="1"/>
    <xf numFmtId="0" fontId="28" fillId="3" borderId="131" xfId="0" applyFont="1" applyFill="1" applyBorder="1" applyAlignment="1">
      <alignment horizontal="center"/>
    </xf>
    <xf numFmtId="0" fontId="25" fillId="2" borderId="131" xfId="0" applyFont="1" applyFill="1" applyBorder="1"/>
    <xf numFmtId="4" fontId="17" fillId="2" borderId="132" xfId="0" applyNumberFormat="1" applyFont="1" applyFill="1" applyBorder="1"/>
    <xf numFmtId="4" fontId="14" fillId="2" borderId="132" xfId="0" applyNumberFormat="1" applyFont="1" applyFill="1" applyBorder="1"/>
    <xf numFmtId="4" fontId="11" fillId="2" borderId="134" xfId="0" applyNumberFormat="1" applyFont="1" applyFill="1" applyBorder="1"/>
    <xf numFmtId="4" fontId="25" fillId="2" borderId="131" xfId="0" applyNumberFormat="1" applyFont="1" applyFill="1" applyBorder="1"/>
    <xf numFmtId="4" fontId="28" fillId="2" borderId="135" xfId="0" applyNumberFormat="1" applyFont="1" applyFill="1" applyBorder="1"/>
    <xf numFmtId="0" fontId="25" fillId="3" borderId="57" xfId="0" applyFont="1" applyFill="1" applyBorder="1"/>
    <xf numFmtId="0" fontId="25" fillId="3" borderId="58" xfId="0" applyFont="1" applyFill="1" applyBorder="1"/>
    <xf numFmtId="0" fontId="14" fillId="3" borderId="136" xfId="0" applyFont="1" applyFill="1" applyBorder="1" applyAlignment="1">
      <alignment horizontal="center"/>
    </xf>
    <xf numFmtId="0" fontId="14" fillId="3" borderId="137" xfId="0" applyFont="1" applyFill="1" applyBorder="1" applyAlignment="1">
      <alignment horizontal="center"/>
    </xf>
    <xf numFmtId="0" fontId="14" fillId="3" borderId="59" xfId="0" applyFont="1" applyFill="1" applyBorder="1" applyAlignment="1">
      <alignment horizontal="center"/>
    </xf>
    <xf numFmtId="0" fontId="18" fillId="3" borderId="60" xfId="0" applyFont="1" applyFill="1" applyBorder="1"/>
    <xf numFmtId="0" fontId="17" fillId="2" borderId="60" xfId="0" applyFont="1" applyFill="1" applyBorder="1" applyAlignment="1">
      <alignment horizontal="center"/>
    </xf>
    <xf numFmtId="0" fontId="25" fillId="2" borderId="61" xfId="0" applyFont="1" applyFill="1" applyBorder="1"/>
    <xf numFmtId="0" fontId="17" fillId="2" borderId="138" xfId="0" applyFont="1" applyFill="1" applyBorder="1" applyAlignment="1">
      <alignment horizontal="center"/>
    </xf>
    <xf numFmtId="4" fontId="17" fillId="2" borderId="139" xfId="0" applyNumberFormat="1" applyFont="1" applyFill="1" applyBorder="1"/>
    <xf numFmtId="0" fontId="14" fillId="2" borderId="138" xfId="0" applyFont="1" applyFill="1" applyBorder="1" applyAlignment="1">
      <alignment horizontal="center"/>
    </xf>
    <xf numFmtId="4" fontId="14" fillId="2" borderId="139" xfId="0" applyNumberFormat="1" applyFont="1" applyFill="1" applyBorder="1"/>
    <xf numFmtId="0" fontId="11" fillId="2" borderId="140" xfId="0" applyFont="1" applyFill="1" applyBorder="1" applyAlignment="1">
      <alignment horizontal="center"/>
    </xf>
    <xf numFmtId="0" fontId="11" fillId="2" borderId="142" xfId="0" applyFont="1" applyFill="1" applyBorder="1" applyAlignment="1">
      <alignment horizontal="center"/>
    </xf>
    <xf numFmtId="4" fontId="11" fillId="2" borderId="143" xfId="0" applyNumberFormat="1" applyFont="1" applyFill="1" applyBorder="1"/>
    <xf numFmtId="0" fontId="11" fillId="2" borderId="60" xfId="0" applyFont="1" applyFill="1" applyBorder="1" applyAlignment="1">
      <alignment horizontal="center"/>
    </xf>
    <xf numFmtId="0" fontId="29" fillId="2" borderId="60" xfId="0" applyFont="1" applyFill="1" applyBorder="1" applyAlignment="1">
      <alignment horizontal="center"/>
    </xf>
    <xf numFmtId="0" fontId="11" fillId="2" borderId="144" xfId="0" applyFont="1" applyFill="1" applyBorder="1" applyAlignment="1">
      <alignment horizontal="center"/>
    </xf>
    <xf numFmtId="0" fontId="11" fillId="2" borderId="145" xfId="0" applyFont="1" applyFill="1" applyBorder="1"/>
    <xf numFmtId="0" fontId="28" fillId="2" borderId="149" xfId="0" applyFont="1" applyFill="1" applyBorder="1" applyAlignment="1">
      <alignment horizontal="left"/>
    </xf>
    <xf numFmtId="0" fontId="14" fillId="2" borderId="60" xfId="0" applyFont="1" applyFill="1" applyBorder="1" applyAlignment="1">
      <alignment horizontal="center"/>
    </xf>
    <xf numFmtId="0" fontId="27" fillId="2" borderId="60" xfId="0" applyFont="1" applyFill="1" applyBorder="1" applyAlignment="1">
      <alignment horizontal="center"/>
    </xf>
    <xf numFmtId="0" fontId="11" fillId="2" borderId="150" xfId="0" applyFont="1" applyFill="1" applyBorder="1" applyAlignment="1">
      <alignment horizontal="center"/>
    </xf>
    <xf numFmtId="0" fontId="17" fillId="2" borderId="151" xfId="0" applyFont="1" applyFill="1" applyBorder="1" applyAlignment="1">
      <alignment horizontal="center"/>
    </xf>
    <xf numFmtId="2" fontId="11" fillId="2" borderId="152" xfId="0" applyNumberFormat="1" applyFont="1" applyFill="1" applyBorder="1" applyAlignment="1">
      <alignment horizontal="center"/>
    </xf>
    <xf numFmtId="0" fontId="17" fillId="2" borderId="149" xfId="0" applyFont="1" applyFill="1" applyBorder="1" applyAlignment="1">
      <alignment horizontal="center"/>
    </xf>
    <xf numFmtId="0" fontId="28" fillId="2" borderId="149" xfId="0" applyFont="1" applyFill="1" applyBorder="1" applyAlignment="1">
      <alignment horizontal="center"/>
    </xf>
    <xf numFmtId="4" fontId="17" fillId="2" borderId="153" xfId="0" applyNumberFormat="1" applyFont="1" applyFill="1" applyBorder="1"/>
    <xf numFmtId="4" fontId="11" fillId="2" borderId="154" xfId="0" applyNumberFormat="1" applyFont="1" applyFill="1" applyBorder="1"/>
    <xf numFmtId="2" fontId="25" fillId="2" borderId="155" xfId="0" applyNumberFormat="1" applyFont="1" applyFill="1" applyBorder="1"/>
    <xf numFmtId="4" fontId="17" fillId="2" borderId="41" xfId="0" applyNumberFormat="1" applyFont="1" applyFill="1" applyBorder="1"/>
    <xf numFmtId="0" fontId="10" fillId="2" borderId="0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11" xfId="0" applyFont="1" applyFill="1" applyBorder="1"/>
    <xf numFmtId="0" fontId="10" fillId="2" borderId="12" xfId="0" applyFont="1" applyFill="1" applyBorder="1"/>
    <xf numFmtId="164" fontId="10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/>
    <xf numFmtId="164" fontId="10" fillId="2" borderId="0" xfId="0" applyNumberFormat="1" applyFont="1" applyFill="1" applyAlignment="1">
      <alignment horizontal="center"/>
    </xf>
    <xf numFmtId="0" fontId="20" fillId="3" borderId="28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4" fontId="20" fillId="3" borderId="31" xfId="0" applyNumberFormat="1" applyFont="1" applyFill="1" applyBorder="1" applyAlignment="1">
      <alignment horizontal="left" vertical="center"/>
    </xf>
    <xf numFmtId="0" fontId="11" fillId="3" borderId="32" xfId="0" applyFont="1" applyFill="1" applyBorder="1" applyAlignment="1">
      <alignment horizontal="left" vertical="center"/>
    </xf>
    <xf numFmtId="4" fontId="20" fillId="3" borderId="32" xfId="0" applyNumberFormat="1" applyFont="1" applyFill="1" applyBorder="1" applyAlignment="1">
      <alignment horizontal="right" vertical="center"/>
    </xf>
    <xf numFmtId="0" fontId="20" fillId="3" borderId="32" xfId="0" applyFont="1" applyFill="1" applyBorder="1" applyAlignment="1">
      <alignment horizontal="left" vertical="center"/>
    </xf>
    <xf numFmtId="0" fontId="20" fillId="3" borderId="29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left"/>
    </xf>
    <xf numFmtId="0" fontId="21" fillId="3" borderId="21" xfId="0" applyFont="1" applyFill="1" applyBorder="1" applyAlignment="1">
      <alignment horizontal="left"/>
    </xf>
    <xf numFmtId="0" fontId="21" fillId="3" borderId="35" xfId="0" applyFont="1" applyFill="1" applyBorder="1" applyAlignment="1">
      <alignment horizontal="left"/>
    </xf>
    <xf numFmtId="0" fontId="20" fillId="3" borderId="30" xfId="0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25" fillId="2" borderId="12" xfId="0" applyFont="1" applyFill="1" applyBorder="1" applyAlignment="1">
      <alignment horizontal="left"/>
    </xf>
    <xf numFmtId="0" fontId="14" fillId="3" borderId="71" xfId="0" applyFont="1" applyFill="1" applyBorder="1" applyAlignment="1">
      <alignment horizontal="center" vertical="center"/>
    </xf>
    <xf numFmtId="0" fontId="14" fillId="3" borderId="87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left"/>
    </xf>
    <xf numFmtId="0" fontId="9" fillId="2" borderId="0" xfId="0" applyFont="1" applyFill="1"/>
    <xf numFmtId="4" fontId="14" fillId="3" borderId="91" xfId="0" applyNumberFormat="1" applyFont="1" applyFill="1" applyBorder="1" applyAlignment="1">
      <alignment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5" fillId="0" borderId="8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9" fillId="0" borderId="9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17" fillId="0" borderId="9" xfId="0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7" fillId="0" borderId="10" xfId="0" applyFont="1" applyFill="1" applyBorder="1" applyAlignment="1" applyProtection="1">
      <alignment horizontal="left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9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 applyProtection="1">
      <alignment horizontal="left" vertic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0" borderId="13" xfId="0" applyFont="1" applyFill="1" applyBorder="1" applyAlignment="1" applyProtection="1">
      <alignment horizontal="left"/>
      <protection locked="0"/>
    </xf>
    <xf numFmtId="0" fontId="22" fillId="0" borderId="160" xfId="0" applyFont="1" applyBorder="1" applyAlignment="1" applyProtection="1">
      <alignment horizontal="left"/>
      <protection locked="0"/>
    </xf>
    <xf numFmtId="0" fontId="22" fillId="0" borderId="161" xfId="0" applyFont="1" applyBorder="1" applyAlignment="1" applyProtection="1">
      <alignment horizontal="left"/>
      <protection locked="0"/>
    </xf>
    <xf numFmtId="0" fontId="22" fillId="0" borderId="162" xfId="0" applyFont="1" applyBorder="1" applyAlignment="1" applyProtection="1">
      <alignment horizontal="left"/>
      <protection locked="0"/>
    </xf>
    <xf numFmtId="0" fontId="22" fillId="0" borderId="163" xfId="0" applyFont="1" applyBorder="1" applyAlignment="1" applyProtection="1">
      <alignment horizontal="left"/>
      <protection locked="0"/>
    </xf>
    <xf numFmtId="0" fontId="22" fillId="0" borderId="164" xfId="0" applyFont="1" applyBorder="1" applyAlignment="1" applyProtection="1">
      <alignment horizontal="left"/>
      <protection locked="0"/>
    </xf>
    <xf numFmtId="0" fontId="22" fillId="0" borderId="165" xfId="0" applyFont="1" applyBorder="1" applyAlignment="1" applyProtection="1">
      <alignment horizontal="left"/>
      <protection locked="0"/>
    </xf>
    <xf numFmtId="0" fontId="22" fillId="0" borderId="166" xfId="0" applyFont="1" applyBorder="1" applyAlignment="1" applyProtection="1">
      <alignment horizontal="left"/>
      <protection locked="0"/>
    </xf>
    <xf numFmtId="0" fontId="44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left"/>
      <protection locked="0"/>
    </xf>
    <xf numFmtId="0" fontId="22" fillId="0" borderId="167" xfId="0" applyFont="1" applyBorder="1" applyAlignment="1" applyProtection="1">
      <alignment horizontal="left"/>
      <protection locked="0"/>
    </xf>
    <xf numFmtId="0" fontId="15" fillId="2" borderId="3" xfId="0" applyFont="1" applyFill="1" applyBorder="1" applyProtection="1">
      <protection locked="0"/>
    </xf>
    <xf numFmtId="164" fontId="21" fillId="2" borderId="5" xfId="0" applyNumberFormat="1" applyFont="1" applyFill="1" applyBorder="1" applyAlignment="1" applyProtection="1">
      <alignment horizontal="center"/>
      <protection locked="0"/>
    </xf>
    <xf numFmtId="164" fontId="21" fillId="2" borderId="2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Protection="1">
      <protection locked="0"/>
    </xf>
    <xf numFmtId="10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4" xfId="0" applyNumberFormat="1" applyFont="1" applyFill="1" applyBorder="1" applyProtection="1">
      <protection locked="0"/>
    </xf>
    <xf numFmtId="4" fontId="25" fillId="2" borderId="4" xfId="0" applyNumberFormat="1" applyFont="1" applyFill="1" applyBorder="1" applyProtection="1">
      <protection locked="0"/>
    </xf>
    <xf numFmtId="0" fontId="25" fillId="2" borderId="5" xfId="0" applyFont="1" applyFill="1" applyBorder="1" applyProtection="1">
      <protection locked="0"/>
    </xf>
    <xf numFmtId="10" fontId="25" fillId="2" borderId="5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Protection="1">
      <protection locked="0"/>
    </xf>
    <xf numFmtId="4" fontId="25" fillId="2" borderId="5" xfId="0" applyNumberFormat="1" applyFont="1" applyFill="1" applyBorder="1" applyProtection="1">
      <protection locked="0"/>
    </xf>
    <xf numFmtId="4" fontId="11" fillId="2" borderId="44" xfId="0" applyNumberFormat="1" applyFont="1" applyFill="1" applyBorder="1" applyProtection="1">
      <protection locked="0"/>
    </xf>
    <xf numFmtId="4" fontId="11" fillId="2" borderId="45" xfId="0" applyNumberFormat="1" applyFont="1" applyFill="1" applyBorder="1" applyProtection="1">
      <protection locked="0"/>
    </xf>
    <xf numFmtId="4" fontId="14" fillId="2" borderId="43" xfId="0" applyNumberFormat="1" applyFont="1" applyFill="1" applyBorder="1" applyProtection="1">
      <protection locked="0"/>
    </xf>
    <xf numFmtId="4" fontId="11" fillId="2" borderId="154" xfId="0" applyNumberFormat="1" applyFont="1" applyFill="1" applyBorder="1" applyProtection="1">
      <protection locked="0"/>
    </xf>
    <xf numFmtId="4" fontId="11" fillId="2" borderId="36" xfId="0" applyNumberFormat="1" applyFont="1" applyFill="1" applyBorder="1" applyProtection="1">
      <protection locked="0"/>
    </xf>
    <xf numFmtId="4" fontId="11" fillId="2" borderId="133" xfId="0" applyNumberFormat="1" applyFont="1" applyFill="1" applyBorder="1" applyProtection="1">
      <protection locked="0"/>
    </xf>
    <xf numFmtId="4" fontId="11" fillId="2" borderId="141" xfId="0" applyNumberFormat="1" applyFont="1" applyFill="1" applyBorder="1" applyProtection="1">
      <protection locked="0"/>
    </xf>
    <xf numFmtId="4" fontId="11" fillId="2" borderId="37" xfId="0" applyNumberFormat="1" applyFont="1" applyFill="1" applyBorder="1" applyProtection="1">
      <protection locked="0"/>
    </xf>
    <xf numFmtId="4" fontId="11" fillId="2" borderId="134" xfId="0" applyNumberFormat="1" applyFont="1" applyFill="1" applyBorder="1" applyProtection="1">
      <protection locked="0"/>
    </xf>
    <xf numFmtId="4" fontId="11" fillId="2" borderId="143" xfId="0" applyNumberFormat="1" applyFont="1" applyFill="1" applyBorder="1" applyProtection="1">
      <protection locked="0"/>
    </xf>
    <xf numFmtId="4" fontId="14" fillId="2" borderId="30" xfId="0" applyNumberFormat="1" applyFont="1" applyFill="1" applyBorder="1" applyProtection="1">
      <protection locked="0"/>
    </xf>
    <xf numFmtId="4" fontId="14" fillId="2" borderId="132" xfId="0" applyNumberFormat="1" applyFont="1" applyFill="1" applyBorder="1" applyProtection="1">
      <protection locked="0"/>
    </xf>
    <xf numFmtId="4" fontId="14" fillId="2" borderId="139" xfId="0" applyNumberFormat="1" applyFont="1" applyFill="1" applyBorder="1" applyProtection="1">
      <protection locked="0"/>
    </xf>
    <xf numFmtId="4" fontId="11" fillId="2" borderId="146" xfId="0" applyNumberFormat="1" applyFont="1" applyFill="1" applyBorder="1" applyProtection="1">
      <protection locked="0"/>
    </xf>
    <xf numFmtId="4" fontId="11" fillId="2" borderId="147" xfId="0" applyNumberFormat="1" applyFont="1" applyFill="1" applyBorder="1" applyProtection="1">
      <protection locked="0"/>
    </xf>
    <xf numFmtId="4" fontId="11" fillId="2" borderId="148" xfId="0" applyNumberFormat="1" applyFont="1" applyFill="1" applyBorder="1" applyProtection="1">
      <protection locked="0"/>
    </xf>
    <xf numFmtId="4" fontId="11" fillId="2" borderId="52" xfId="0" applyNumberFormat="1" applyFont="1" applyFill="1" applyBorder="1" applyProtection="1">
      <protection locked="0"/>
    </xf>
    <xf numFmtId="4" fontId="11" fillId="2" borderId="54" xfId="0" applyNumberFormat="1" applyFont="1" applyFill="1" applyBorder="1" applyProtection="1">
      <protection locked="0"/>
    </xf>
    <xf numFmtId="4" fontId="14" fillId="2" borderId="50" xfId="0" applyNumberFormat="1" applyFont="1" applyFill="1" applyBorder="1" applyProtection="1">
      <protection locked="0"/>
    </xf>
    <xf numFmtId="4" fontId="29" fillId="2" borderId="42" xfId="0" applyNumberFormat="1" applyFont="1" applyFill="1" applyBorder="1" applyProtection="1">
      <protection locked="0"/>
    </xf>
    <xf numFmtId="4" fontId="29" fillId="2" borderId="49" xfId="0" applyNumberFormat="1" applyFont="1" applyFill="1" applyBorder="1" applyProtection="1"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vertical="center"/>
      <protection locked="0"/>
    </xf>
    <xf numFmtId="3" fontId="11" fillId="2" borderId="36" xfId="0" applyNumberFormat="1" applyFont="1" applyFill="1" applyBorder="1" applyAlignment="1" applyProtection="1">
      <alignment horizontal="center" vertical="center"/>
      <protection locked="0"/>
    </xf>
    <xf numFmtId="4" fontId="11" fillId="2" borderId="36" xfId="0" applyNumberFormat="1" applyFont="1" applyFill="1" applyBorder="1" applyAlignment="1" applyProtection="1">
      <alignment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vertical="center"/>
      <protection locked="0"/>
    </xf>
    <xf numFmtId="3" fontId="11" fillId="2" borderId="37" xfId="0" applyNumberFormat="1" applyFont="1" applyFill="1" applyBorder="1" applyAlignment="1" applyProtection="1">
      <alignment horizontal="center" vertical="center"/>
      <protection locked="0"/>
    </xf>
    <xf numFmtId="4" fontId="11" fillId="2" borderId="37" xfId="0" applyNumberFormat="1" applyFont="1" applyFill="1" applyBorder="1" applyAlignment="1" applyProtection="1">
      <alignment vertical="center"/>
      <protection locked="0"/>
    </xf>
    <xf numFmtId="4" fontId="14" fillId="2" borderId="77" xfId="0" applyNumberFormat="1" applyFont="1" applyFill="1" applyBorder="1" applyAlignment="1" applyProtection="1">
      <alignment vertical="center"/>
      <protection locked="0"/>
    </xf>
    <xf numFmtId="4" fontId="10" fillId="2" borderId="81" xfId="0" applyNumberFormat="1" applyFont="1" applyFill="1" applyBorder="1" applyAlignment="1" applyProtection="1">
      <alignment vertical="center"/>
      <protection locked="0"/>
    </xf>
    <xf numFmtId="4" fontId="10" fillId="2" borderId="82" xfId="0" applyNumberFormat="1" applyFont="1" applyFill="1" applyBorder="1" applyAlignment="1" applyProtection="1">
      <alignment vertical="center"/>
      <protection locked="0"/>
    </xf>
    <xf numFmtId="4" fontId="10" fillId="2" borderId="83" xfId="0" applyNumberFormat="1" applyFont="1" applyFill="1" applyBorder="1" applyAlignment="1" applyProtection="1">
      <alignment vertical="center"/>
      <protection locked="0"/>
    </xf>
    <xf numFmtId="4" fontId="14" fillId="2" borderId="78" xfId="0" applyNumberFormat="1" applyFont="1" applyFill="1" applyBorder="1" applyAlignment="1" applyProtection="1">
      <alignment vertical="center"/>
      <protection locked="0"/>
    </xf>
    <xf numFmtId="4" fontId="10" fillId="2" borderId="84" xfId="0" applyNumberFormat="1" applyFont="1" applyFill="1" applyBorder="1" applyAlignment="1" applyProtection="1">
      <alignment vertical="center"/>
      <protection locked="0"/>
    </xf>
    <xf numFmtId="4" fontId="10" fillId="2" borderId="85" xfId="0" applyNumberFormat="1" applyFont="1" applyFill="1" applyBorder="1" applyAlignment="1" applyProtection="1">
      <alignment vertical="center"/>
      <protection locked="0"/>
    </xf>
    <xf numFmtId="4" fontId="10" fillId="2" borderId="86" xfId="0" applyNumberFormat="1" applyFont="1" applyFill="1" applyBorder="1" applyAlignment="1" applyProtection="1">
      <alignment vertical="center"/>
      <protection locked="0"/>
    </xf>
    <xf numFmtId="4" fontId="14" fillId="2" borderId="79" xfId="0" applyNumberFormat="1" applyFont="1" applyFill="1" applyBorder="1" applyAlignment="1" applyProtection="1">
      <alignment vertical="center"/>
      <protection locked="0"/>
    </xf>
    <xf numFmtId="4" fontId="10" fillId="2" borderId="87" xfId="0" applyNumberFormat="1" applyFont="1" applyFill="1" applyBorder="1" applyAlignment="1" applyProtection="1">
      <alignment vertical="center"/>
      <protection locked="0"/>
    </xf>
    <xf numFmtId="4" fontId="10" fillId="2" borderId="88" xfId="0" applyNumberFormat="1" applyFont="1" applyFill="1" applyBorder="1" applyAlignment="1" applyProtection="1">
      <alignment vertical="center"/>
      <protection locked="0"/>
    </xf>
    <xf numFmtId="4" fontId="10" fillId="2" borderId="89" xfId="0" applyNumberFormat="1" applyFont="1" applyFill="1" applyBorder="1" applyAlignment="1" applyProtection="1">
      <alignment vertical="center"/>
      <protection locked="0"/>
    </xf>
    <xf numFmtId="4" fontId="10" fillId="2" borderId="102" xfId="0" applyNumberFormat="1" applyFont="1" applyFill="1" applyBorder="1" applyAlignment="1" applyProtection="1">
      <alignment vertical="center"/>
      <protection locked="0"/>
    </xf>
    <xf numFmtId="4" fontId="10" fillId="2" borderId="103" xfId="0" applyNumberFormat="1" applyFont="1" applyFill="1" applyBorder="1" applyAlignment="1" applyProtection="1">
      <alignment vertical="center"/>
      <protection locked="0"/>
    </xf>
    <xf numFmtId="4" fontId="10" fillId="2" borderId="96" xfId="0" applyNumberFormat="1" applyFont="1" applyFill="1" applyBorder="1" applyAlignment="1" applyProtection="1">
      <alignment vertical="center"/>
      <protection locked="0"/>
    </xf>
    <xf numFmtId="4" fontId="10" fillId="2" borderId="97" xfId="0" applyNumberFormat="1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98" xfId="0" applyNumberFormat="1" applyFont="1" applyFill="1" applyBorder="1" applyAlignment="1" applyProtection="1">
      <alignment horizontal="left" vertical="center"/>
      <protection locked="0"/>
    </xf>
    <xf numFmtId="10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104" xfId="0" applyNumberFormat="1" applyFont="1" applyFill="1" applyBorder="1" applyAlignment="1" applyProtection="1">
      <alignment vertical="center"/>
      <protection locked="0"/>
    </xf>
    <xf numFmtId="10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68" xfId="0" applyNumberFormat="1" applyFont="1" applyFill="1" applyBorder="1" applyAlignment="1" applyProtection="1">
      <alignment vertical="center"/>
      <protection locked="0"/>
    </xf>
    <xf numFmtId="10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98" xfId="0" applyNumberFormat="1" applyFont="1" applyFill="1" applyBorder="1" applyAlignment="1" applyProtection="1">
      <alignment vertical="center"/>
      <protection locked="0"/>
    </xf>
    <xf numFmtId="10" fontId="9" fillId="2" borderId="71" xfId="131" applyNumberFormat="1" applyFont="1" applyFill="1" applyBorder="1" applyAlignment="1" applyProtection="1">
      <alignment vertical="center"/>
      <protection locked="0"/>
    </xf>
    <xf numFmtId="4" fontId="9" fillId="2" borderId="71" xfId="0" applyNumberFormat="1" applyFont="1" applyFill="1" applyBorder="1" applyAlignment="1" applyProtection="1">
      <alignment vertical="center"/>
      <protection locked="0"/>
    </xf>
    <xf numFmtId="10" fontId="14" fillId="2" borderId="75" xfId="131" applyNumberFormat="1" applyFont="1" applyFill="1" applyBorder="1" applyAlignment="1">
      <alignment vertical="center"/>
    </xf>
    <xf numFmtId="4" fontId="14" fillId="2" borderId="15" xfId="0" applyNumberFormat="1" applyFont="1" applyFill="1" applyBorder="1" applyAlignment="1" applyProtection="1">
      <alignment vertical="center"/>
      <protection locked="0"/>
    </xf>
    <xf numFmtId="4" fontId="14" fillId="2" borderId="105" xfId="0" applyNumberFormat="1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horizontal="left"/>
      <protection locked="0"/>
    </xf>
    <xf numFmtId="4" fontId="10" fillId="2" borderId="77" xfId="0" applyNumberFormat="1" applyFont="1" applyFill="1" applyBorder="1" applyAlignment="1" applyProtection="1">
      <alignment vertical="center"/>
      <protection locked="0"/>
    </xf>
    <xf numFmtId="4" fontId="10" fillId="2" borderId="65" xfId="0" applyNumberFormat="1" applyFont="1" applyFill="1" applyBorder="1" applyAlignment="1" applyProtection="1">
      <alignment horizontal="left" vertical="center"/>
      <protection locked="0"/>
    </xf>
    <xf numFmtId="4" fontId="10" fillId="2" borderId="101" xfId="0" applyNumberFormat="1" applyFont="1" applyFill="1" applyBorder="1" applyAlignment="1" applyProtection="1">
      <alignment vertical="center"/>
      <protection locked="0"/>
    </xf>
    <xf numFmtId="4" fontId="10" fillId="2" borderId="78" xfId="0" applyNumberFormat="1" applyFont="1" applyFill="1" applyBorder="1" applyAlignment="1" applyProtection="1">
      <alignment vertical="center"/>
      <protection locked="0"/>
    </xf>
    <xf numFmtId="4" fontId="10" fillId="2" borderId="95" xfId="0" applyNumberFormat="1" applyFont="1" applyFill="1" applyBorder="1" applyAlignment="1" applyProtection="1">
      <alignment vertical="center"/>
      <protection locked="0"/>
    </xf>
    <xf numFmtId="4" fontId="10" fillId="2" borderId="79" xfId="0" applyNumberFormat="1" applyFont="1" applyFill="1" applyBorder="1" applyAlignment="1" applyProtection="1">
      <alignment vertical="center"/>
      <protection locked="0"/>
    </xf>
    <xf numFmtId="0" fontId="10" fillId="2" borderId="100" xfId="0" applyFont="1" applyFill="1" applyBorder="1" applyAlignment="1" applyProtection="1">
      <alignment horizontal="left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0" fontId="10" fillId="2" borderId="70" xfId="0" applyFont="1" applyFill="1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3" xfId="0" applyNumberFormat="1" applyFont="1" applyFill="1" applyBorder="1" applyAlignment="1" applyProtection="1">
      <alignment vertical="center"/>
      <protection locked="0"/>
    </xf>
    <xf numFmtId="4" fontId="10" fillId="2" borderId="66" xfId="0" applyNumberFormat="1" applyFont="1" applyFill="1" applyBorder="1" applyAlignment="1" applyProtection="1">
      <alignment vertical="center"/>
      <protection locked="0"/>
    </xf>
    <xf numFmtId="0" fontId="10" fillId="2" borderId="101" xfId="0" applyFont="1" applyFill="1" applyBorder="1" applyAlignment="1" applyProtection="1">
      <alignment horizontal="left" vertical="center"/>
      <protection locked="0"/>
    </xf>
    <xf numFmtId="0" fontId="10" fillId="2" borderId="78" xfId="0" applyFont="1" applyFill="1" applyBorder="1" applyAlignment="1" applyProtection="1">
      <alignment horizontal="left" vertical="center"/>
      <protection locked="0"/>
    </xf>
    <xf numFmtId="0" fontId="10" fillId="2" borderId="79" xfId="0" applyFont="1" applyFill="1" applyBorder="1" applyAlignment="1" applyProtection="1">
      <alignment horizontal="left" vertical="center"/>
      <protection locked="0"/>
    </xf>
    <xf numFmtId="0" fontId="20" fillId="3" borderId="76" xfId="0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 applyProtection="1">
      <alignment vertical="center"/>
      <protection locked="0"/>
    </xf>
    <xf numFmtId="4" fontId="14" fillId="2" borderId="115" xfId="0" applyNumberFormat="1" applyFont="1" applyFill="1" applyBorder="1" applyAlignment="1" applyProtection="1">
      <alignment vertical="center"/>
      <protection locked="0"/>
    </xf>
    <xf numFmtId="4" fontId="14" fillId="2" borderId="91" xfId="0" applyNumberFormat="1" applyFont="1" applyFill="1" applyBorder="1" applyAlignment="1" applyProtection="1">
      <alignment vertical="center"/>
      <protection locked="0"/>
    </xf>
    <xf numFmtId="4" fontId="10" fillId="2" borderId="108" xfId="0" applyNumberFormat="1" applyFont="1" applyFill="1" applyBorder="1" applyAlignment="1" applyProtection="1">
      <alignment vertical="center"/>
      <protection locked="0"/>
    </xf>
    <xf numFmtId="4" fontId="10" fillId="2" borderId="109" xfId="0" applyNumberFormat="1" applyFont="1" applyFill="1" applyBorder="1" applyAlignment="1" applyProtection="1">
      <alignment vertical="center"/>
      <protection locked="0"/>
    </xf>
    <xf numFmtId="4" fontId="10" fillId="2" borderId="110" xfId="0" applyNumberFormat="1" applyFont="1" applyFill="1" applyBorder="1" applyAlignment="1" applyProtection="1">
      <alignment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4" fontId="10" fillId="2" borderId="100" xfId="0" applyNumberFormat="1" applyFont="1" applyFill="1" applyBorder="1" applyAlignment="1" applyProtection="1">
      <alignment horizontal="left" vertical="center"/>
      <protection locked="0"/>
    </xf>
    <xf numFmtId="4" fontId="10" fillId="2" borderId="70" xfId="0" applyNumberFormat="1" applyFont="1" applyFill="1" applyBorder="1" applyAlignment="1" applyProtection="1">
      <alignment horizontal="left" vertical="center"/>
      <protection locked="0"/>
    </xf>
    <xf numFmtId="4" fontId="10" fillId="2" borderId="79" xfId="0" applyNumberFormat="1" applyFont="1" applyFill="1" applyBorder="1" applyAlignment="1" applyProtection="1">
      <alignment horizontal="left" vertical="center"/>
      <protection locked="0"/>
    </xf>
    <xf numFmtId="4" fontId="21" fillId="2" borderId="101" xfId="0" applyNumberFormat="1" applyFont="1" applyFill="1" applyBorder="1" applyAlignment="1" applyProtection="1">
      <alignment vertical="center"/>
      <protection locked="0"/>
    </xf>
    <xf numFmtId="4" fontId="21" fillId="2" borderId="42" xfId="0" applyNumberFormat="1" applyFont="1" applyFill="1" applyBorder="1" applyAlignment="1" applyProtection="1">
      <alignment vertical="center"/>
      <protection locked="0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3" fontId="17" fillId="2" borderId="15" xfId="0" applyNumberFormat="1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14" fillId="2" borderId="3" xfId="0" applyFont="1" applyFill="1" applyBorder="1" applyProtection="1">
      <protection locked="0"/>
    </xf>
    <xf numFmtId="0" fontId="21" fillId="2" borderId="4" xfId="0" applyFont="1" applyFill="1" applyBorder="1" applyAlignment="1" applyProtection="1">
      <protection locked="0"/>
    </xf>
    <xf numFmtId="0" fontId="21" fillId="2" borderId="5" xfId="0" applyFont="1" applyFill="1" applyBorder="1" applyAlignment="1" applyProtection="1">
      <protection locked="0"/>
    </xf>
    <xf numFmtId="0" fontId="21" fillId="2" borderId="2" xfId="0" applyFont="1" applyFill="1" applyBorder="1" applyAlignment="1" applyProtection="1">
      <protection locked="0"/>
    </xf>
    <xf numFmtId="10" fontId="25" fillId="2" borderId="4" xfId="0" applyNumberFormat="1" applyFont="1" applyFill="1" applyBorder="1" applyProtection="1">
      <protection locked="0"/>
    </xf>
    <xf numFmtId="10" fontId="25" fillId="2" borderId="5" xfId="0" applyNumberFormat="1" applyFont="1" applyFill="1" applyBorder="1" applyProtection="1">
      <protection locked="0"/>
    </xf>
    <xf numFmtId="4" fontId="10" fillId="2" borderId="77" xfId="0" applyNumberFormat="1" applyFont="1" applyFill="1" applyBorder="1" applyAlignment="1" applyProtection="1">
      <alignment horizontal="left" vertical="center"/>
      <protection locked="0"/>
    </xf>
    <xf numFmtId="0" fontId="10" fillId="2" borderId="77" xfId="0" applyFont="1" applyFill="1" applyBorder="1" applyAlignment="1" applyProtection="1">
      <alignment horizontal="left" vertical="center"/>
      <protection locked="0"/>
    </xf>
    <xf numFmtId="4" fontId="10" fillId="2" borderId="78" xfId="0" applyNumberFormat="1" applyFont="1" applyFill="1" applyBorder="1" applyAlignment="1" applyProtection="1">
      <alignment horizontal="left" vertical="center"/>
      <protection locked="0"/>
    </xf>
    <xf numFmtId="4" fontId="10" fillId="2" borderId="72" xfId="0" applyNumberFormat="1" applyFont="1" applyFill="1" applyBorder="1" applyAlignment="1" applyProtection="1">
      <alignment horizontal="right" vertical="center"/>
      <protection locked="0"/>
    </xf>
    <xf numFmtId="4" fontId="10" fillId="2" borderId="90" xfId="0" applyNumberFormat="1" applyFont="1" applyFill="1" applyBorder="1" applyAlignment="1" applyProtection="1">
      <alignment horizontal="right" vertical="center"/>
      <protection locked="0"/>
    </xf>
    <xf numFmtId="4" fontId="10" fillId="2" borderId="91" xfId="0" applyNumberFormat="1" applyFont="1" applyFill="1" applyBorder="1" applyAlignment="1" applyProtection="1">
      <alignment horizontal="right" vertical="center"/>
      <protection locked="0"/>
    </xf>
    <xf numFmtId="4" fontId="10" fillId="2" borderId="92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95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alignment vertical="center"/>
      <protection locked="0"/>
    </xf>
    <xf numFmtId="0" fontId="10" fillId="2" borderId="65" xfId="0" applyFont="1" applyFill="1" applyBorder="1" applyAlignment="1" applyProtection="1">
      <alignment vertical="center"/>
      <protection locked="0"/>
    </xf>
    <xf numFmtId="0" fontId="10" fillId="2" borderId="66" xfId="0" applyFont="1" applyFill="1" applyBorder="1" applyAlignment="1" applyProtection="1">
      <alignment vertical="center"/>
      <protection locked="0"/>
    </xf>
    <xf numFmtId="0" fontId="10" fillId="2" borderId="68" xfId="0" applyFont="1" applyFill="1" applyBorder="1" applyAlignment="1" applyProtection="1">
      <alignment vertical="center"/>
      <protection locked="0"/>
    </xf>
    <xf numFmtId="0" fontId="10" fillId="2" borderId="69" xfId="0" applyFont="1" applyFill="1" applyBorder="1" applyAlignment="1" applyProtection="1">
      <alignment vertical="center"/>
      <protection locked="0"/>
    </xf>
    <xf numFmtId="0" fontId="10" fillId="2" borderId="71" xfId="0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14" fillId="2" borderId="92" xfId="0" applyNumberFormat="1" applyFont="1" applyFill="1" applyBorder="1" applyAlignment="1" applyProtection="1">
      <alignment vertical="center"/>
      <protection locked="0"/>
    </xf>
    <xf numFmtId="4" fontId="10" fillId="2" borderId="114" xfId="0" applyNumberFormat="1" applyFont="1" applyFill="1" applyBorder="1" applyAlignment="1" applyProtection="1">
      <alignment horizontal="right" vertical="center"/>
      <protection locked="0"/>
    </xf>
    <xf numFmtId="4" fontId="10" fillId="2" borderId="86" xfId="0" applyNumberFormat="1" applyFont="1" applyFill="1" applyBorder="1" applyAlignment="1" applyProtection="1">
      <alignment horizontal="right" vertical="center"/>
      <protection locked="0"/>
    </xf>
    <xf numFmtId="4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vertical="center"/>
      <protection locked="0"/>
    </xf>
    <xf numFmtId="4" fontId="8" fillId="2" borderId="103" xfId="0" applyNumberFormat="1" applyFont="1" applyFill="1" applyBorder="1" applyAlignment="1" applyProtection="1">
      <alignment vertical="center"/>
      <protection locked="0"/>
    </xf>
    <xf numFmtId="4" fontId="8" fillId="2" borderId="110" xfId="0" applyNumberFormat="1" applyFont="1" applyFill="1" applyBorder="1" applyAlignment="1" applyProtection="1">
      <alignment horizontal="right" vertical="center"/>
      <protection locked="0"/>
    </xf>
    <xf numFmtId="4" fontId="8" fillId="2" borderId="88" xfId="0" applyNumberFormat="1" applyFont="1" applyFill="1" applyBorder="1" applyAlignment="1" applyProtection="1">
      <alignment horizontal="right" vertical="center"/>
      <protection locked="0"/>
    </xf>
    <xf numFmtId="4" fontId="8" fillId="2" borderId="89" xfId="0" applyNumberFormat="1" applyFont="1" applyFill="1" applyBorder="1" applyAlignment="1" applyProtection="1">
      <alignment horizontal="right" vertical="center"/>
      <protection locked="0"/>
    </xf>
    <xf numFmtId="4" fontId="8" fillId="2" borderId="108" xfId="0" applyNumberFormat="1" applyFont="1" applyFill="1" applyBorder="1" applyAlignment="1" applyProtection="1">
      <alignment horizontal="right" vertical="center"/>
      <protection locked="0"/>
    </xf>
    <xf numFmtId="4" fontId="8" fillId="2" borderId="103" xfId="0" applyNumberFormat="1" applyFont="1" applyFill="1" applyBorder="1" applyAlignment="1" applyProtection="1">
      <alignment horizontal="right" vertical="center"/>
      <protection locked="0"/>
    </xf>
    <xf numFmtId="4" fontId="8" fillId="2" borderId="114" xfId="0" applyNumberFormat="1" applyFont="1" applyFill="1" applyBorder="1" applyAlignment="1" applyProtection="1">
      <alignment horizontal="right" vertical="center"/>
      <protection locked="0"/>
    </xf>
    <xf numFmtId="0" fontId="10" fillId="2" borderId="101" xfId="0" applyFont="1" applyFill="1" applyBorder="1" applyAlignment="1" applyProtection="1">
      <alignment horizontal="center" vertical="center"/>
      <protection locked="0"/>
    </xf>
    <xf numFmtId="0" fontId="10" fillId="2" borderId="78" xfId="0" applyFont="1" applyFill="1" applyBorder="1" applyAlignment="1" applyProtection="1">
      <alignment horizontal="center" vertical="center"/>
      <protection locked="0"/>
    </xf>
    <xf numFmtId="0" fontId="10" fillId="2" borderId="79" xfId="0" applyFont="1" applyFill="1" applyBorder="1" applyAlignment="1" applyProtection="1">
      <alignment horizontal="center" vertical="center"/>
      <protection locked="0"/>
    </xf>
    <xf numFmtId="4" fontId="10" fillId="2" borderId="101" xfId="0" applyNumberFormat="1" applyFont="1" applyFill="1" applyBorder="1" applyAlignment="1" applyProtection="1">
      <alignment horizontal="right" vertical="center"/>
      <protection locked="0"/>
    </xf>
    <xf numFmtId="4" fontId="10" fillId="2" borderId="100" xfId="0" applyNumberFormat="1" applyFont="1" applyFill="1" applyBorder="1" applyAlignment="1" applyProtection="1">
      <alignment horizontal="right" vertical="center"/>
      <protection locked="0"/>
    </xf>
    <xf numFmtId="4" fontId="10" fillId="2" borderId="78" xfId="0" applyNumberFormat="1" applyFont="1" applyFill="1" applyBorder="1" applyAlignment="1" applyProtection="1">
      <alignment horizontal="right" vertical="center"/>
      <protection locked="0"/>
    </xf>
    <xf numFmtId="4" fontId="10" fillId="2" borderId="79" xfId="0" applyNumberFormat="1" applyFont="1" applyFill="1" applyBorder="1" applyAlignment="1" applyProtection="1">
      <alignment horizontal="right" vertical="center"/>
      <protection locked="0"/>
    </xf>
    <xf numFmtId="4" fontId="10" fillId="2" borderId="70" xfId="0" applyNumberFormat="1" applyFont="1" applyFill="1" applyBorder="1" applyAlignment="1" applyProtection="1">
      <alignment horizontal="right" vertical="center"/>
      <protection locked="0"/>
    </xf>
    <xf numFmtId="4" fontId="14" fillId="3" borderId="77" xfId="0" applyNumberFormat="1" applyFont="1" applyFill="1" applyBorder="1" applyAlignment="1" applyProtection="1">
      <alignment horizontal="right" vertical="center"/>
      <protection locked="0"/>
    </xf>
    <xf numFmtId="4" fontId="14" fillId="3" borderId="101" xfId="0" applyNumberFormat="1" applyFont="1" applyFill="1" applyBorder="1" applyAlignment="1" applyProtection="1">
      <alignment horizontal="right" vertical="center"/>
      <protection locked="0"/>
    </xf>
    <xf numFmtId="4" fontId="14" fillId="3" borderId="78" xfId="0" applyNumberFormat="1" applyFont="1" applyFill="1" applyBorder="1" applyAlignment="1" applyProtection="1">
      <alignment horizontal="right" vertical="center"/>
      <protection locked="0"/>
    </xf>
    <xf numFmtId="4" fontId="14" fillId="3" borderId="79" xfId="0" applyNumberFormat="1" applyFont="1" applyFill="1" applyBorder="1" applyAlignment="1" applyProtection="1">
      <alignment horizontal="right" vertical="center"/>
      <protection locked="0"/>
    </xf>
    <xf numFmtId="4" fontId="8" fillId="2" borderId="101" xfId="0" applyNumberFormat="1" applyFont="1" applyFill="1" applyBorder="1" applyAlignment="1" applyProtection="1">
      <alignment horizontal="right" vertical="center"/>
      <protection locked="0"/>
    </xf>
    <xf numFmtId="4" fontId="8" fillId="2" borderId="78" xfId="0" applyNumberFormat="1" applyFont="1" applyFill="1" applyBorder="1" applyAlignment="1" applyProtection="1">
      <alignment horizontal="right" vertical="center"/>
      <protection locked="0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0" fontId="46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>
      <alignment horizontal="center" vertical="center"/>
    </xf>
    <xf numFmtId="4" fontId="14" fillId="2" borderId="114" xfId="0" applyNumberFormat="1" applyFont="1" applyFill="1" applyBorder="1" applyAlignment="1">
      <alignment horizontal="right" vertical="center"/>
    </xf>
    <xf numFmtId="4" fontId="8" fillId="2" borderId="15" xfId="0" applyNumberFormat="1" applyFont="1" applyFill="1" applyBorder="1" applyAlignment="1" applyProtection="1">
      <alignment vertical="center"/>
      <protection locked="0"/>
    </xf>
    <xf numFmtId="0" fontId="10" fillId="2" borderId="63" xfId="0" applyFont="1" applyFill="1" applyBorder="1" applyAlignment="1" applyProtection="1">
      <protection locked="0"/>
    </xf>
    <xf numFmtId="0" fontId="10" fillId="2" borderId="64" xfId="0" applyFont="1" applyFill="1" applyBorder="1" applyAlignment="1" applyProtection="1">
      <protection locked="0"/>
    </xf>
    <xf numFmtId="0" fontId="10" fillId="2" borderId="65" xfId="0" applyFont="1" applyFill="1" applyBorder="1" applyAlignment="1" applyProtection="1">
      <protection locked="0"/>
    </xf>
    <xf numFmtId="0" fontId="10" fillId="2" borderId="66" xfId="0" applyFont="1" applyFill="1" applyBorder="1" applyAlignment="1" applyProtection="1">
      <protection locked="0"/>
    </xf>
    <xf numFmtId="0" fontId="10" fillId="2" borderId="67" xfId="0" applyFont="1" applyFill="1" applyBorder="1" applyAlignment="1" applyProtection="1">
      <protection locked="0"/>
    </xf>
    <xf numFmtId="0" fontId="10" fillId="2" borderId="68" xfId="0" applyFont="1" applyFill="1" applyBorder="1" applyAlignment="1" applyProtection="1">
      <protection locked="0"/>
    </xf>
    <xf numFmtId="0" fontId="10" fillId="2" borderId="69" xfId="0" applyFont="1" applyFill="1" applyBorder="1" applyAlignment="1" applyProtection="1">
      <protection locked="0"/>
    </xf>
    <xf numFmtId="0" fontId="10" fillId="2" borderId="70" xfId="0" applyFont="1" applyFill="1" applyBorder="1" applyAlignment="1" applyProtection="1">
      <protection locked="0"/>
    </xf>
    <xf numFmtId="0" fontId="10" fillId="2" borderId="71" xfId="0" applyFont="1" applyFill="1" applyBorder="1" applyAlignment="1" applyProtection="1">
      <protection locked="0"/>
    </xf>
    <xf numFmtId="165" fontId="8" fillId="2" borderId="114" xfId="0" applyNumberFormat="1" applyFont="1" applyFill="1" applyBorder="1" applyAlignment="1" applyProtection="1">
      <alignment horizontal="right" vertical="center"/>
      <protection locked="0"/>
    </xf>
    <xf numFmtId="165" fontId="10" fillId="2" borderId="114" xfId="0" applyNumberFormat="1" applyFont="1" applyFill="1" applyBorder="1" applyAlignment="1" applyProtection="1">
      <alignment horizontal="right" vertical="center"/>
      <protection locked="0"/>
    </xf>
    <xf numFmtId="165" fontId="10" fillId="2" borderId="86" xfId="0" applyNumberFormat="1" applyFont="1" applyFill="1" applyBorder="1" applyAlignment="1" applyProtection="1">
      <alignment horizontal="right" vertical="center"/>
      <protection locked="0"/>
    </xf>
    <xf numFmtId="165" fontId="10" fillId="2" borderId="89" xfId="0" applyNumberFormat="1" applyFont="1" applyFill="1" applyBorder="1" applyAlignment="1" applyProtection="1">
      <alignment horizontal="right" vertical="center"/>
      <protection locked="0"/>
    </xf>
    <xf numFmtId="4" fontId="14" fillId="2" borderId="15" xfId="0" applyNumberFormat="1" applyFont="1" applyFill="1" applyBorder="1" applyAlignment="1" applyProtection="1">
      <protection locked="0"/>
    </xf>
    <xf numFmtId="0" fontId="8" fillId="2" borderId="99" xfId="0" applyFont="1" applyFill="1" applyBorder="1" applyAlignment="1">
      <alignment horizontal="left" vertical="center"/>
    </xf>
    <xf numFmtId="4" fontId="10" fillId="2" borderId="101" xfId="0" applyNumberFormat="1" applyFont="1" applyFill="1" applyBorder="1" applyAlignment="1" applyProtection="1">
      <alignment vertical="center"/>
    </xf>
    <xf numFmtId="4" fontId="10" fillId="2" borderId="79" xfId="0" applyNumberFormat="1" applyFont="1" applyFill="1" applyBorder="1" applyAlignment="1" applyProtection="1">
      <alignment vertical="center"/>
    </xf>
    <xf numFmtId="0" fontId="47" fillId="0" borderId="9" xfId="0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47" fillId="0" borderId="10" xfId="0" applyFont="1" applyFill="1" applyBorder="1" applyAlignment="1" applyProtection="1">
      <alignment horizontal="left"/>
      <protection locked="0"/>
    </xf>
    <xf numFmtId="0" fontId="47" fillId="0" borderId="9" xfId="0" applyFont="1" applyFill="1" applyBorder="1" applyAlignment="1" applyProtection="1">
      <alignment horizontal="left" vertical="center"/>
      <protection locked="0"/>
    </xf>
    <xf numFmtId="0" fontId="47" fillId="0" borderId="0" xfId="0" applyFont="1" applyFill="1" applyBorder="1" applyAlignment="1" applyProtection="1">
      <alignment horizontal="left" vertical="center"/>
      <protection locked="0"/>
    </xf>
    <xf numFmtId="0" fontId="47" fillId="0" borderId="10" xfId="0" applyFont="1" applyFill="1" applyBorder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left"/>
    </xf>
    <xf numFmtId="0" fontId="10" fillId="2" borderId="0" xfId="0" applyFont="1" applyFill="1" applyBorder="1" applyAlignment="1" applyProtection="1">
      <alignment horizontal="left" vertical="center"/>
    </xf>
    <xf numFmtId="4" fontId="25" fillId="2" borderId="0" xfId="0" applyNumberFormat="1" applyFont="1" applyFill="1" applyAlignment="1" applyProtection="1">
      <alignment horizontal="left"/>
    </xf>
    <xf numFmtId="0" fontId="25" fillId="2" borderId="6" xfId="0" applyFont="1" applyFill="1" applyBorder="1" applyAlignment="1" applyProtection="1">
      <alignment horizontal="left"/>
    </xf>
    <xf numFmtId="0" fontId="25" fillId="2" borderId="7" xfId="0" applyFont="1" applyFill="1" applyBorder="1" applyAlignment="1" applyProtection="1">
      <alignment horizontal="left"/>
    </xf>
    <xf numFmtId="4" fontId="25" fillId="2" borderId="7" xfId="0" applyNumberFormat="1" applyFont="1" applyFill="1" applyBorder="1" applyAlignment="1" applyProtection="1">
      <alignment horizontal="left"/>
    </xf>
    <xf numFmtId="0" fontId="25" fillId="2" borderId="8" xfId="0" applyFont="1" applyFill="1" applyBorder="1" applyAlignment="1" applyProtection="1">
      <alignment horizontal="left"/>
    </xf>
    <xf numFmtId="0" fontId="25" fillId="2" borderId="9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left"/>
    </xf>
    <xf numFmtId="0" fontId="25" fillId="2" borderId="10" xfId="0" applyFont="1" applyFill="1" applyBorder="1" applyAlignment="1" applyProtection="1">
      <alignment horizontal="left"/>
    </xf>
    <xf numFmtId="0" fontId="10" fillId="2" borderId="10" xfId="0" applyFont="1" applyFill="1" applyBorder="1" applyAlignment="1" applyProtection="1">
      <alignment horizontal="left"/>
    </xf>
    <xf numFmtId="0" fontId="26" fillId="2" borderId="0" xfId="0" applyFont="1" applyFill="1" applyBorder="1" applyAlignment="1" applyProtection="1">
      <alignment horizontal="left"/>
    </xf>
    <xf numFmtId="0" fontId="10" fillId="2" borderId="9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 vertical="center"/>
    </xf>
    <xf numFmtId="4" fontId="17" fillId="5" borderId="0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4" fontId="17" fillId="2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 applyProtection="1">
      <alignment vertical="center"/>
    </xf>
    <xf numFmtId="0" fontId="21" fillId="2" borderId="9" xfId="0" applyFont="1" applyFill="1" applyBorder="1" applyAlignment="1" applyProtection="1">
      <alignment horizontal="left"/>
    </xf>
    <xf numFmtId="0" fontId="21" fillId="3" borderId="57" xfId="0" applyFont="1" applyFill="1" applyBorder="1" applyAlignment="1" applyProtection="1">
      <alignment vertical="center"/>
    </xf>
    <xf numFmtId="0" fontId="21" fillId="3" borderId="59" xfId="0" applyFont="1" applyFill="1" applyBorder="1" applyAlignment="1" applyProtection="1">
      <alignment vertical="center"/>
    </xf>
    <xf numFmtId="4" fontId="20" fillId="3" borderId="16" xfId="0" applyNumberFormat="1" applyFont="1" applyFill="1" applyBorder="1" applyAlignment="1" applyProtection="1">
      <alignment horizontal="right" vertical="center"/>
    </xf>
    <xf numFmtId="1" fontId="20" fillId="3" borderId="17" xfId="0" applyNumberFormat="1" applyFont="1" applyFill="1" applyBorder="1" applyAlignment="1" applyProtection="1">
      <alignment horizontal="center" vertical="center"/>
    </xf>
    <xf numFmtId="1" fontId="17" fillId="3" borderId="18" xfId="0" applyNumberFormat="1" applyFont="1" applyFill="1" applyBorder="1" applyAlignment="1" applyProtection="1">
      <alignment horizontal="left" vertical="center"/>
    </xf>
    <xf numFmtId="1" fontId="20" fillId="3" borderId="17" xfId="0" applyNumberFormat="1" applyFont="1" applyFill="1" applyBorder="1" applyAlignment="1" applyProtection="1">
      <alignment horizontal="left" vertical="center"/>
    </xf>
    <xf numFmtId="0" fontId="21" fillId="2" borderId="0" xfId="0" applyFont="1" applyFill="1" applyAlignment="1" applyProtection="1">
      <alignment horizontal="left" vertical="center"/>
    </xf>
    <xf numFmtId="0" fontId="26" fillId="2" borderId="9" xfId="0" applyFont="1" applyFill="1" applyBorder="1" applyAlignment="1" applyProtection="1">
      <alignment horizontal="center"/>
    </xf>
    <xf numFmtId="0" fontId="17" fillId="3" borderId="62" xfId="0" applyFont="1" applyFill="1" applyBorder="1" applyAlignment="1" applyProtection="1">
      <alignment vertical="center"/>
    </xf>
    <xf numFmtId="0" fontId="26" fillId="3" borderId="19" xfId="0" applyFont="1" applyFill="1" applyBorder="1" applyAlignment="1" applyProtection="1">
      <alignment horizontal="center" vertical="center"/>
    </xf>
    <xf numFmtId="4" fontId="26" fillId="3" borderId="15" xfId="0" applyNumberFormat="1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14" fillId="2" borderId="9" xfId="0" applyFont="1" applyFill="1" applyBorder="1" applyAlignment="1" applyProtection="1">
      <alignment horizontal="left"/>
    </xf>
    <xf numFmtId="0" fontId="14" fillId="2" borderId="16" xfId="0" applyFont="1" applyFill="1" applyBorder="1" applyAlignment="1" applyProtection="1">
      <alignment vertical="center"/>
    </xf>
    <xf numFmtId="0" fontId="14" fillId="2" borderId="18" xfId="0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vertical="center"/>
    </xf>
    <xf numFmtId="4" fontId="14" fillId="2" borderId="15" xfId="0" applyNumberFormat="1" applyFont="1" applyFill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left" vertical="center"/>
    </xf>
    <xf numFmtId="0" fontId="10" fillId="2" borderId="63" xfId="0" applyFont="1" applyFill="1" applyBorder="1" applyAlignment="1" applyProtection="1">
      <alignment vertical="center"/>
    </xf>
    <xf numFmtId="0" fontId="10" fillId="2" borderId="65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69" xfId="0" applyFont="1" applyFill="1" applyBorder="1" applyAlignment="1" applyProtection="1">
      <alignment vertical="center"/>
    </xf>
    <xf numFmtId="0" fontId="10" fillId="2" borderId="71" xfId="0" applyFont="1" applyFill="1" applyBorder="1" applyAlignment="1" applyProtection="1">
      <alignment vertical="center"/>
    </xf>
    <xf numFmtId="0" fontId="10" fillId="2" borderId="68" xfId="0" applyFont="1" applyFill="1" applyBorder="1" applyAlignment="1" applyProtection="1">
      <alignment vertical="center"/>
    </xf>
    <xf numFmtId="0" fontId="48" fillId="2" borderId="9" xfId="0" applyFont="1" applyFill="1" applyBorder="1" applyAlignment="1" applyProtection="1">
      <alignment horizontal="left"/>
    </xf>
    <xf numFmtId="0" fontId="48" fillId="2" borderId="63" xfId="0" applyFont="1" applyFill="1" applyBorder="1" applyAlignment="1" applyProtection="1">
      <alignment vertical="center"/>
    </xf>
    <xf numFmtId="0" fontId="48" fillId="2" borderId="65" xfId="0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vertical="center"/>
    </xf>
    <xf numFmtId="4" fontId="48" fillId="2" borderId="77" xfId="0" applyNumberFormat="1" applyFont="1" applyFill="1" applyBorder="1" applyAlignment="1" applyProtection="1">
      <alignment horizontal="left" vertical="center"/>
    </xf>
    <xf numFmtId="0" fontId="48" fillId="2" borderId="77" xfId="0" applyFont="1" applyFill="1" applyBorder="1" applyAlignment="1" applyProtection="1">
      <alignment horizontal="left" vertical="center"/>
    </xf>
    <xf numFmtId="0" fontId="48" fillId="2" borderId="10" xfId="0" applyFont="1" applyFill="1" applyBorder="1" applyAlignment="1" applyProtection="1">
      <alignment horizontal="left"/>
    </xf>
    <xf numFmtId="0" fontId="48" fillId="2" borderId="0" xfId="0" applyFont="1" applyFill="1" applyAlignment="1" applyProtection="1">
      <alignment horizontal="left" vertical="center"/>
    </xf>
    <xf numFmtId="0" fontId="14" fillId="2" borderId="73" xfId="0" applyFont="1" applyFill="1" applyBorder="1" applyAlignment="1" applyProtection="1">
      <alignment vertical="center"/>
    </xf>
    <xf numFmtId="0" fontId="14" fillId="2" borderId="75" xfId="0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vertical="center"/>
    </xf>
    <xf numFmtId="4" fontId="14" fillId="2" borderId="72" xfId="0" applyNumberFormat="1" applyFont="1" applyFill="1" applyBorder="1" applyAlignment="1" applyProtection="1">
      <alignment horizontal="left" vertical="center"/>
    </xf>
    <xf numFmtId="0" fontId="14" fillId="2" borderId="72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horizontal="left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1" fontId="17" fillId="3" borderId="80" xfId="0" applyNumberFormat="1" applyFont="1" applyFill="1" applyBorder="1" applyAlignment="1" applyProtection="1">
      <alignment horizontal="center" vertical="center"/>
    </xf>
    <xf numFmtId="4" fontId="14" fillId="2" borderId="73" xfId="0" applyNumberFormat="1" applyFont="1" applyFill="1" applyBorder="1" applyAlignment="1" applyProtection="1">
      <alignment horizontal="left" vertical="center"/>
    </xf>
    <xf numFmtId="4" fontId="14" fillId="2" borderId="74" xfId="0" applyNumberFormat="1" applyFont="1" applyFill="1" applyBorder="1" applyAlignment="1" applyProtection="1">
      <alignment horizontal="left" vertical="center"/>
    </xf>
    <xf numFmtId="4" fontId="14" fillId="2" borderId="75" xfId="0" applyNumberFormat="1" applyFont="1" applyFill="1" applyBorder="1" applyAlignment="1" applyProtection="1">
      <alignment horizontal="left" vertical="center"/>
    </xf>
    <xf numFmtId="4" fontId="14" fillId="2" borderId="16" xfId="0" applyNumberFormat="1" applyFont="1" applyFill="1" applyBorder="1" applyAlignment="1" applyProtection="1">
      <alignment horizontal="left" vertical="center"/>
    </xf>
    <xf numFmtId="4" fontId="14" fillId="2" borderId="17" xfId="0" applyNumberFormat="1" applyFont="1" applyFill="1" applyBorder="1" applyAlignment="1" applyProtection="1">
      <alignment horizontal="left" vertical="center"/>
    </xf>
    <xf numFmtId="4" fontId="14" fillId="2" borderId="18" xfId="0" applyNumberFormat="1" applyFont="1" applyFill="1" applyBorder="1" applyAlignment="1" applyProtection="1">
      <alignment horizontal="left" vertical="center"/>
    </xf>
    <xf numFmtId="0" fontId="9" fillId="2" borderId="99" xfId="0" applyFont="1" applyFill="1" applyBorder="1" applyAlignment="1" applyProtection="1">
      <alignment vertical="center"/>
    </xf>
    <xf numFmtId="0" fontId="10" fillId="2" borderId="104" xfId="0" applyFont="1" applyFill="1" applyBorder="1" applyAlignment="1" applyProtection="1">
      <alignment vertical="center"/>
    </xf>
    <xf numFmtId="0" fontId="9" fillId="2" borderId="66" xfId="0" applyFont="1" applyFill="1" applyBorder="1" applyAlignment="1" applyProtection="1">
      <alignment vertical="center"/>
    </xf>
    <xf numFmtId="0" fontId="9" fillId="2" borderId="93" xfId="0" applyFont="1" applyFill="1" applyBorder="1" applyAlignment="1" applyProtection="1">
      <alignment vertical="center"/>
    </xf>
    <xf numFmtId="0" fontId="10" fillId="2" borderId="98" xfId="0" applyFont="1" applyFill="1" applyBorder="1" applyAlignment="1" applyProtection="1">
      <alignment vertical="center"/>
    </xf>
    <xf numFmtId="0" fontId="14" fillId="2" borderId="10" xfId="0" applyFont="1" applyFill="1" applyBorder="1" applyAlignment="1" applyProtection="1">
      <alignment horizontal="left"/>
    </xf>
    <xf numFmtId="0" fontId="8" fillId="2" borderId="66" xfId="0" applyFont="1" applyFill="1" applyBorder="1" applyAlignment="1" applyProtection="1">
      <alignment vertical="center"/>
    </xf>
    <xf numFmtId="0" fontId="36" fillId="2" borderId="0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vertical="center"/>
    </xf>
    <xf numFmtId="4" fontId="39" fillId="2" borderId="0" xfId="0" applyNumberFormat="1" applyFont="1" applyFill="1" applyBorder="1" applyAlignment="1" applyProtection="1">
      <alignment horizontal="left" vertical="center"/>
    </xf>
    <xf numFmtId="0" fontId="25" fillId="2" borderId="11" xfId="0" applyFont="1" applyFill="1" applyBorder="1" applyAlignment="1" applyProtection="1">
      <alignment horizontal="left"/>
    </xf>
    <xf numFmtId="0" fontId="25" fillId="2" borderId="12" xfId="0" applyFont="1" applyFill="1" applyBorder="1" applyAlignment="1" applyProtection="1">
      <alignment horizontal="left"/>
    </xf>
    <xf numFmtId="0" fontId="25" fillId="2" borderId="13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24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/>
    </xf>
    <xf numFmtId="0" fontId="10" fillId="2" borderId="157" xfId="0" applyFont="1" applyFill="1" applyBorder="1" applyAlignment="1" applyProtection="1">
      <alignment vertical="center"/>
      <protection locked="0"/>
    </xf>
    <xf numFmtId="4" fontId="10" fillId="2" borderId="158" xfId="0" applyNumberFormat="1" applyFont="1" applyFill="1" applyBorder="1" applyAlignment="1" applyProtection="1">
      <alignment horizontal="right" vertical="center"/>
      <protection locked="0"/>
    </xf>
    <xf numFmtId="4" fontId="10" fillId="2" borderId="156" xfId="0" applyNumberFormat="1" applyFont="1" applyFill="1" applyBorder="1" applyAlignment="1" applyProtection="1">
      <alignment horizontal="left" vertical="center"/>
      <protection locked="0"/>
    </xf>
    <xf numFmtId="4" fontId="10" fillId="2" borderId="159" xfId="0" applyNumberFormat="1" applyFont="1" applyFill="1" applyBorder="1" applyAlignment="1" applyProtection="1">
      <alignment horizontal="left" vertical="center"/>
      <protection locked="0"/>
    </xf>
    <xf numFmtId="4" fontId="10" fillId="2" borderId="157" xfId="0" applyNumberFormat="1" applyFont="1" applyFill="1" applyBorder="1" applyAlignment="1" applyProtection="1">
      <alignment horizontal="left" vertical="center"/>
      <protection locked="0"/>
    </xf>
    <xf numFmtId="4" fontId="10" fillId="2" borderId="67" xfId="0" applyNumberFormat="1" applyFont="1" applyFill="1" applyBorder="1" applyAlignment="1" applyProtection="1">
      <alignment horizontal="left" vertical="center"/>
      <protection locked="0"/>
    </xf>
    <xf numFmtId="4" fontId="10" fillId="2" borderId="63" xfId="0" applyNumberFormat="1" applyFont="1" applyFill="1" applyBorder="1" applyAlignment="1" applyProtection="1">
      <alignment horizontal="left" vertical="center"/>
      <protection locked="0"/>
    </xf>
    <xf numFmtId="4" fontId="10" fillId="2" borderId="64" xfId="0" applyNumberFormat="1" applyFont="1" applyFill="1" applyBorder="1" applyAlignment="1" applyProtection="1">
      <alignment horizontal="left" vertical="center"/>
      <protection locked="0"/>
    </xf>
    <xf numFmtId="4" fontId="10" fillId="2" borderId="93" xfId="0" applyNumberFormat="1" applyFont="1" applyFill="1" applyBorder="1" applyAlignment="1" applyProtection="1">
      <alignment horizontal="left" vertical="center"/>
      <protection locked="0"/>
    </xf>
    <xf numFmtId="4" fontId="10" fillId="2" borderId="94" xfId="0" applyNumberFormat="1" applyFont="1" applyFill="1" applyBorder="1" applyAlignment="1" applyProtection="1">
      <alignment horizontal="left" vertical="center"/>
      <protection locked="0"/>
    </xf>
    <xf numFmtId="4" fontId="29" fillId="2" borderId="29" xfId="0" applyNumberFormat="1" applyFont="1" applyFill="1" applyBorder="1" applyProtection="1">
      <protection locked="0"/>
    </xf>
    <xf numFmtId="4" fontId="29" fillId="2" borderId="131" xfId="0" applyNumberFormat="1" applyFont="1" applyFill="1" applyBorder="1" applyProtection="1">
      <protection locked="0"/>
    </xf>
    <xf numFmtId="4" fontId="29" fillId="2" borderId="61" xfId="0" applyNumberFormat="1" applyFont="1" applyFill="1" applyBorder="1" applyProtection="1">
      <protection locked="0"/>
    </xf>
    <xf numFmtId="4" fontId="27" fillId="2" borderId="42" xfId="0" applyNumberFormat="1" applyFont="1" applyFill="1" applyBorder="1" applyProtection="1">
      <protection locked="0"/>
    </xf>
    <xf numFmtId="0" fontId="45" fillId="2" borderId="0" xfId="0" applyFont="1" applyFill="1" applyBorder="1" applyAlignment="1">
      <alignment horizontal="right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>
      <alignment horizontal="right" wrapText="1"/>
    </xf>
    <xf numFmtId="4" fontId="8" fillId="2" borderId="104" xfId="0" applyNumberFormat="1" applyFont="1" applyFill="1" applyBorder="1" applyAlignment="1" applyProtection="1">
      <alignment horizontal="right" vertical="center"/>
      <protection locked="0"/>
    </xf>
    <xf numFmtId="4" fontId="8" fillId="2" borderId="68" xfId="0" applyNumberFormat="1" applyFont="1" applyFill="1" applyBorder="1" applyAlignment="1" applyProtection="1">
      <alignment horizontal="right" vertical="center"/>
      <protection locked="0"/>
    </xf>
    <xf numFmtId="4" fontId="8" fillId="2" borderId="71" xfId="0" applyNumberFormat="1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25" fillId="2" borderId="0" xfId="0" applyFont="1" applyFill="1" applyProtection="1"/>
    <xf numFmtId="0" fontId="25" fillId="2" borderId="0" xfId="0" applyFont="1" applyFill="1" applyBorder="1" applyProtection="1"/>
    <xf numFmtId="0" fontId="15" fillId="2" borderId="0" xfId="0" applyFont="1" applyFill="1" applyBorder="1" applyAlignment="1" applyProtection="1">
      <alignment vertical="center"/>
    </xf>
    <xf numFmtId="0" fontId="25" fillId="2" borderId="6" xfId="0" applyFont="1" applyFill="1" applyBorder="1" applyProtection="1"/>
    <xf numFmtId="0" fontId="25" fillId="2" borderId="7" xfId="0" applyFont="1" applyFill="1" applyBorder="1" applyProtection="1"/>
    <xf numFmtId="0" fontId="25" fillId="2" borderId="8" xfId="0" applyFont="1" applyFill="1" applyBorder="1" applyProtection="1"/>
    <xf numFmtId="0" fontId="25" fillId="2" borderId="9" xfId="0" applyFont="1" applyFill="1" applyBorder="1" applyProtection="1"/>
    <xf numFmtId="0" fontId="14" fillId="2" borderId="0" xfId="0" applyFont="1" applyFill="1" applyBorder="1" applyProtection="1"/>
    <xf numFmtId="0" fontId="25" fillId="2" borderId="10" xfId="0" applyFont="1" applyFill="1" applyBorder="1" applyProtection="1"/>
    <xf numFmtId="0" fontId="25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Protection="1"/>
    <xf numFmtId="0" fontId="26" fillId="2" borderId="0" xfId="0" applyFont="1" applyFill="1" applyBorder="1" applyAlignment="1" applyProtection="1">
      <alignment horizontal="center" vertical="center"/>
    </xf>
    <xf numFmtId="0" fontId="11" fillId="2" borderId="9" xfId="0" applyFont="1" applyFill="1" applyBorder="1" applyProtection="1"/>
    <xf numFmtId="0" fontId="14" fillId="4" borderId="0" xfId="0" applyFont="1" applyFill="1" applyBorder="1" applyAlignment="1" applyProtection="1">
      <alignment vertical="center"/>
    </xf>
    <xf numFmtId="0" fontId="11" fillId="2" borderId="10" xfId="0" applyFont="1" applyFill="1" applyBorder="1" applyProtection="1"/>
    <xf numFmtId="0" fontId="11" fillId="2" borderId="0" xfId="0" applyFont="1" applyFill="1" applyProtection="1"/>
    <xf numFmtId="0" fontId="19" fillId="2" borderId="9" xfId="0" applyFont="1" applyFill="1" applyBorder="1" applyProtection="1"/>
    <xf numFmtId="0" fontId="17" fillId="5" borderId="0" xfId="0" applyFont="1" applyFill="1" applyBorder="1" applyAlignment="1" applyProtection="1">
      <alignment vertical="center"/>
    </xf>
    <xf numFmtId="0" fontId="19" fillId="2" borderId="10" xfId="0" applyFont="1" applyFill="1" applyBorder="1" applyProtection="1"/>
    <xf numFmtId="0" fontId="17" fillId="2" borderId="0" xfId="0" applyFont="1" applyFill="1" applyAlignment="1" applyProtection="1">
      <alignment vertical="center"/>
    </xf>
    <xf numFmtId="0" fontId="14" fillId="2" borderId="1" xfId="0" applyFont="1" applyFill="1" applyBorder="1" applyProtection="1"/>
    <xf numFmtId="0" fontId="33" fillId="2" borderId="1" xfId="0" applyNumberFormat="1" applyFont="1" applyFill="1" applyBorder="1" applyAlignment="1" applyProtection="1">
      <alignment horizontal="left"/>
    </xf>
    <xf numFmtId="0" fontId="25" fillId="2" borderId="1" xfId="0" applyFont="1" applyFill="1" applyBorder="1" applyProtection="1"/>
    <xf numFmtId="0" fontId="25" fillId="2" borderId="1" xfId="0" applyFont="1" applyFill="1" applyBorder="1" applyAlignment="1" applyProtection="1">
      <alignment horizontal="left"/>
    </xf>
    <xf numFmtId="0" fontId="49" fillId="2" borderId="0" xfId="0" applyFont="1" applyFill="1" applyBorder="1" applyAlignment="1" applyProtection="1">
      <alignment horizontal="center"/>
    </xf>
    <xf numFmtId="0" fontId="25" fillId="2" borderId="9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horizontal="center" wrapText="1"/>
    </xf>
    <xf numFmtId="0" fontId="33" fillId="2" borderId="1" xfId="0" applyFont="1" applyFill="1" applyBorder="1" applyAlignment="1" applyProtection="1">
      <alignment horizont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33" fillId="2" borderId="1" xfId="0" applyFont="1" applyFill="1" applyBorder="1" applyAlignment="1" applyProtection="1">
      <alignment horizontal="center"/>
    </xf>
    <xf numFmtId="0" fontId="25" fillId="2" borderId="10" xfId="0" applyFont="1" applyFill="1" applyBorder="1" applyAlignment="1" applyProtection="1">
      <alignment wrapText="1"/>
    </xf>
    <xf numFmtId="0" fontId="25" fillId="2" borderId="0" xfId="0" applyFont="1" applyFill="1" applyAlignment="1" applyProtection="1">
      <alignment wrapText="1"/>
    </xf>
    <xf numFmtId="0" fontId="22" fillId="6" borderId="1" xfId="0" applyFont="1" applyFill="1" applyBorder="1" applyAlignment="1" applyProtection="1">
      <alignment horizontal="left"/>
    </xf>
    <xf numFmtId="0" fontId="25" fillId="2" borderId="0" xfId="0" applyFont="1" applyFill="1" applyBorder="1" applyAlignment="1" applyProtection="1">
      <alignment horizontal="center" wrapText="1"/>
    </xf>
    <xf numFmtId="0" fontId="25" fillId="2" borderId="0" xfId="0" quotePrefix="1" applyFont="1" applyFill="1" applyBorder="1" applyAlignment="1" applyProtection="1">
      <alignment horizontal="left"/>
    </xf>
    <xf numFmtId="0" fontId="25" fillId="2" borderId="11" xfId="0" applyFont="1" applyFill="1" applyBorder="1" applyProtection="1"/>
    <xf numFmtId="0" fontId="25" fillId="2" borderId="12" xfId="0" applyFont="1" applyFill="1" applyBorder="1" applyProtection="1"/>
    <xf numFmtId="0" fontId="25" fillId="2" borderId="13" xfId="0" applyFont="1" applyFill="1" applyBorder="1" applyProtection="1"/>
    <xf numFmtId="0" fontId="22" fillId="2" borderId="0" xfId="0" applyFont="1" applyFill="1" applyBorder="1" applyProtection="1"/>
    <xf numFmtId="0" fontId="22" fillId="2" borderId="0" xfId="0" applyFont="1" applyFill="1" applyProtection="1"/>
    <xf numFmtId="3" fontId="25" fillId="2" borderId="4" xfId="0" applyNumberFormat="1" applyFont="1" applyFill="1" applyBorder="1" applyAlignment="1" applyProtection="1">
      <alignment horizontal="center"/>
      <protection locked="0"/>
    </xf>
    <xf numFmtId="3" fontId="25" fillId="2" borderId="5" xfId="0" applyNumberFormat="1" applyFont="1" applyFill="1" applyBorder="1" applyAlignment="1" applyProtection="1">
      <alignment horizontal="center"/>
      <protection locked="0"/>
    </xf>
    <xf numFmtId="0" fontId="25" fillId="2" borderId="4" xfId="0" applyFont="1" applyFill="1" applyBorder="1" applyAlignment="1" applyProtection="1">
      <alignment horizontal="center"/>
      <protection locked="0"/>
    </xf>
    <xf numFmtId="0" fontId="25" fillId="2" borderId="5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Protection="1"/>
    <xf numFmtId="0" fontId="7" fillId="2" borderId="0" xfId="0" applyFont="1" applyFill="1" applyBorder="1" applyProtection="1"/>
    <xf numFmtId="0" fontId="7" fillId="2" borderId="10" xfId="0" applyFont="1" applyFill="1" applyBorder="1" applyProtection="1"/>
    <xf numFmtId="0" fontId="7" fillId="2" borderId="0" xfId="0" applyFont="1" applyFill="1" applyProtection="1"/>
    <xf numFmtId="0" fontId="14" fillId="0" borderId="9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/>
    </xf>
    <xf numFmtId="0" fontId="7" fillId="0" borderId="9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wrapText="1"/>
    </xf>
    <xf numFmtId="0" fontId="7" fillId="2" borderId="10" xfId="0" applyFont="1" applyFill="1" applyBorder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10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14" fillId="3" borderId="15" xfId="0" applyNumberFormat="1" applyFont="1" applyFill="1" applyBorder="1" applyAlignment="1" applyProtection="1">
      <alignment horizontal="center" wrapText="1"/>
    </xf>
    <xf numFmtId="4" fontId="14" fillId="2" borderId="77" xfId="0" applyNumberFormat="1" applyFont="1" applyFill="1" applyBorder="1" applyProtection="1"/>
    <xf numFmtId="4" fontId="14" fillId="2" borderId="78" xfId="0" applyNumberFormat="1" applyFont="1" applyFill="1" applyBorder="1" applyProtection="1"/>
    <xf numFmtId="4" fontId="14" fillId="2" borderId="79" xfId="0" applyNumberFormat="1" applyFont="1" applyFill="1" applyBorder="1" applyProtection="1"/>
    <xf numFmtId="4" fontId="28" fillId="2" borderId="130" xfId="0" applyNumberFormat="1" applyFont="1" applyFill="1" applyBorder="1" applyAlignment="1" applyProtection="1">
      <alignment horizontal="center"/>
    </xf>
    <xf numFmtId="3" fontId="28" fillId="2" borderId="130" xfId="0" applyNumberFormat="1" applyFont="1" applyFill="1" applyBorder="1" applyAlignment="1" applyProtection="1">
      <alignment horizontal="center"/>
    </xf>
    <xf numFmtId="4" fontId="28" fillId="3" borderId="172" xfId="0" applyNumberFormat="1" applyFont="1" applyFill="1" applyBorder="1" applyProtection="1"/>
    <xf numFmtId="4" fontId="28" fillId="3" borderId="129" xfId="0" applyNumberFormat="1" applyFont="1" applyFill="1" applyBorder="1" applyProtection="1"/>
    <xf numFmtId="4" fontId="28" fillId="3" borderId="130" xfId="0" applyNumberFormat="1" applyFont="1" applyFill="1" applyBorder="1" applyProtection="1"/>
    <xf numFmtId="4" fontId="28" fillId="2" borderId="171" xfId="0" applyNumberFormat="1" applyFont="1" applyFill="1" applyBorder="1" applyProtection="1"/>
    <xf numFmtId="4" fontId="28" fillId="2" borderId="170" xfId="0" applyNumberFormat="1" applyFont="1" applyFill="1" applyBorder="1" applyProtection="1"/>
    <xf numFmtId="165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77" xfId="0" applyNumberFormat="1" applyFont="1" applyFill="1" applyBorder="1" applyAlignment="1" applyProtection="1">
      <alignment horizontal="center"/>
      <protection locked="0"/>
    </xf>
    <xf numFmtId="3" fontId="7" fillId="2" borderId="81" xfId="0" applyNumberFormat="1" applyFont="1" applyFill="1" applyBorder="1" applyAlignment="1" applyProtection="1">
      <alignment horizontal="center"/>
      <protection locked="0"/>
    </xf>
    <xf numFmtId="0" fontId="7" fillId="2" borderId="83" xfId="0" applyFont="1" applyFill="1" applyBorder="1" applyAlignment="1" applyProtection="1">
      <alignment horizontal="center"/>
      <protection locked="0"/>
    </xf>
    <xf numFmtId="0" fontId="7" fillId="2" borderId="77" xfId="0" applyFont="1" applyFill="1" applyBorder="1" applyAlignment="1" applyProtection="1">
      <alignment horizontal="center"/>
      <protection locked="0"/>
    </xf>
    <xf numFmtId="4" fontId="7" fillId="2" borderId="77" xfId="0" applyNumberFormat="1" applyFont="1" applyFill="1" applyBorder="1" applyProtection="1">
      <protection locked="0"/>
    </xf>
    <xf numFmtId="165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78" xfId="0" applyNumberFormat="1" applyFont="1" applyFill="1" applyBorder="1" applyAlignment="1" applyProtection="1">
      <alignment horizontal="center" wrapText="1"/>
      <protection locked="0"/>
    </xf>
    <xf numFmtId="3" fontId="7" fillId="2" borderId="84" xfId="0" applyNumberFormat="1" applyFont="1" applyFill="1" applyBorder="1" applyAlignment="1" applyProtection="1">
      <alignment horizontal="center" wrapText="1"/>
      <protection locked="0"/>
    </xf>
    <xf numFmtId="0" fontId="7" fillId="2" borderId="86" xfId="0" applyFont="1" applyFill="1" applyBorder="1" applyAlignment="1" applyProtection="1">
      <alignment horizontal="center" wrapText="1"/>
      <protection locked="0"/>
    </xf>
    <xf numFmtId="0" fontId="7" fillId="2" borderId="78" xfId="0" applyFont="1" applyFill="1" applyBorder="1" applyAlignment="1" applyProtection="1">
      <alignment horizontal="center" wrapText="1"/>
      <protection locked="0"/>
    </xf>
    <xf numFmtId="4" fontId="7" fillId="2" borderId="78" xfId="0" applyNumberFormat="1" applyFont="1" applyFill="1" applyBorder="1" applyAlignment="1" applyProtection="1">
      <alignment wrapText="1"/>
      <protection locked="0"/>
    </xf>
    <xf numFmtId="165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78" xfId="0" applyNumberFormat="1" applyFont="1" applyFill="1" applyBorder="1" applyAlignment="1" applyProtection="1">
      <alignment horizontal="center"/>
      <protection locked="0"/>
    </xf>
    <xf numFmtId="3" fontId="7" fillId="2" borderId="84" xfId="0" applyNumberFormat="1" applyFont="1" applyFill="1" applyBorder="1" applyAlignment="1" applyProtection="1">
      <alignment horizontal="center"/>
      <protection locked="0"/>
    </xf>
    <xf numFmtId="0" fontId="7" fillId="2" borderId="86" xfId="0" applyFont="1" applyFill="1" applyBorder="1" applyAlignment="1" applyProtection="1">
      <alignment horizontal="center"/>
      <protection locked="0"/>
    </xf>
    <xf numFmtId="0" fontId="7" fillId="2" borderId="78" xfId="0" applyFont="1" applyFill="1" applyBorder="1" applyAlignment="1" applyProtection="1">
      <alignment horizontal="center"/>
      <protection locked="0"/>
    </xf>
    <xf numFmtId="4" fontId="7" fillId="2" borderId="78" xfId="0" applyNumberFormat="1" applyFont="1" applyFill="1" applyBorder="1" applyProtection="1">
      <protection locked="0"/>
    </xf>
    <xf numFmtId="4" fontId="7" fillId="2" borderId="78" xfId="0" applyNumberFormat="1" applyFont="1" applyFill="1" applyBorder="1" applyAlignment="1" applyProtection="1">
      <alignment horizontal="left"/>
      <protection locked="0"/>
    </xf>
    <xf numFmtId="165" fontId="7" fillId="2" borderId="79" xfId="0" applyNumberFormat="1" applyFont="1" applyFill="1" applyBorder="1" applyAlignment="1" applyProtection="1">
      <alignment horizontal="center"/>
      <protection locked="0"/>
    </xf>
    <xf numFmtId="3" fontId="7" fillId="2" borderId="87" xfId="0" applyNumberFormat="1" applyFont="1" applyFill="1" applyBorder="1" applyAlignment="1" applyProtection="1">
      <alignment horizontal="center"/>
      <protection locked="0"/>
    </xf>
    <xf numFmtId="0" fontId="7" fillId="2" borderId="89" xfId="0" applyFont="1" applyFill="1" applyBorder="1" applyAlignment="1" applyProtection="1">
      <alignment horizontal="center"/>
      <protection locked="0"/>
    </xf>
    <xf numFmtId="0" fontId="7" fillId="2" borderId="79" xfId="0" applyFont="1" applyFill="1" applyBorder="1" applyAlignment="1" applyProtection="1">
      <alignment horizontal="center"/>
      <protection locked="0"/>
    </xf>
    <xf numFmtId="4" fontId="28" fillId="2" borderId="130" xfId="0" applyNumberFormat="1" applyFont="1" applyFill="1" applyBorder="1" applyProtection="1">
      <protection locked="0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4" fontId="7" fillId="3" borderId="76" xfId="0" applyNumberFormat="1" applyFont="1" applyFill="1" applyBorder="1" applyProtection="1"/>
    <xf numFmtId="0" fontId="7" fillId="3" borderId="59" xfId="0" applyFont="1" applyFill="1" applyBorder="1" applyProtection="1"/>
    <xf numFmtId="4" fontId="7" fillId="3" borderId="42" xfId="0" applyNumberFormat="1" applyFont="1" applyFill="1" applyBorder="1" applyAlignment="1" applyProtection="1">
      <alignment wrapText="1"/>
    </xf>
    <xf numFmtId="0" fontId="7" fillId="3" borderId="61" xfId="0" applyFont="1" applyFill="1" applyBorder="1" applyAlignment="1" applyProtection="1">
      <alignment wrapText="1"/>
    </xf>
    <xf numFmtId="4" fontId="7" fillId="3" borderId="42" xfId="0" applyNumberFormat="1" applyFont="1" applyFill="1" applyBorder="1" applyProtection="1"/>
    <xf numFmtId="0" fontId="7" fillId="3" borderId="61" xfId="0" applyFont="1" applyFill="1" applyBorder="1" applyProtection="1"/>
    <xf numFmtId="4" fontId="7" fillId="3" borderId="42" xfId="0" applyNumberFormat="1" applyFont="1" applyFill="1" applyBorder="1" applyAlignment="1" applyProtection="1">
      <alignment horizontal="left"/>
    </xf>
    <xf numFmtId="0" fontId="7" fillId="3" borderId="61" xfId="0" applyFont="1" applyFill="1" applyBorder="1" applyAlignment="1" applyProtection="1">
      <alignment horizontal="left"/>
    </xf>
    <xf numFmtId="4" fontId="7" fillId="3" borderId="80" xfId="0" applyNumberFormat="1" applyFont="1" applyFill="1" applyBorder="1" applyAlignment="1" applyProtection="1">
      <alignment horizontal="left"/>
    </xf>
    <xf numFmtId="0" fontId="7" fillId="3" borderId="19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center"/>
    </xf>
    <xf numFmtId="4" fontId="10" fillId="2" borderId="0" xfId="0" applyNumberFormat="1" applyFont="1" applyFill="1" applyBorder="1" applyAlignment="1" applyProtection="1">
      <alignment vertical="center"/>
      <protection locked="0"/>
    </xf>
    <xf numFmtId="4" fontId="10" fillId="2" borderId="0" xfId="0" applyNumberFormat="1" applyFont="1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</xf>
    <xf numFmtId="0" fontId="25" fillId="2" borderId="0" xfId="0" applyFont="1" applyFill="1" applyBorder="1" applyAlignment="1" applyProtection="1">
      <alignment vertical="center"/>
    </xf>
    <xf numFmtId="0" fontId="25" fillId="2" borderId="0" xfId="0" quotePrefix="1" applyFont="1" applyFill="1" applyBorder="1" applyAlignment="1" applyProtection="1">
      <alignment vertical="center"/>
    </xf>
    <xf numFmtId="4" fontId="14" fillId="3" borderId="76" xfId="0" applyNumberFormat="1" applyFont="1" applyFill="1" applyBorder="1" applyAlignment="1" applyProtection="1">
      <alignment horizontal="center" vertical="center"/>
    </xf>
    <xf numFmtId="1" fontId="14" fillId="3" borderId="80" xfId="0" applyNumberFormat="1" applyFont="1" applyFill="1" applyBorder="1" applyAlignment="1" applyProtection="1">
      <alignment horizontal="center" vertical="center"/>
    </xf>
    <xf numFmtId="0" fontId="7" fillId="2" borderId="66" xfId="0" applyFont="1" applyFill="1" applyBorder="1" applyAlignment="1" applyProtection="1">
      <alignment vertical="center"/>
    </xf>
    <xf numFmtId="0" fontId="7" fillId="2" borderId="67" xfId="0" applyFont="1" applyFill="1" applyBorder="1" applyAlignment="1" applyProtection="1">
      <alignment vertical="center"/>
    </xf>
    <xf numFmtId="0" fontId="7" fillId="2" borderId="68" xfId="0" applyFont="1" applyFill="1" applyBorder="1" applyAlignment="1" applyProtection="1">
      <alignment vertical="center"/>
    </xf>
    <xf numFmtId="0" fontId="14" fillId="2" borderId="74" xfId="0" applyFont="1" applyFill="1" applyBorder="1" applyAlignment="1" applyProtection="1">
      <alignment vertical="center"/>
    </xf>
    <xf numFmtId="4" fontId="14" fillId="2" borderId="75" xfId="0" applyNumberFormat="1" applyFont="1" applyFill="1" applyBorder="1" applyAlignment="1" applyProtection="1">
      <alignment vertical="center"/>
    </xf>
    <xf numFmtId="4" fontId="7" fillId="2" borderId="99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/>
    <xf numFmtId="4" fontId="52" fillId="2" borderId="101" xfId="0" applyNumberFormat="1" applyFont="1" applyFill="1" applyBorder="1" applyAlignment="1">
      <alignment vertical="center"/>
    </xf>
    <xf numFmtId="4" fontId="52" fillId="2" borderId="42" xfId="0" applyNumberFormat="1" applyFont="1" applyFill="1" applyBorder="1" applyAlignment="1">
      <alignment vertical="center"/>
    </xf>
    <xf numFmtId="4" fontId="35" fillId="2" borderId="15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4" fillId="3" borderId="33" xfId="0" quotePrefix="1" applyFont="1" applyFill="1" applyBorder="1" applyAlignment="1">
      <alignment horizontal="left" vertical="center"/>
    </xf>
    <xf numFmtId="0" fontId="51" fillId="2" borderId="0" xfId="0" applyFont="1" applyFill="1"/>
    <xf numFmtId="0" fontId="14" fillId="3" borderId="76" xfId="0" applyFont="1" applyFill="1" applyBorder="1" applyAlignment="1">
      <alignment horizontal="center" vertical="center" wrapText="1"/>
    </xf>
    <xf numFmtId="0" fontId="52" fillId="2" borderId="101" xfId="0" applyFont="1" applyFill="1" applyBorder="1" applyAlignment="1" applyProtection="1">
      <alignment horizontal="center" vertical="center"/>
      <protection locked="0"/>
    </xf>
    <xf numFmtId="0" fontId="25" fillId="2" borderId="9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4" fontId="26" fillId="2" borderId="0" xfId="0" applyNumberFormat="1" applyFont="1" applyFill="1" applyBorder="1" applyAlignment="1">
      <alignment vertical="center"/>
    </xf>
    <xf numFmtId="0" fontId="25" fillId="2" borderId="0" xfId="0" quotePrefix="1" applyFont="1" applyFill="1" applyBorder="1" applyAlignment="1">
      <alignment horizontal="left" vertical="center"/>
    </xf>
    <xf numFmtId="0" fontId="25" fillId="2" borderId="0" xfId="0" quotePrefix="1" applyFont="1" applyFill="1" applyAlignment="1">
      <alignment horizontal="left" vertical="center"/>
    </xf>
    <xf numFmtId="4" fontId="25" fillId="2" borderId="0" xfId="0" applyNumberFormat="1" applyFont="1" applyFill="1" applyBorder="1" applyAlignment="1">
      <alignment horizontal="left" vertical="center"/>
    </xf>
    <xf numFmtId="4" fontId="8" fillId="2" borderId="77" xfId="0" applyNumberFormat="1" applyFont="1" applyFill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7" fillId="2" borderId="79" xfId="0" applyNumberFormat="1" applyFont="1" applyFill="1" applyBorder="1" applyAlignment="1" applyProtection="1">
      <alignment horizontal="right"/>
      <protection locked="0"/>
    </xf>
    <xf numFmtId="0" fontId="14" fillId="2" borderId="63" xfId="0" applyFont="1" applyFill="1" applyBorder="1" applyAlignment="1" applyProtection="1">
      <alignment vertical="center"/>
    </xf>
    <xf numFmtId="0" fontId="14" fillId="2" borderId="65" xfId="0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  <protection locked="0"/>
    </xf>
    <xf numFmtId="0" fontId="14" fillId="2" borderId="77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vertical="center"/>
    </xf>
    <xf numFmtId="0" fontId="14" fillId="2" borderId="71" xfId="0" applyFont="1" applyFill="1" applyBorder="1" applyAlignment="1" applyProtection="1">
      <alignment vertical="center"/>
    </xf>
    <xf numFmtId="4" fontId="14" fillId="2" borderId="79" xfId="0" applyNumberFormat="1" applyFont="1" applyFill="1" applyBorder="1" applyAlignment="1" applyProtection="1">
      <alignment horizontal="left" vertical="center"/>
      <protection locked="0"/>
    </xf>
    <xf numFmtId="0" fontId="14" fillId="2" borderId="79" xfId="0" applyFont="1" applyFill="1" applyBorder="1" applyAlignment="1" applyProtection="1">
      <alignment horizontal="left" vertical="center"/>
      <protection locked="0"/>
    </xf>
    <xf numFmtId="4" fontId="14" fillId="2" borderId="77" xfId="0" applyNumberFormat="1" applyFont="1" applyFill="1" applyBorder="1" applyAlignment="1" applyProtection="1">
      <alignment vertical="center"/>
    </xf>
    <xf numFmtId="4" fontId="14" fillId="2" borderId="77" xfId="0" applyNumberFormat="1" applyFont="1" applyFill="1" applyBorder="1" applyAlignment="1" applyProtection="1">
      <alignment horizontal="left" vertical="center"/>
    </xf>
    <xf numFmtId="0" fontId="14" fillId="2" borderId="77" xfId="0" applyFont="1" applyFill="1" applyBorder="1" applyAlignment="1" applyProtection="1">
      <alignment horizontal="left" vertical="center"/>
    </xf>
    <xf numFmtId="0" fontId="14" fillId="2" borderId="66" xfId="0" applyFont="1" applyFill="1" applyBorder="1" applyAlignment="1" applyProtection="1">
      <alignment vertical="center"/>
    </xf>
    <xf numFmtId="0" fontId="14" fillId="2" borderId="68" xfId="0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vertical="center"/>
    </xf>
    <xf numFmtId="4" fontId="14" fillId="2" borderId="78" xfId="0" applyNumberFormat="1" applyFont="1" applyFill="1" applyBorder="1" applyAlignment="1" applyProtection="1">
      <alignment horizontal="left" vertical="center"/>
    </xf>
    <xf numFmtId="0" fontId="14" fillId="2" borderId="78" xfId="0" applyFont="1" applyFill="1" applyBorder="1" applyAlignment="1" applyProtection="1">
      <alignment horizontal="left" vertical="center"/>
    </xf>
    <xf numFmtId="0" fontId="26" fillId="0" borderId="9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14" fillId="2" borderId="57" xfId="0" applyFont="1" applyFill="1" applyBorder="1" applyAlignment="1" applyProtection="1">
      <alignment vertical="center"/>
    </xf>
    <xf numFmtId="0" fontId="14" fillId="2" borderId="59" xfId="0" applyFont="1" applyFill="1" applyBorder="1" applyAlignment="1" applyProtection="1">
      <alignment vertical="center"/>
    </xf>
    <xf numFmtId="4" fontId="14" fillId="2" borderId="76" xfId="0" applyNumberFormat="1" applyFont="1" applyFill="1" applyBorder="1" applyAlignment="1" applyProtection="1">
      <alignment vertical="center"/>
      <protection locked="0"/>
    </xf>
    <xf numFmtId="4" fontId="14" fillId="2" borderId="76" xfId="0" applyNumberFormat="1" applyFont="1" applyFill="1" applyBorder="1" applyAlignment="1" applyProtection="1">
      <alignment horizontal="left" vertical="center"/>
      <protection locked="0"/>
    </xf>
    <xf numFmtId="0" fontId="14" fillId="2" borderId="76" xfId="0" applyFont="1" applyFill="1" applyBorder="1" applyAlignment="1" applyProtection="1">
      <alignment horizontal="left" vertical="center"/>
      <protection locked="0"/>
    </xf>
    <xf numFmtId="4" fontId="10" fillId="2" borderId="77" xfId="0" applyNumberFormat="1" applyFont="1" applyFill="1" applyBorder="1" applyAlignment="1" applyProtection="1">
      <alignment horizontal="right" vertical="center"/>
      <protection locked="0"/>
    </xf>
    <xf numFmtId="1" fontId="10" fillId="2" borderId="101" xfId="0" applyNumberFormat="1" applyFont="1" applyFill="1" applyBorder="1" applyAlignment="1" applyProtection="1">
      <alignment horizontal="center" vertical="center"/>
      <protection locked="0"/>
    </xf>
    <xf numFmtId="1" fontId="10" fillId="2" borderId="78" xfId="0" applyNumberFormat="1" applyFont="1" applyFill="1" applyBorder="1" applyAlignment="1" applyProtection="1">
      <alignment horizontal="center" vertical="center"/>
      <protection locked="0"/>
    </xf>
    <xf numFmtId="4" fontId="10" fillId="2" borderId="75" xfId="0" applyNumberFormat="1" applyFont="1" applyFill="1" applyBorder="1" applyAlignment="1" applyProtection="1">
      <alignment horizontal="left" vertical="center"/>
      <protection locked="0"/>
    </xf>
    <xf numFmtId="4" fontId="9" fillId="2" borderId="104" xfId="131" applyNumberFormat="1" applyFont="1" applyFill="1" applyBorder="1" applyAlignment="1" applyProtection="1">
      <alignment vertical="center"/>
      <protection locked="0"/>
    </xf>
    <xf numFmtId="4" fontId="9" fillId="2" borderId="68" xfId="131" applyNumberFormat="1" applyFont="1" applyFill="1" applyBorder="1" applyAlignment="1" applyProtection="1">
      <alignment vertical="center"/>
      <protection locked="0"/>
    </xf>
    <xf numFmtId="4" fontId="9" fillId="2" borderId="98" xfId="131" applyNumberFormat="1" applyFont="1" applyFill="1" applyBorder="1" applyAlignment="1" applyProtection="1">
      <alignment vertical="center"/>
      <protection locked="0"/>
    </xf>
    <xf numFmtId="4" fontId="9" fillId="2" borderId="71" xfId="131" applyNumberFormat="1" applyFont="1" applyFill="1" applyBorder="1" applyAlignment="1" applyProtection="1">
      <alignment vertical="center"/>
      <protection locked="0"/>
    </xf>
    <xf numFmtId="0" fontId="9" fillId="2" borderId="104" xfId="0" applyNumberFormat="1" applyFont="1" applyFill="1" applyBorder="1" applyAlignment="1" applyProtection="1">
      <alignment horizontal="left" vertical="center"/>
      <protection locked="0"/>
    </xf>
    <xf numFmtId="0" fontId="9" fillId="2" borderId="68" xfId="0" applyNumberFormat="1" applyFont="1" applyFill="1" applyBorder="1" applyAlignment="1" applyProtection="1">
      <alignment horizontal="left" vertical="center"/>
      <protection locked="0"/>
    </xf>
    <xf numFmtId="0" fontId="9" fillId="2" borderId="98" xfId="0" applyNumberFormat="1" applyFont="1" applyFill="1" applyBorder="1" applyAlignment="1" applyProtection="1">
      <alignment horizontal="left" vertical="center"/>
      <protection locked="0"/>
    </xf>
    <xf numFmtId="0" fontId="9" fillId="2" borderId="71" xfId="0" applyNumberFormat="1" applyFont="1" applyFill="1" applyBorder="1" applyAlignment="1" applyProtection="1">
      <alignment horizontal="left" vertical="center"/>
      <protection locked="0"/>
    </xf>
    <xf numFmtId="0" fontId="5" fillId="2" borderId="101" xfId="0" applyNumberFormat="1" applyFont="1" applyFill="1" applyBorder="1" applyAlignment="1" applyProtection="1">
      <alignment horizontal="center" vertical="center"/>
      <protection locked="0"/>
    </xf>
    <xf numFmtId="0" fontId="5" fillId="2" borderId="78" xfId="0" applyNumberFormat="1" applyFont="1" applyFill="1" applyBorder="1" applyAlignment="1" applyProtection="1">
      <alignment horizontal="center" vertical="center"/>
      <protection locked="0"/>
    </xf>
    <xf numFmtId="0" fontId="5" fillId="2" borderId="95" xfId="0" applyNumberFormat="1" applyFont="1" applyFill="1" applyBorder="1" applyAlignment="1" applyProtection="1">
      <alignment horizontal="center" vertical="center"/>
      <protection locked="0"/>
    </xf>
    <xf numFmtId="0" fontId="5" fillId="2" borderId="79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/>
      <protection locked="0"/>
    </xf>
    <xf numFmtId="4" fontId="14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14" fillId="2" borderId="104" xfId="0" applyNumberFormat="1" applyFont="1" applyFill="1" applyBorder="1" applyAlignment="1" applyProtection="1">
      <alignment horizontal="center" vertical="center"/>
      <protection locked="0"/>
    </xf>
    <xf numFmtId="4" fontId="10" fillId="2" borderId="104" xfId="0" applyNumberFormat="1" applyFont="1" applyFill="1" applyBorder="1" applyAlignment="1" applyProtection="1">
      <alignment horizontal="center" vertical="center"/>
      <protection locked="0"/>
    </xf>
    <xf numFmtId="4" fontId="14" fillId="2" borderId="68" xfId="0" applyNumberFormat="1" applyFont="1" applyFill="1" applyBorder="1" applyAlignment="1" applyProtection="1">
      <alignment horizontal="center" vertical="center"/>
      <protection locked="0"/>
    </xf>
    <xf numFmtId="4" fontId="10" fillId="2" borderId="68" xfId="0" applyNumberFormat="1" applyFont="1" applyFill="1" applyBorder="1" applyAlignment="1" applyProtection="1">
      <alignment horizontal="center" vertical="center"/>
      <protection locked="0"/>
    </xf>
    <xf numFmtId="4" fontId="14" fillId="2" borderId="98" xfId="0" applyNumberFormat="1" applyFont="1" applyFill="1" applyBorder="1" applyAlignment="1" applyProtection="1">
      <alignment horizontal="center" vertical="center"/>
      <protection locked="0"/>
    </xf>
    <xf numFmtId="4" fontId="10" fillId="2" borderId="98" xfId="0" applyNumberFormat="1" applyFont="1" applyFill="1" applyBorder="1" applyAlignment="1" applyProtection="1">
      <alignment horizontal="center" vertical="center"/>
      <protection locked="0"/>
    </xf>
    <xf numFmtId="4" fontId="14" fillId="2" borderId="71" xfId="0" applyNumberFormat="1" applyFont="1" applyFill="1" applyBorder="1" applyAlignment="1" applyProtection="1">
      <alignment horizontal="center" vertical="center"/>
      <protection locked="0"/>
    </xf>
    <xf numFmtId="4" fontId="10" fillId="2" borderId="71" xfId="0" applyNumberFormat="1" applyFont="1" applyFill="1" applyBorder="1" applyAlignment="1" applyProtection="1">
      <alignment horizontal="center" vertical="center"/>
      <protection locked="0"/>
    </xf>
    <xf numFmtId="4" fontId="14" fillId="2" borderId="75" xfId="0" applyNumberFormat="1" applyFont="1" applyFill="1" applyBorder="1" applyAlignment="1">
      <alignment horizontal="center" vertical="center"/>
    </xf>
    <xf numFmtId="4" fontId="14" fillId="2" borderId="72" xfId="0" applyNumberFormat="1" applyFont="1" applyFill="1" applyBorder="1" applyAlignment="1">
      <alignment horizontal="center" vertical="center"/>
    </xf>
    <xf numFmtId="0" fontId="5" fillId="2" borderId="99" xfId="0" applyFont="1" applyFill="1" applyBorder="1" applyAlignment="1">
      <alignment horizontal="left" vertical="center"/>
    </xf>
    <xf numFmtId="4" fontId="10" fillId="2" borderId="83" xfId="0" applyNumberFormat="1" applyFont="1" applyFill="1" applyBorder="1" applyAlignment="1" applyProtection="1">
      <alignment horizontal="right" vertical="center"/>
      <protection locked="0"/>
    </xf>
    <xf numFmtId="4" fontId="5" fillId="2" borderId="102" xfId="0" applyNumberFormat="1" applyFont="1" applyFill="1" applyBorder="1" applyAlignment="1" applyProtection="1">
      <alignment horizontal="right" vertical="center"/>
      <protection locked="0"/>
    </xf>
    <xf numFmtId="4" fontId="5" fillId="2" borderId="77" xfId="0" applyNumberFormat="1" applyFont="1" applyFill="1" applyBorder="1" applyAlignment="1" applyProtection="1">
      <alignment horizontal="right" vertical="center"/>
      <protection locked="0"/>
    </xf>
    <xf numFmtId="4" fontId="5" fillId="2" borderId="84" xfId="0" applyNumberFormat="1" applyFont="1" applyFill="1" applyBorder="1" applyAlignment="1" applyProtection="1">
      <alignment horizontal="right" vertical="center"/>
      <protection locked="0"/>
    </xf>
    <xf numFmtId="4" fontId="5" fillId="2" borderId="78" xfId="0" applyNumberFormat="1" applyFont="1" applyFill="1" applyBorder="1" applyAlignment="1" applyProtection="1">
      <alignment horizontal="right" vertical="center"/>
      <protection locked="0"/>
    </xf>
    <xf numFmtId="4" fontId="5" fillId="2" borderId="87" xfId="0" applyNumberFormat="1" applyFont="1" applyFill="1" applyBorder="1" applyAlignment="1" applyProtection="1">
      <alignment horizontal="right" vertical="center"/>
      <protection locked="0"/>
    </xf>
    <xf numFmtId="4" fontId="5" fillId="2" borderId="79" xfId="0" applyNumberFormat="1" applyFont="1" applyFill="1" applyBorder="1" applyAlignment="1" applyProtection="1">
      <alignment horizontal="right" vertical="center"/>
      <protection locked="0"/>
    </xf>
    <xf numFmtId="0" fontId="14" fillId="3" borderId="76" xfId="0" applyFont="1" applyFill="1" applyBorder="1" applyAlignment="1">
      <alignment horizontal="center"/>
    </xf>
    <xf numFmtId="0" fontId="14" fillId="3" borderId="42" xfId="0" applyFont="1" applyFill="1" applyBorder="1" applyAlignment="1">
      <alignment horizontal="center"/>
    </xf>
    <xf numFmtId="0" fontId="10" fillId="2" borderId="9" xfId="0" applyFont="1" applyFill="1" applyBorder="1" applyAlignment="1">
      <alignment vertical="center"/>
    </xf>
    <xf numFmtId="0" fontId="10" fillId="2" borderId="77" xfId="0" applyFont="1" applyFill="1" applyBorder="1" applyAlignment="1">
      <alignment vertical="center"/>
    </xf>
    <xf numFmtId="4" fontId="10" fillId="2" borderId="77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51" fillId="2" borderId="0" xfId="0" applyFont="1" applyFill="1" applyAlignment="1">
      <alignment vertical="center"/>
    </xf>
    <xf numFmtId="0" fontId="10" fillId="2" borderId="78" xfId="0" applyFont="1" applyFill="1" applyBorder="1" applyAlignment="1">
      <alignment vertical="center"/>
    </xf>
    <xf numFmtId="0" fontId="10" fillId="2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vertical="center"/>
    </xf>
    <xf numFmtId="0" fontId="10" fillId="3" borderId="78" xfId="0" applyFont="1" applyFill="1" applyBorder="1" applyAlignment="1">
      <alignment vertical="center"/>
    </xf>
    <xf numFmtId="0" fontId="8" fillId="2" borderId="78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vertical="center"/>
    </xf>
    <xf numFmtId="0" fontId="5" fillId="3" borderId="78" xfId="0" applyFont="1" applyFill="1" applyBorder="1" applyAlignment="1">
      <alignment vertical="center"/>
    </xf>
    <xf numFmtId="0" fontId="5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vertical="center"/>
    </xf>
    <xf numFmtId="0" fontId="10" fillId="3" borderId="79" xfId="0" applyFont="1" applyFill="1" applyBorder="1" applyAlignment="1">
      <alignment vertical="center"/>
    </xf>
    <xf numFmtId="0" fontId="10" fillId="2" borderId="7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42" fillId="7" borderId="0" xfId="0" applyFont="1" applyFill="1" applyBorder="1" applyAlignment="1">
      <alignment vertical="center"/>
    </xf>
    <xf numFmtId="0" fontId="54" fillId="7" borderId="0" xfId="0" applyFont="1" applyFill="1" applyBorder="1" applyAlignment="1">
      <alignment vertical="center"/>
    </xf>
    <xf numFmtId="0" fontId="4" fillId="2" borderId="6" xfId="0" applyFont="1" applyFill="1" applyBorder="1"/>
    <xf numFmtId="0" fontId="39" fillId="2" borderId="100" xfId="0" applyFont="1" applyFill="1" applyBorder="1" applyAlignment="1" applyProtection="1">
      <alignment horizontal="left" vertical="center"/>
      <protection locked="0"/>
    </xf>
    <xf numFmtId="4" fontId="39" fillId="2" borderId="100" xfId="0" applyNumberFormat="1" applyFont="1" applyFill="1" applyBorder="1" applyAlignment="1" applyProtection="1">
      <alignment horizontal="left" vertical="center"/>
      <protection locked="0"/>
    </xf>
    <xf numFmtId="4" fontId="17" fillId="2" borderId="100" xfId="0" applyNumberFormat="1" applyFont="1" applyFill="1" applyBorder="1" applyAlignment="1" applyProtection="1">
      <alignment horizontal="left" vertical="center"/>
      <protection locked="0"/>
    </xf>
    <xf numFmtId="0" fontId="39" fillId="2" borderId="67" xfId="0" applyFont="1" applyFill="1" applyBorder="1" applyAlignment="1" applyProtection="1">
      <alignment horizontal="left" vertical="center"/>
      <protection locked="0"/>
    </xf>
    <xf numFmtId="4" fontId="39" fillId="2" borderId="67" xfId="0" applyNumberFormat="1" applyFont="1" applyFill="1" applyBorder="1" applyAlignment="1" applyProtection="1">
      <alignment horizontal="left" vertical="center"/>
      <protection locked="0"/>
    </xf>
    <xf numFmtId="4" fontId="17" fillId="2" borderId="67" xfId="0" applyNumberFormat="1" applyFont="1" applyFill="1" applyBorder="1" applyAlignment="1" applyProtection="1">
      <alignment horizontal="left" vertical="center"/>
      <protection locked="0"/>
    </xf>
    <xf numFmtId="0" fontId="25" fillId="2" borderId="12" xfId="0" applyFont="1" applyFill="1" applyBorder="1" applyAlignment="1">
      <alignment horizontal="left"/>
    </xf>
    <xf numFmtId="4" fontId="10" fillId="2" borderId="65" xfId="0" applyNumberFormat="1" applyFont="1" applyFill="1" applyBorder="1" applyAlignment="1" applyProtection="1">
      <alignment vertical="center"/>
      <protection locked="0"/>
    </xf>
    <xf numFmtId="4" fontId="10" fillId="2" borderId="104" xfId="0" applyNumberFormat="1" applyFont="1" applyFill="1" applyBorder="1" applyAlignment="1" applyProtection="1">
      <alignment vertical="center"/>
      <protection locked="0"/>
    </xf>
    <xf numFmtId="4" fontId="10" fillId="2" borderId="68" xfId="0" applyNumberFormat="1" applyFont="1" applyFill="1" applyBorder="1" applyAlignment="1" applyProtection="1">
      <alignment vertical="center"/>
      <protection locked="0"/>
    </xf>
    <xf numFmtId="4" fontId="10" fillId="2" borderId="98" xfId="0" applyNumberFormat="1" applyFont="1" applyFill="1" applyBorder="1" applyAlignment="1" applyProtection="1">
      <alignment vertical="center"/>
      <protection locked="0"/>
    </xf>
    <xf numFmtId="4" fontId="10" fillId="2" borderId="71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5" fillId="3" borderId="76" xfId="132" applyFont="1" applyFill="1" applyBorder="1" applyAlignment="1">
      <alignment horizontal="center" vertical="center" wrapText="1"/>
    </xf>
    <xf numFmtId="0" fontId="35" fillId="3" borderId="15" xfId="132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5" fillId="3" borderId="80" xfId="13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39" fillId="2" borderId="0" xfId="0" applyFont="1" applyFill="1" applyBorder="1" applyAlignment="1" applyProtection="1">
      <alignment horizontal="left" vertical="center"/>
      <protection locked="0"/>
    </xf>
    <xf numFmtId="4" fontId="39" fillId="2" borderId="0" xfId="0" applyNumberFormat="1" applyFont="1" applyFill="1" applyBorder="1" applyAlignment="1" applyProtection="1">
      <alignment horizontal="left" vertical="center"/>
      <protection locked="0"/>
    </xf>
    <xf numFmtId="4" fontId="17" fillId="2" borderId="0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left" vertical="center"/>
      <protection locked="0"/>
    </xf>
    <xf numFmtId="0" fontId="39" fillId="2" borderId="0" xfId="0" quotePrefix="1" applyFont="1" applyFill="1" applyBorder="1" applyAlignment="1" applyProtection="1">
      <alignment horizontal="left" vertical="center"/>
      <protection locked="0"/>
    </xf>
    <xf numFmtId="3" fontId="36" fillId="2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9" xfId="0" applyFont="1" applyFill="1" applyBorder="1" applyAlignment="1">
      <alignment horizontal="left"/>
    </xf>
    <xf numFmtId="0" fontId="39" fillId="0" borderId="0" xfId="0" quotePrefix="1" applyFont="1" applyFill="1" applyBorder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/>
      <protection locked="0"/>
    </xf>
    <xf numFmtId="4" fontId="39" fillId="0" borderId="0" xfId="0" applyNumberFormat="1" applyFont="1" applyFill="1" applyBorder="1" applyAlignment="1" applyProtection="1">
      <alignment horizontal="left" vertical="center"/>
      <protection locked="0"/>
    </xf>
    <xf numFmtId="4" fontId="17" fillId="0" borderId="0" xfId="0" applyNumberFormat="1" applyFont="1" applyFill="1" applyBorder="1" applyAlignment="1" applyProtection="1">
      <alignment horizontal="left" vertical="center"/>
      <protection locked="0"/>
    </xf>
    <xf numFmtId="0" fontId="25" fillId="0" borderId="10" xfId="0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10" fillId="2" borderId="0" xfId="0" applyFont="1" applyFill="1" applyBorder="1" applyAlignment="1" applyProtection="1">
      <protection locked="0"/>
    </xf>
    <xf numFmtId="0" fontId="26" fillId="2" borderId="0" xfId="0" applyFont="1" applyFill="1" applyBorder="1" applyAlignment="1" applyProtection="1">
      <protection locked="0"/>
    </xf>
    <xf numFmtId="0" fontId="22" fillId="0" borderId="0" xfId="0" applyFont="1"/>
    <xf numFmtId="0" fontId="5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3" borderId="78" xfId="0" applyFont="1" applyFill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3" fontId="25" fillId="2" borderId="4" xfId="0" quotePrefix="1" applyNumberFormat="1" applyFont="1" applyFill="1" applyBorder="1" applyAlignment="1" applyProtection="1">
      <alignment horizontal="center"/>
      <protection locked="0"/>
    </xf>
    <xf numFmtId="4" fontId="25" fillId="2" borderId="4" xfId="0" quotePrefix="1" applyNumberFormat="1" applyFont="1" applyFill="1" applyBorder="1" applyProtection="1">
      <protection locked="0"/>
    </xf>
    <xf numFmtId="0" fontId="2" fillId="2" borderId="63" xfId="0" applyFont="1" applyFill="1" applyBorder="1" applyAlignment="1" applyProtection="1">
      <alignment vertical="center"/>
      <protection locked="0"/>
    </xf>
    <xf numFmtId="4" fontId="2" fillId="2" borderId="77" xfId="0" applyNumberFormat="1" applyFont="1" applyFill="1" applyBorder="1" applyAlignment="1" applyProtection="1">
      <alignment vertical="center"/>
      <protection locked="0"/>
    </xf>
    <xf numFmtId="0" fontId="2" fillId="2" borderId="66" xfId="0" applyFont="1" applyFill="1" applyBorder="1" applyAlignment="1" applyProtection="1">
      <alignment vertical="center"/>
      <protection locked="0"/>
    </xf>
    <xf numFmtId="4" fontId="2" fillId="2" borderId="101" xfId="0" applyNumberFormat="1" applyFont="1" applyFill="1" applyBorder="1" applyAlignment="1" applyProtection="1">
      <alignment vertical="center"/>
      <protection locked="0"/>
    </xf>
    <xf numFmtId="0" fontId="2" fillId="2" borderId="100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left" vertical="center"/>
      <protection locked="0"/>
    </xf>
    <xf numFmtId="0" fontId="2" fillId="2" borderId="101" xfId="0" applyFont="1" applyFill="1" applyBorder="1" applyAlignment="1" applyProtection="1">
      <alignment horizontal="center" vertical="center"/>
      <protection locked="0"/>
    </xf>
    <xf numFmtId="0" fontId="21" fillId="2" borderId="5" xfId="0" quotePrefix="1" applyFont="1" applyFill="1" applyBorder="1" applyAlignment="1" applyProtection="1">
      <protection locked="0"/>
    </xf>
    <xf numFmtId="3" fontId="25" fillId="2" borderId="5" xfId="0" quotePrefix="1" applyNumberFormat="1" applyFont="1" applyFill="1" applyBorder="1" applyProtection="1">
      <protection locked="0"/>
    </xf>
    <xf numFmtId="0" fontId="2" fillId="2" borderId="156" xfId="0" applyFont="1" applyFill="1" applyBorder="1" applyAlignment="1" applyProtection="1">
      <alignment vertical="center"/>
      <protection locked="0"/>
    </xf>
    <xf numFmtId="0" fontId="1" fillId="2" borderId="104" xfId="0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17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/>
    </xf>
    <xf numFmtId="0" fontId="1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 applyProtection="1">
      <alignment horizontal="center" vertical="center"/>
    </xf>
    <xf numFmtId="0" fontId="25" fillId="2" borderId="12" xfId="0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center" wrapText="1"/>
    </xf>
    <xf numFmtId="0" fontId="25" fillId="2" borderId="1" xfId="0" applyFont="1" applyFill="1" applyBorder="1" applyAlignment="1" applyProtection="1">
      <alignment horizontal="left" wrapText="1"/>
    </xf>
    <xf numFmtId="0" fontId="25" fillId="2" borderId="4" xfId="0" applyFont="1" applyFill="1" applyBorder="1" applyAlignment="1" applyProtection="1">
      <alignment horizontal="left"/>
      <protection locked="0"/>
    </xf>
    <xf numFmtId="0" fontId="25" fillId="2" borderId="1" xfId="0" applyFont="1" applyFill="1" applyBorder="1" applyAlignment="1" applyProtection="1">
      <alignment horizontal="right"/>
    </xf>
    <xf numFmtId="0" fontId="22" fillId="6" borderId="1" xfId="0" applyFont="1" applyFill="1" applyBorder="1" applyAlignment="1" applyProtection="1">
      <alignment horizontal="right"/>
    </xf>
    <xf numFmtId="0" fontId="7" fillId="2" borderId="66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0" fontId="14" fillId="3" borderId="16" xfId="0" applyNumberFormat="1" applyFont="1" applyFill="1" applyBorder="1" applyAlignment="1" applyProtection="1">
      <alignment horizontal="center" wrapText="1"/>
    </xf>
    <xf numFmtId="0" fontId="14" fillId="3" borderId="18" xfId="0" applyNumberFormat="1" applyFont="1" applyFill="1" applyBorder="1" applyAlignment="1" applyProtection="1">
      <alignment horizontal="center" wrapText="1"/>
    </xf>
    <xf numFmtId="0" fontId="7" fillId="2" borderId="63" xfId="0" applyFont="1" applyFill="1" applyBorder="1" applyAlignment="1" applyProtection="1">
      <alignment horizontal="left"/>
      <protection locked="0"/>
    </xf>
    <xf numFmtId="0" fontId="7" fillId="2" borderId="65" xfId="0" applyFont="1" applyFill="1" applyBorder="1" applyAlignment="1" applyProtection="1">
      <alignment horizontal="left"/>
      <protection locked="0"/>
    </xf>
    <xf numFmtId="0" fontId="7" fillId="2" borderId="168" xfId="0" applyFont="1" applyFill="1" applyBorder="1" applyAlignment="1" applyProtection="1">
      <alignment horizontal="left"/>
      <protection locked="0"/>
    </xf>
    <xf numFmtId="0" fontId="7" fillId="2" borderId="169" xfId="0" applyFont="1" applyFill="1" applyBorder="1" applyAlignment="1" applyProtection="1">
      <alignment horizontal="left"/>
      <protection locked="0"/>
    </xf>
    <xf numFmtId="0" fontId="25" fillId="2" borderId="12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 vertical="center" wrapText="1"/>
    </xf>
    <xf numFmtId="4" fontId="26" fillId="3" borderId="57" xfId="0" applyNumberFormat="1" applyFont="1" applyFill="1" applyBorder="1" applyAlignment="1" applyProtection="1">
      <alignment horizontal="center" vertical="center"/>
    </xf>
    <xf numFmtId="4" fontId="26" fillId="3" borderId="58" xfId="0" applyNumberFormat="1" applyFont="1" applyFill="1" applyBorder="1" applyAlignment="1" applyProtection="1">
      <alignment horizontal="center" vertical="center"/>
    </xf>
    <xf numFmtId="4" fontId="26" fillId="3" borderId="59" xfId="0" applyNumberFormat="1" applyFont="1" applyFill="1" applyBorder="1" applyAlignment="1" applyProtection="1">
      <alignment horizontal="center" vertical="center"/>
    </xf>
    <xf numFmtId="4" fontId="26" fillId="3" borderId="62" xfId="0" applyNumberFormat="1" applyFont="1" applyFill="1" applyBorder="1" applyAlignment="1" applyProtection="1">
      <alignment horizontal="center" vertical="center"/>
    </xf>
    <xf numFmtId="4" fontId="26" fillId="3" borderId="20" xfId="0" applyNumberFormat="1" applyFont="1" applyFill="1" applyBorder="1" applyAlignment="1" applyProtection="1">
      <alignment horizontal="center" vertical="center"/>
    </xf>
    <xf numFmtId="4" fontId="26" fillId="3" borderId="19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4" fontId="26" fillId="3" borderId="76" xfId="0" applyNumberFormat="1" applyFont="1" applyFill="1" applyBorder="1" applyAlignment="1" applyProtection="1">
      <alignment horizontal="center" vertical="center"/>
    </xf>
    <xf numFmtId="4" fontId="26" fillId="3" borderId="80" xfId="0" applyNumberFormat="1" applyFont="1" applyFill="1" applyBorder="1" applyAlignment="1" applyProtection="1">
      <alignment horizontal="center" vertical="center"/>
    </xf>
    <xf numFmtId="0" fontId="17" fillId="3" borderId="57" xfId="0" applyFont="1" applyFill="1" applyBorder="1" applyAlignment="1" applyProtection="1">
      <alignment vertical="center" wrapText="1"/>
    </xf>
    <xf numFmtId="0" fontId="0" fillId="0" borderId="58" xfId="0" applyBorder="1" applyAlignment="1" applyProtection="1">
      <alignment vertical="center" wrapText="1"/>
    </xf>
    <xf numFmtId="0" fontId="0" fillId="0" borderId="59" xfId="0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7" fillId="2" borderId="63" xfId="0" applyFont="1" applyFill="1" applyBorder="1" applyAlignment="1" applyProtection="1">
      <alignment horizontal="left" vertical="center"/>
    </xf>
    <xf numFmtId="0" fontId="7" fillId="2" borderId="64" xfId="0" applyFont="1" applyFill="1" applyBorder="1" applyAlignment="1" applyProtection="1">
      <alignment horizontal="left" vertical="center"/>
    </xf>
    <xf numFmtId="0" fontId="7" fillId="2" borderId="65" xfId="0" applyFont="1" applyFill="1" applyBorder="1" applyAlignment="1" applyProtection="1">
      <alignment horizontal="left" vertical="center"/>
    </xf>
    <xf numFmtId="0" fontId="7" fillId="2" borderId="66" xfId="0" applyFont="1" applyFill="1" applyBorder="1" applyAlignment="1" applyProtection="1">
      <alignment horizontal="left" vertical="center"/>
    </xf>
    <xf numFmtId="0" fontId="7" fillId="2" borderId="67" xfId="0" applyFont="1" applyFill="1" applyBorder="1" applyAlignment="1" applyProtection="1">
      <alignment horizontal="left" vertical="center"/>
    </xf>
    <xf numFmtId="0" fontId="7" fillId="2" borderId="68" xfId="0" applyFont="1" applyFill="1" applyBorder="1" applyAlignment="1" applyProtection="1">
      <alignment horizontal="left" vertical="center"/>
    </xf>
    <xf numFmtId="4" fontId="20" fillId="3" borderId="31" xfId="0" applyNumberFormat="1" applyFont="1" applyFill="1" applyBorder="1" applyAlignment="1">
      <alignment horizontal="center" vertical="center"/>
    </xf>
    <xf numFmtId="4" fontId="20" fillId="3" borderId="32" xfId="0" applyNumberFormat="1" applyFont="1" applyFill="1" applyBorder="1" applyAlignment="1">
      <alignment horizontal="center" vertical="center"/>
    </xf>
    <xf numFmtId="4" fontId="20" fillId="3" borderId="33" xfId="0" applyNumberFormat="1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34" fillId="3" borderId="76" xfId="132" applyFont="1" applyFill="1" applyBorder="1" applyAlignment="1">
      <alignment horizontal="center" wrapText="1"/>
    </xf>
    <xf numFmtId="0" fontId="34" fillId="3" borderId="80" xfId="132" applyFont="1" applyFill="1" applyBorder="1" applyAlignment="1">
      <alignment horizontal="center" wrapTex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2" fillId="2" borderId="156" xfId="0" applyFont="1" applyFill="1" applyBorder="1" applyAlignment="1" applyProtection="1">
      <alignment horizontal="left" vertical="center"/>
      <protection locked="0"/>
    </xf>
    <xf numFmtId="0" fontId="10" fillId="2" borderId="157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 applyProtection="1">
      <alignment horizontal="left" vertical="center"/>
      <protection locked="0"/>
    </xf>
    <xf numFmtId="0" fontId="10" fillId="2" borderId="68" xfId="0" applyFont="1" applyFill="1" applyBorder="1" applyAlignment="1" applyProtection="1">
      <alignment horizontal="left" vertical="center"/>
      <protection locked="0"/>
    </xf>
    <xf numFmtId="0" fontId="10" fillId="2" borderId="66" xfId="0" applyFont="1" applyFill="1" applyBorder="1" applyAlignment="1" applyProtection="1">
      <alignment horizontal="left" vertical="center"/>
      <protection locked="0"/>
    </xf>
    <xf numFmtId="0" fontId="1" fillId="2" borderId="156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vertical="center"/>
    </xf>
    <xf numFmtId="0" fontId="10" fillId="2" borderId="69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0" fontId="10" fillId="2" borderId="156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>
      <alignment horizontal="center"/>
    </xf>
    <xf numFmtId="0" fontId="10" fillId="2" borderId="6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0" fillId="2" borderId="65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left" vertical="center"/>
    </xf>
    <xf numFmtId="0" fontId="10" fillId="2" borderId="67" xfId="0" applyFont="1" applyFill="1" applyBorder="1" applyAlignment="1">
      <alignment horizontal="left" vertical="center"/>
    </xf>
    <xf numFmtId="0" fontId="10" fillId="2" borderId="68" xfId="0" applyFont="1" applyFill="1" applyBorder="1" applyAlignment="1">
      <alignment horizontal="left" vertical="center"/>
    </xf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0" fontId="14" fillId="2" borderId="75" xfId="0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3" borderId="57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35" fillId="3" borderId="16" xfId="132" applyFont="1" applyFill="1" applyBorder="1" applyAlignment="1">
      <alignment horizontal="center" vertical="center" wrapText="1"/>
    </xf>
    <xf numFmtId="0" fontId="35" fillId="3" borderId="18" xfId="132" applyFont="1" applyFill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/>
    </xf>
    <xf numFmtId="0" fontId="14" fillId="2" borderId="75" xfId="0" applyFont="1" applyFill="1" applyBorder="1" applyAlignment="1">
      <alignment horizontal="center" vertical="center"/>
    </xf>
    <xf numFmtId="0" fontId="35" fillId="3" borderId="57" xfId="132" applyFont="1" applyFill="1" applyBorder="1" applyAlignment="1">
      <alignment horizontal="center" wrapText="1"/>
    </xf>
    <xf numFmtId="0" fontId="35" fillId="3" borderId="58" xfId="132" applyFont="1" applyFill="1" applyBorder="1" applyAlignment="1">
      <alignment horizontal="center" wrapText="1"/>
    </xf>
    <xf numFmtId="0" fontId="35" fillId="3" borderId="59" xfId="132" applyFont="1" applyFill="1" applyBorder="1" applyAlignment="1">
      <alignment horizontal="center" wrapText="1"/>
    </xf>
    <xf numFmtId="0" fontId="14" fillId="3" borderId="62" xfId="0" applyFont="1" applyFill="1" applyBorder="1" applyAlignment="1">
      <alignment horizontal="center"/>
    </xf>
    <xf numFmtId="0" fontId="14" fillId="3" borderId="20" xfId="0" applyFont="1" applyFill="1" applyBorder="1" applyAlignment="1">
      <alignment horizontal="center"/>
    </xf>
    <xf numFmtId="0" fontId="14" fillId="3" borderId="19" xfId="0" applyFont="1" applyFill="1" applyBorder="1" applyAlignment="1">
      <alignment horizontal="center"/>
    </xf>
    <xf numFmtId="0" fontId="35" fillId="3" borderId="16" xfId="132" applyFont="1" applyFill="1" applyBorder="1" applyAlignment="1">
      <alignment horizontal="center" wrapText="1"/>
    </xf>
    <xf numFmtId="0" fontId="35" fillId="3" borderId="17" xfId="132" applyFont="1" applyFill="1" applyBorder="1" applyAlignment="1">
      <alignment horizontal="center" wrapText="1"/>
    </xf>
    <xf numFmtId="0" fontId="35" fillId="3" borderId="18" xfId="132" applyFont="1" applyFill="1" applyBorder="1" applyAlignment="1">
      <alignment horizontal="center" wrapText="1"/>
    </xf>
    <xf numFmtId="0" fontId="14" fillId="2" borderId="73" xfId="0" applyFont="1" applyFill="1" applyBorder="1" applyAlignment="1">
      <alignment horizontal="left"/>
    </xf>
    <xf numFmtId="0" fontId="14" fillId="2" borderId="75" xfId="0" applyFont="1" applyFill="1" applyBorder="1" applyAlignment="1">
      <alignment horizontal="left"/>
    </xf>
    <xf numFmtId="0" fontId="14" fillId="3" borderId="60" xfId="0" applyFont="1" applyFill="1" applyBorder="1" applyAlignment="1">
      <alignment horizontal="center" vertical="center"/>
    </xf>
    <xf numFmtId="0" fontId="14" fillId="3" borderId="6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2" borderId="74" xfId="0" applyFont="1" applyFill="1" applyBorder="1" applyAlignment="1">
      <alignment horizontal="left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4" fontId="10" fillId="2" borderId="66" xfId="0" applyNumberFormat="1" applyFont="1" applyFill="1" applyBorder="1" applyAlignment="1" applyProtection="1">
      <alignment horizontal="left" vertical="center"/>
      <protection locked="0"/>
    </xf>
    <xf numFmtId="4" fontId="10" fillId="2" borderId="68" xfId="0" applyNumberFormat="1" applyFont="1" applyFill="1" applyBorder="1" applyAlignment="1" applyProtection="1">
      <alignment horizontal="left" vertical="center"/>
      <protection locked="0"/>
    </xf>
    <xf numFmtId="4" fontId="10" fillId="2" borderId="69" xfId="0" applyNumberFormat="1" applyFont="1" applyFill="1" applyBorder="1" applyAlignment="1" applyProtection="1">
      <alignment horizontal="left" vertical="center"/>
      <protection locked="0"/>
    </xf>
    <xf numFmtId="4" fontId="10" fillId="2" borderId="71" xfId="0" applyNumberFormat="1" applyFont="1" applyFill="1" applyBorder="1" applyAlignment="1" applyProtection="1">
      <alignment horizontal="left" vertical="center"/>
      <protection locked="0"/>
    </xf>
    <xf numFmtId="4" fontId="14" fillId="2" borderId="73" xfId="0" applyNumberFormat="1" applyFont="1" applyFill="1" applyBorder="1" applyAlignment="1">
      <alignment horizontal="left"/>
    </xf>
    <xf numFmtId="4" fontId="14" fillId="2" borderId="75" xfId="0" applyNumberFormat="1" applyFont="1" applyFill="1" applyBorder="1" applyAlignment="1">
      <alignment horizontal="left"/>
    </xf>
    <xf numFmtId="4" fontId="10" fillId="2" borderId="99" xfId="0" applyNumberFormat="1" applyFont="1" applyFill="1" applyBorder="1" applyAlignment="1" applyProtection="1">
      <alignment horizontal="left" vertical="center"/>
      <protection locked="0"/>
    </xf>
    <xf numFmtId="4" fontId="10" fillId="2" borderId="104" xfId="0" applyNumberFormat="1" applyFont="1" applyFill="1" applyBorder="1" applyAlignment="1" applyProtection="1">
      <alignment horizontal="left" vertical="center"/>
      <protection locked="0"/>
    </xf>
    <xf numFmtId="0" fontId="14" fillId="2" borderId="16" xfId="0" applyFont="1" applyFill="1" applyBorder="1" applyAlignment="1">
      <alignment horizontal="left"/>
    </xf>
    <xf numFmtId="0" fontId="14" fillId="2" borderId="18" xfId="0" applyFont="1" applyFill="1" applyBorder="1" applyAlignment="1">
      <alignment horizontal="left"/>
    </xf>
    <xf numFmtId="0" fontId="44" fillId="6" borderId="120" xfId="0" applyFont="1" applyFill="1" applyBorder="1" applyAlignment="1">
      <alignment horizontal="left"/>
    </xf>
    <xf numFmtId="0" fontId="44" fillId="6" borderId="121" xfId="0" applyFont="1" applyFill="1" applyBorder="1" applyAlignment="1">
      <alignment horizontal="left"/>
    </xf>
    <xf numFmtId="0" fontId="43" fillId="6" borderId="120" xfId="0" applyFont="1" applyFill="1" applyBorder="1" applyAlignment="1">
      <alignment horizontal="left"/>
    </xf>
    <xf numFmtId="0" fontId="43" fillId="6" borderId="121" xfId="0" applyFont="1" applyFill="1" applyBorder="1" applyAlignment="1">
      <alignment horizontal="left"/>
    </xf>
  </cellXfs>
  <cellStyles count="73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Normal" xfId="0" builtinId="0"/>
    <cellStyle name="Normal 2" xfId="132"/>
    <cellStyle name="Porcentaje" xfId="131" builtinId="5"/>
  </cellStyles>
  <dxfs count="0"/>
  <tableStyles count="0" defaultTableStyle="TableStyleMedium9" defaultPivotStyle="PivotStyleMedium4"/>
  <colors>
    <mruColors>
      <color rgb="FFABE3FF"/>
      <color rgb="FF69CDFF"/>
      <color rgb="FF11C1FF"/>
      <color rgb="FF00A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139699</xdr:rowOff>
    </xdr:from>
    <xdr:to>
      <xdr:col>2</xdr:col>
      <xdr:colOff>1079500</xdr:colOff>
      <xdr:row>3</xdr:row>
      <xdr:rowOff>77524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9699"/>
          <a:ext cx="1028700" cy="814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130503</xdr:rowOff>
    </xdr:from>
    <xdr:to>
      <xdr:col>3</xdr:col>
      <xdr:colOff>990600</xdr:colOff>
      <xdr:row>3</xdr:row>
      <xdr:rowOff>229142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" y="130503"/>
          <a:ext cx="1231900" cy="9749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165100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0</xdr:row>
      <xdr:rowOff>190500</xdr:rowOff>
    </xdr:from>
    <xdr:to>
      <xdr:col>3</xdr:col>
      <xdr:colOff>0</xdr:colOff>
      <xdr:row>3</xdr:row>
      <xdr:rowOff>99059</xdr:rowOff>
    </xdr:to>
    <xdr:pic>
      <xdr:nvPicPr>
        <xdr:cNvPr id="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00" y="190500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1" y="160021"/>
          <a:ext cx="990600" cy="777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117803</xdr:rowOff>
    </xdr:from>
    <xdr:to>
      <xdr:col>3</xdr:col>
      <xdr:colOff>127000</xdr:colOff>
      <xdr:row>3</xdr:row>
      <xdr:rowOff>125984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17803"/>
          <a:ext cx="1117600" cy="8844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114301</xdr:colOff>
      <xdr:row>0</xdr:row>
      <xdr:rowOff>160021</xdr:rowOff>
    </xdr:from>
    <xdr:to>
      <xdr:col>2</xdr:col>
      <xdr:colOff>1104901</xdr:colOff>
      <xdr:row>3</xdr:row>
      <xdr:rowOff>68580</xdr:rowOff>
    </xdr:to>
    <xdr:pic>
      <xdr:nvPicPr>
        <xdr:cNvPr id="2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101" y="160021"/>
          <a:ext cx="990600" cy="784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D9" sqref="D9:H9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31</v>
      </c>
    </row>
    <row r="3" spans="2:37" s="2" customFormat="1" ht="22.9" customHeight="1">
      <c r="D3" s="63" t="s">
        <v>32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0</v>
      </c>
      <c r="D6" s="3"/>
      <c r="E6" s="3"/>
      <c r="F6" s="3"/>
      <c r="G6" s="3"/>
      <c r="H6" s="3"/>
      <c r="I6" s="3"/>
      <c r="J6" s="3"/>
      <c r="K6" s="3"/>
      <c r="L6" s="3"/>
      <c r="M6" s="1035">
        <f>ejercicio</f>
        <v>2018</v>
      </c>
      <c r="N6" s="9"/>
    </row>
    <row r="7" spans="2:37" s="2" customFormat="1" ht="30" customHeight="1">
      <c r="B7" s="8"/>
      <c r="C7" s="1" t="s">
        <v>1</v>
      </c>
      <c r="D7" s="3"/>
      <c r="E7" s="3"/>
      <c r="F7" s="3"/>
      <c r="G7" s="3"/>
      <c r="H7" s="3"/>
      <c r="I7" s="3"/>
      <c r="J7" s="3"/>
      <c r="K7" s="10"/>
      <c r="L7" s="3"/>
      <c r="M7" s="1035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33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4" t="s">
        <v>34</v>
      </c>
      <c r="D13" s="1036" t="s">
        <v>816</v>
      </c>
      <c r="E13" s="1037"/>
      <c r="F13" s="1037"/>
      <c r="G13" s="1037"/>
      <c r="H13" s="1037"/>
      <c r="I13" s="1037"/>
      <c r="J13" s="1037"/>
      <c r="K13" s="1037"/>
      <c r="L13" s="1037"/>
      <c r="M13" s="1038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4" t="s">
        <v>35</v>
      </c>
      <c r="D15" s="537">
        <v>2018</v>
      </c>
      <c r="E15" s="14"/>
      <c r="F15" s="14"/>
      <c r="G15" s="392"/>
      <c r="H15" s="39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39"/>
      <c r="E16" s="1039"/>
      <c r="F16" s="1039"/>
      <c r="G16" s="1039"/>
      <c r="H16" s="1039"/>
      <c r="I16" s="1039"/>
      <c r="J16" s="1039"/>
      <c r="K16" s="1039"/>
      <c r="L16" s="1039"/>
      <c r="M16" s="1039"/>
      <c r="N16" s="9"/>
    </row>
    <row r="17" spans="2:14" s="2" customFormat="1" ht="30" customHeight="1">
      <c r="B17" s="8"/>
      <c r="C17" s="275" t="s">
        <v>67</v>
      </c>
      <c r="D17" s="276"/>
      <c r="E17" s="276"/>
      <c r="F17" s="276"/>
      <c r="G17" s="276"/>
      <c r="H17" s="276"/>
      <c r="I17" s="276"/>
      <c r="J17" s="276"/>
      <c r="K17" s="276"/>
      <c r="L17" s="276"/>
      <c r="M17" s="276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37</v>
      </c>
      <c r="D19" s="2" t="s">
        <v>38</v>
      </c>
      <c r="N19" s="9"/>
    </row>
    <row r="20" spans="2:14" s="2" customFormat="1" ht="25.15" customHeight="1">
      <c r="B20" s="8"/>
      <c r="C20" s="2" t="s">
        <v>39</v>
      </c>
      <c r="D20" s="2" t="s">
        <v>40</v>
      </c>
      <c r="N20" s="9"/>
    </row>
    <row r="21" spans="2:14" s="2" customFormat="1" ht="25.15" customHeight="1">
      <c r="B21" s="8"/>
      <c r="C21" s="858" t="s">
        <v>718</v>
      </c>
      <c r="D21" s="858" t="s">
        <v>719</v>
      </c>
      <c r="N21" s="9"/>
    </row>
    <row r="22" spans="2:14" s="2" customFormat="1" ht="25.15" customHeight="1">
      <c r="B22" s="8"/>
      <c r="C22" s="2" t="s">
        <v>41</v>
      </c>
      <c r="D22" s="2" t="s">
        <v>42</v>
      </c>
      <c r="N22" s="9"/>
    </row>
    <row r="23" spans="2:14" s="2" customFormat="1" ht="25.15" customHeight="1">
      <c r="B23" s="8"/>
      <c r="C23" s="2" t="s">
        <v>47</v>
      </c>
      <c r="D23" s="2" t="s">
        <v>48</v>
      </c>
      <c r="N23" s="9"/>
    </row>
    <row r="24" spans="2:14" s="2" customFormat="1" ht="25.15" customHeight="1">
      <c r="B24" s="8"/>
      <c r="C24" s="2" t="s">
        <v>43</v>
      </c>
      <c r="D24" s="277" t="s">
        <v>613</v>
      </c>
      <c r="N24" s="9"/>
    </row>
    <row r="25" spans="2:14" s="2" customFormat="1" ht="25.15" customHeight="1">
      <c r="B25" s="8"/>
      <c r="C25" s="1014" t="s">
        <v>44</v>
      </c>
      <c r="D25" s="1014" t="s">
        <v>45</v>
      </c>
      <c r="E25" s="1014"/>
      <c r="F25" s="1014"/>
      <c r="G25" s="1015" t="s">
        <v>814</v>
      </c>
      <c r="N25" s="9"/>
    </row>
    <row r="26" spans="2:14" s="2" customFormat="1" ht="25.15" customHeight="1">
      <c r="B26" s="8"/>
      <c r="C26" s="2" t="s">
        <v>46</v>
      </c>
      <c r="D26" s="2" t="s">
        <v>49</v>
      </c>
      <c r="N26" s="9"/>
    </row>
    <row r="27" spans="2:14" s="2" customFormat="1" ht="25.15" customHeight="1">
      <c r="B27" s="8"/>
      <c r="C27" s="2" t="s">
        <v>50</v>
      </c>
      <c r="D27" s="2" t="s">
        <v>51</v>
      </c>
      <c r="N27" s="9"/>
    </row>
    <row r="28" spans="2:14" s="2" customFormat="1" ht="25.15" customHeight="1">
      <c r="B28" s="8"/>
      <c r="C28" s="2" t="s">
        <v>52</v>
      </c>
      <c r="D28" s="2" t="s">
        <v>53</v>
      </c>
      <c r="N28" s="9"/>
    </row>
    <row r="29" spans="2:14" s="2" customFormat="1" ht="25.15" customHeight="1">
      <c r="B29" s="8"/>
      <c r="C29" s="2" t="s">
        <v>54</v>
      </c>
      <c r="D29" s="2" t="s">
        <v>55</v>
      </c>
      <c r="N29" s="9"/>
    </row>
    <row r="30" spans="2:14" s="2" customFormat="1" ht="25.15" customHeight="1">
      <c r="B30" s="8"/>
      <c r="C30" s="2" t="s">
        <v>56</v>
      </c>
      <c r="D30" s="397" t="s">
        <v>640</v>
      </c>
      <c r="N30" s="9"/>
    </row>
    <row r="31" spans="2:14" s="2" customFormat="1" ht="25.15" customHeight="1">
      <c r="B31" s="8"/>
      <c r="C31" s="2" t="s">
        <v>58</v>
      </c>
      <c r="D31" s="2" t="s">
        <v>57</v>
      </c>
      <c r="N31" s="9"/>
    </row>
    <row r="32" spans="2:14" s="2" customFormat="1" ht="25.15" customHeight="1">
      <c r="B32" s="8"/>
      <c r="C32" s="2" t="s">
        <v>60</v>
      </c>
      <c r="D32" s="2" t="s">
        <v>59</v>
      </c>
      <c r="N32" s="9"/>
    </row>
    <row r="33" spans="2:14" s="2" customFormat="1" ht="25.15" customHeight="1">
      <c r="B33" s="8"/>
      <c r="C33" s="397" t="s">
        <v>61</v>
      </c>
      <c r="D33" s="2" t="s">
        <v>62</v>
      </c>
      <c r="N33" s="9"/>
    </row>
    <row r="34" spans="2:14" s="2" customFormat="1" ht="25.15" customHeight="1">
      <c r="B34" s="8"/>
      <c r="C34" s="397" t="s">
        <v>636</v>
      </c>
      <c r="D34" s="2" t="s">
        <v>64</v>
      </c>
      <c r="N34" s="9"/>
    </row>
    <row r="35" spans="2:14" s="2" customFormat="1" ht="25.15" customHeight="1">
      <c r="B35" s="8"/>
      <c r="C35" s="397" t="s">
        <v>637</v>
      </c>
      <c r="D35" s="2" t="s">
        <v>65</v>
      </c>
      <c r="N35" s="9"/>
    </row>
    <row r="36" spans="2:14" s="2" customFormat="1" ht="25.15" customHeight="1">
      <c r="B36" s="8"/>
      <c r="C36" s="397" t="s">
        <v>638</v>
      </c>
      <c r="D36" s="2" t="s">
        <v>66</v>
      </c>
      <c r="N36" s="9"/>
    </row>
    <row r="37" spans="2:14" s="2" customFormat="1" ht="25.15" customHeight="1">
      <c r="B37" s="8"/>
      <c r="C37" s="397" t="s">
        <v>639</v>
      </c>
      <c r="D37" s="2" t="s">
        <v>69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7" t="s">
        <v>68</v>
      </c>
      <c r="D40" s="2" t="s">
        <v>71</v>
      </c>
      <c r="N40" s="9"/>
    </row>
    <row r="41" spans="2:14" s="2" customFormat="1" ht="25.15" customHeight="1">
      <c r="B41" s="8"/>
      <c r="C41" s="277" t="s">
        <v>70</v>
      </c>
      <c r="D41" s="2" t="s">
        <v>73</v>
      </c>
      <c r="N41" s="9"/>
    </row>
    <row r="42" spans="2:14" s="2" customFormat="1" ht="25.15" customHeight="1">
      <c r="B42" s="8"/>
      <c r="C42" s="277" t="s">
        <v>72</v>
      </c>
      <c r="D42" s="2" t="s">
        <v>75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275" t="s">
        <v>466</v>
      </c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7" t="s">
        <v>467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77</v>
      </c>
      <c r="G49" s="43"/>
      <c r="M49" s="41" t="s">
        <v>82</v>
      </c>
    </row>
    <row r="50" spans="3:13" s="42" customFormat="1" ht="12.75">
      <c r="C50" s="38" t="s">
        <v>78</v>
      </c>
      <c r="G50" s="43"/>
    </row>
    <row r="51" spans="3:13" s="42" customFormat="1" ht="12.75">
      <c r="C51" s="38" t="s">
        <v>79</v>
      </c>
      <c r="G51" s="43"/>
    </row>
    <row r="52" spans="3:13" s="42" customFormat="1" ht="12.75">
      <c r="C52" s="38" t="s">
        <v>80</v>
      </c>
      <c r="G52" s="43"/>
    </row>
    <row r="53" spans="3:13" s="42" customFormat="1" ht="12.75">
      <c r="C53" s="38" t="s">
        <v>81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23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AA43" sqref="AA43:AA45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42.77734375" style="90" customWidth="1"/>
    <col min="5" max="6" width="12.77734375" style="91" customWidth="1"/>
    <col min="7" max="8" width="15.77734375" style="91" customWidth="1"/>
    <col min="9" max="18" width="12.77734375" style="91" customWidth="1"/>
    <col min="19" max="19" width="3.21875" style="90" customWidth="1"/>
    <col min="20" max="16384" width="10.77734375" style="90"/>
  </cols>
  <sheetData>
    <row r="2" spans="2:34" ht="22.9" customHeight="1">
      <c r="D2" s="65" t="s">
        <v>321</v>
      </c>
    </row>
    <row r="3" spans="2:34" ht="22.9" customHeight="1">
      <c r="D3" s="65" t="s">
        <v>322</v>
      </c>
    </row>
    <row r="4" spans="2:34" ht="22.9" customHeight="1" thickBot="1"/>
    <row r="5" spans="2:34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5"/>
      <c r="U5" s="399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1"/>
    </row>
    <row r="6" spans="2:34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1035">
        <f>ejercicio</f>
        <v>2018</v>
      </c>
      <c r="S6" s="99"/>
      <c r="U6" s="402"/>
      <c r="V6" s="403" t="s">
        <v>643</v>
      </c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5"/>
    </row>
    <row r="7" spans="2:34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1035"/>
      <c r="S7" s="99"/>
      <c r="U7" s="402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5"/>
    </row>
    <row r="8" spans="2:34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101"/>
      <c r="S8" s="99"/>
      <c r="U8" s="402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5"/>
    </row>
    <row r="9" spans="2:34" s="67" customFormat="1" ht="30" customHeight="1">
      <c r="B9" s="102"/>
      <c r="C9" s="40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58"/>
      <c r="R9" s="1058"/>
      <c r="S9" s="103"/>
      <c r="U9" s="406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7"/>
      <c r="AG9" s="407"/>
      <c r="AH9" s="408"/>
    </row>
    <row r="10" spans="2:34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9"/>
      <c r="U10" s="402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5"/>
    </row>
    <row r="11" spans="2:34" s="108" customFormat="1" ht="30" customHeight="1">
      <c r="B11" s="104"/>
      <c r="C11" s="105" t="s">
        <v>724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U11" s="409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0"/>
      <c r="AG11" s="410"/>
      <c r="AH11" s="411"/>
    </row>
    <row r="12" spans="2:34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107"/>
      <c r="U12" s="409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1"/>
    </row>
    <row r="13" spans="2:34" s="112" customFormat="1" ht="19.149999999999999" customHeight="1">
      <c r="B13" s="110"/>
      <c r="C13" s="380"/>
      <c r="D13" s="380"/>
      <c r="E13" s="380"/>
      <c r="F13" s="380"/>
      <c r="G13" s="380"/>
      <c r="H13" s="381" t="s">
        <v>327</v>
      </c>
      <c r="I13" s="1080" t="s">
        <v>729</v>
      </c>
      <c r="J13" s="1081"/>
      <c r="K13" s="1081"/>
      <c r="L13" s="1081"/>
      <c r="M13" s="1082"/>
      <c r="N13" s="382"/>
      <c r="O13" s="383"/>
      <c r="P13" s="384" t="s">
        <v>330</v>
      </c>
      <c r="Q13" s="385">
        <f>ejercicio-1</f>
        <v>2017</v>
      </c>
      <c r="R13" s="869" t="s">
        <v>730</v>
      </c>
      <c r="S13" s="111"/>
      <c r="U13" s="402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5"/>
    </row>
    <row r="14" spans="2:34" s="113" customFormat="1" ht="19.149999999999999" customHeight="1">
      <c r="B14" s="110"/>
      <c r="C14" s="386"/>
      <c r="D14" s="386"/>
      <c r="E14" s="386"/>
      <c r="F14" s="386"/>
      <c r="G14" s="386"/>
      <c r="H14" s="387" t="s">
        <v>328</v>
      </c>
      <c r="I14" s="388"/>
      <c r="J14" s="389"/>
      <c r="K14" s="389"/>
      <c r="L14" s="389"/>
      <c r="M14" s="390"/>
      <c r="N14" s="388"/>
      <c r="O14" s="389"/>
      <c r="P14" s="389"/>
      <c r="Q14" s="389"/>
      <c r="R14" s="390"/>
      <c r="S14" s="111"/>
      <c r="U14" s="402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5"/>
    </row>
    <row r="15" spans="2:34" s="113" customFormat="1" ht="19.149999999999999" customHeight="1">
      <c r="B15" s="110"/>
      <c r="C15" s="391" t="s">
        <v>323</v>
      </c>
      <c r="D15" s="391" t="s">
        <v>324</v>
      </c>
      <c r="E15" s="391" t="s">
        <v>325</v>
      </c>
      <c r="F15" s="391" t="s">
        <v>326</v>
      </c>
      <c r="G15" s="391" t="s">
        <v>725</v>
      </c>
      <c r="H15" s="391">
        <f>ejercicio-1</f>
        <v>2017</v>
      </c>
      <c r="I15" s="391">
        <f>+ejercicio</f>
        <v>2018</v>
      </c>
      <c r="J15" s="391">
        <f>ejercicio+1</f>
        <v>2019</v>
      </c>
      <c r="K15" s="391">
        <f>ejercicio+2</f>
        <v>2020</v>
      </c>
      <c r="L15" s="391">
        <f>ejercicio+3</f>
        <v>2021</v>
      </c>
      <c r="M15" s="391" t="s">
        <v>329</v>
      </c>
      <c r="N15" s="391">
        <f>+ejercicio</f>
        <v>2018</v>
      </c>
      <c r="O15" s="391">
        <f>ejercicio+1</f>
        <v>2019</v>
      </c>
      <c r="P15" s="391">
        <f>ejercicio+2</f>
        <v>2020</v>
      </c>
      <c r="Q15" s="391">
        <f>ejercicio+3</f>
        <v>2021</v>
      </c>
      <c r="R15" s="391" t="s">
        <v>329</v>
      </c>
      <c r="S15" s="111"/>
      <c r="U15" s="402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5"/>
    </row>
    <row r="16" spans="2:34" ht="22.9" customHeight="1">
      <c r="B16" s="110"/>
      <c r="C16" s="463"/>
      <c r="D16" s="464"/>
      <c r="E16" s="465"/>
      <c r="F16" s="465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99"/>
      <c r="U16" s="402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5"/>
    </row>
    <row r="17" spans="2:34" ht="22.9" customHeight="1">
      <c r="B17" s="110"/>
      <c r="C17" s="467"/>
      <c r="D17" s="468"/>
      <c r="E17" s="469"/>
      <c r="F17" s="469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99"/>
      <c r="U17" s="402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5"/>
    </row>
    <row r="18" spans="2:34" ht="22.9" customHeight="1">
      <c r="B18" s="110"/>
      <c r="C18" s="467"/>
      <c r="D18" s="468"/>
      <c r="E18" s="469"/>
      <c r="F18" s="469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0"/>
      <c r="S18" s="99"/>
      <c r="U18" s="402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5"/>
    </row>
    <row r="19" spans="2:34" ht="22.9" customHeight="1">
      <c r="B19" s="110"/>
      <c r="C19" s="467"/>
      <c r="D19" s="468"/>
      <c r="E19" s="469"/>
      <c r="F19" s="469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99"/>
      <c r="U19" s="402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5"/>
    </row>
    <row r="20" spans="2:34" ht="22.9" customHeight="1">
      <c r="B20" s="110"/>
      <c r="C20" s="467"/>
      <c r="D20" s="468"/>
      <c r="E20" s="469"/>
      <c r="F20" s="469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0"/>
      <c r="S20" s="99"/>
      <c r="U20" s="402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5"/>
    </row>
    <row r="21" spans="2:34" ht="22.9" customHeight="1">
      <c r="B21" s="110"/>
      <c r="C21" s="467"/>
      <c r="D21" s="468"/>
      <c r="E21" s="469"/>
      <c r="F21" s="469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0"/>
      <c r="S21" s="99"/>
      <c r="U21" s="402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5"/>
    </row>
    <row r="22" spans="2:34" ht="22.9" customHeight="1">
      <c r="B22" s="110"/>
      <c r="C22" s="467"/>
      <c r="D22" s="468"/>
      <c r="E22" s="469"/>
      <c r="F22" s="469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99"/>
      <c r="U22" s="402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5"/>
    </row>
    <row r="23" spans="2:34" ht="22.9" customHeight="1">
      <c r="B23" s="110"/>
      <c r="C23" s="467"/>
      <c r="D23" s="468"/>
      <c r="E23" s="469"/>
      <c r="F23" s="469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0"/>
      <c r="S23" s="99"/>
      <c r="U23" s="402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5"/>
    </row>
    <row r="24" spans="2:34" ht="22.9" customHeight="1">
      <c r="B24" s="110"/>
      <c r="C24" s="467"/>
      <c r="D24" s="468"/>
      <c r="E24" s="469"/>
      <c r="F24" s="469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0"/>
      <c r="S24" s="99"/>
      <c r="U24" s="402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5"/>
    </row>
    <row r="25" spans="2:34" ht="22.9" customHeight="1">
      <c r="B25" s="110"/>
      <c r="C25" s="467"/>
      <c r="D25" s="468"/>
      <c r="E25" s="469"/>
      <c r="F25" s="469"/>
      <c r="G25" s="470"/>
      <c r="H25" s="470"/>
      <c r="I25" s="470"/>
      <c r="J25" s="470"/>
      <c r="K25" s="470"/>
      <c r="L25" s="470"/>
      <c r="M25" s="470"/>
      <c r="N25" s="470"/>
      <c r="O25" s="470"/>
      <c r="P25" s="470"/>
      <c r="Q25" s="470"/>
      <c r="R25" s="470"/>
      <c r="S25" s="99"/>
      <c r="U25" s="402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5"/>
    </row>
    <row r="26" spans="2:34" ht="22.9" customHeight="1">
      <c r="B26" s="110"/>
      <c r="C26" s="467"/>
      <c r="D26" s="468"/>
      <c r="E26" s="469"/>
      <c r="F26" s="469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99"/>
      <c r="U26" s="402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5"/>
    </row>
    <row r="27" spans="2:34" ht="22.9" customHeight="1">
      <c r="B27" s="110"/>
      <c r="C27" s="467"/>
      <c r="D27" s="468"/>
      <c r="E27" s="469"/>
      <c r="F27" s="469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99"/>
      <c r="U27" s="402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5"/>
    </row>
    <row r="28" spans="2:34" ht="22.9" customHeight="1">
      <c r="B28" s="110"/>
      <c r="C28" s="467"/>
      <c r="D28" s="468"/>
      <c r="E28" s="469"/>
      <c r="F28" s="469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0"/>
      <c r="S28" s="99"/>
      <c r="U28" s="402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5"/>
    </row>
    <row r="29" spans="2:34" ht="22.9" customHeight="1">
      <c r="B29" s="110"/>
      <c r="C29" s="467"/>
      <c r="D29" s="468"/>
      <c r="E29" s="469"/>
      <c r="F29" s="469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99"/>
      <c r="U29" s="402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5"/>
    </row>
    <row r="30" spans="2:34" ht="22.9" customHeight="1">
      <c r="B30" s="110"/>
      <c r="C30" s="467"/>
      <c r="D30" s="468"/>
      <c r="E30" s="469"/>
      <c r="F30" s="469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99"/>
      <c r="U30" s="412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3"/>
      <c r="AG30" s="413"/>
      <c r="AH30" s="414"/>
    </row>
    <row r="31" spans="2:34" ht="22.9" customHeight="1">
      <c r="B31" s="110"/>
      <c r="C31" s="467"/>
      <c r="D31" s="468"/>
      <c r="E31" s="469"/>
      <c r="F31" s="469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0"/>
      <c r="S31" s="99"/>
      <c r="U31" s="412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4"/>
    </row>
    <row r="32" spans="2:34" ht="22.9" customHeight="1">
      <c r="B32" s="110"/>
      <c r="C32" s="467"/>
      <c r="D32" s="468"/>
      <c r="E32" s="469"/>
      <c r="F32" s="469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99"/>
      <c r="U32" s="402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5"/>
    </row>
    <row r="33" spans="2:34" ht="22.9" customHeight="1">
      <c r="B33" s="110"/>
      <c r="C33" s="467"/>
      <c r="D33" s="468"/>
      <c r="E33" s="469"/>
      <c r="F33" s="469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0"/>
      <c r="S33" s="99"/>
      <c r="U33" s="402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5"/>
    </row>
    <row r="34" spans="2:34" ht="22.9" customHeight="1">
      <c r="B34" s="110"/>
      <c r="C34" s="467"/>
      <c r="D34" s="468"/>
      <c r="E34" s="469"/>
      <c r="F34" s="469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99"/>
      <c r="U34" s="402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5"/>
    </row>
    <row r="35" spans="2:34" ht="22.9" customHeight="1">
      <c r="B35" s="110"/>
      <c r="C35" s="467"/>
      <c r="D35" s="468"/>
      <c r="E35" s="469"/>
      <c r="F35" s="469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0"/>
      <c r="S35" s="99"/>
      <c r="U35" s="402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5"/>
    </row>
    <row r="36" spans="2:34" ht="22.9" customHeight="1">
      <c r="B36" s="110"/>
      <c r="C36" s="467"/>
      <c r="D36" s="468"/>
      <c r="E36" s="469"/>
      <c r="F36" s="469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99"/>
      <c r="U36" s="415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6"/>
      <c r="AG36" s="416"/>
      <c r="AH36" s="417"/>
    </row>
    <row r="37" spans="2:34" ht="22.9" customHeight="1">
      <c r="B37" s="110"/>
      <c r="C37" s="467"/>
      <c r="D37" s="468"/>
      <c r="E37" s="469"/>
      <c r="F37" s="469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99"/>
      <c r="U37" s="415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7"/>
    </row>
    <row r="38" spans="2:34" ht="22.9" customHeight="1">
      <c r="B38" s="110"/>
      <c r="C38" s="467"/>
      <c r="D38" s="468"/>
      <c r="E38" s="469"/>
      <c r="F38" s="469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99"/>
      <c r="U38" s="415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7"/>
    </row>
    <row r="39" spans="2:34" ht="22.9" customHeight="1">
      <c r="B39" s="110"/>
      <c r="C39" s="467"/>
      <c r="D39" s="468"/>
      <c r="E39" s="469"/>
      <c r="F39" s="469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99"/>
      <c r="U39" s="415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6"/>
      <c r="AG39" s="416"/>
      <c r="AH39" s="417"/>
    </row>
    <row r="40" spans="2:34" ht="22.9" customHeight="1">
      <c r="B40" s="110"/>
      <c r="C40" s="467"/>
      <c r="D40" s="468"/>
      <c r="E40" s="469"/>
      <c r="F40" s="469"/>
      <c r="G40" s="470"/>
      <c r="H40" s="470"/>
      <c r="I40" s="470"/>
      <c r="J40" s="470"/>
      <c r="K40" s="470"/>
      <c r="L40" s="470"/>
      <c r="M40" s="470"/>
      <c r="N40" s="470"/>
      <c r="O40" s="470"/>
      <c r="P40" s="470"/>
      <c r="Q40" s="470"/>
      <c r="R40" s="470"/>
      <c r="S40" s="99"/>
      <c r="U40" s="415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6"/>
      <c r="AG40" s="416"/>
      <c r="AH40" s="417"/>
    </row>
    <row r="41" spans="2:34" ht="22.9" customHeight="1">
      <c r="B41" s="110"/>
      <c r="C41" s="467"/>
      <c r="D41" s="468"/>
      <c r="E41" s="469"/>
      <c r="F41" s="469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99"/>
      <c r="U41" s="415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6"/>
      <c r="AG41" s="416"/>
      <c r="AH41" s="417"/>
    </row>
    <row r="42" spans="2:34" ht="22.9" customHeight="1">
      <c r="B42" s="110"/>
      <c r="C42" s="467"/>
      <c r="D42" s="468"/>
      <c r="E42" s="469"/>
      <c r="F42" s="469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99"/>
      <c r="U42" s="415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6"/>
      <c r="AG42" s="416"/>
      <c r="AH42" s="417"/>
    </row>
    <row r="43" spans="2:34" ht="22.9" customHeight="1">
      <c r="B43" s="110"/>
      <c r="C43" s="467"/>
      <c r="D43" s="468"/>
      <c r="E43" s="469"/>
      <c r="F43" s="469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99"/>
      <c r="U43" s="415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6"/>
      <c r="AG43" s="416"/>
      <c r="AH43" s="417"/>
    </row>
    <row r="44" spans="2:34" ht="22.9" customHeight="1">
      <c r="B44" s="110"/>
      <c r="C44" s="467"/>
      <c r="D44" s="468"/>
      <c r="E44" s="469"/>
      <c r="F44" s="469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99"/>
      <c r="U44" s="415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6"/>
      <c r="AG44" s="416"/>
      <c r="AH44" s="417"/>
    </row>
    <row r="45" spans="2:34" ht="22.9" customHeight="1">
      <c r="B45" s="110"/>
      <c r="C45" s="467"/>
      <c r="D45" s="468"/>
      <c r="E45" s="469"/>
      <c r="F45" s="469"/>
      <c r="G45" s="470"/>
      <c r="H45" s="470"/>
      <c r="I45" s="470"/>
      <c r="J45" s="470"/>
      <c r="K45" s="470"/>
      <c r="L45" s="470"/>
      <c r="M45" s="470"/>
      <c r="N45" s="470"/>
      <c r="O45" s="470"/>
      <c r="P45" s="470"/>
      <c r="Q45" s="470"/>
      <c r="R45" s="470"/>
      <c r="S45" s="99"/>
      <c r="U45" s="415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6"/>
      <c r="AG45" s="416"/>
      <c r="AH45" s="417"/>
    </row>
    <row r="46" spans="2:34" s="122" customFormat="1" ht="22.9" customHeight="1" thickBot="1">
      <c r="B46" s="110"/>
      <c r="C46" s="1083" t="s">
        <v>331</v>
      </c>
      <c r="D46" s="1084"/>
      <c r="E46" s="119">
        <f>MIN(E16:E45)</f>
        <v>0</v>
      </c>
      <c r="F46" s="119">
        <f>MAX(F16:F45)</f>
        <v>0</v>
      </c>
      <c r="G46" s="120">
        <f t="shared" ref="G46:R46" si="0">SUM(G16:G45)</f>
        <v>0</v>
      </c>
      <c r="H46" s="120">
        <f t="shared" si="0"/>
        <v>0</v>
      </c>
      <c r="I46" s="120">
        <f t="shared" si="0"/>
        <v>0</v>
      </c>
      <c r="J46" s="120">
        <f t="shared" si="0"/>
        <v>0</v>
      </c>
      <c r="K46" s="120">
        <f t="shared" si="0"/>
        <v>0</v>
      </c>
      <c r="L46" s="120">
        <f t="shared" si="0"/>
        <v>0</v>
      </c>
      <c r="M46" s="120">
        <f t="shared" si="0"/>
        <v>0</v>
      </c>
      <c r="N46" s="120">
        <f t="shared" si="0"/>
        <v>0</v>
      </c>
      <c r="O46" s="120">
        <f t="shared" si="0"/>
        <v>0</v>
      </c>
      <c r="P46" s="120">
        <f t="shared" si="0"/>
        <v>0</v>
      </c>
      <c r="Q46" s="120">
        <f t="shared" si="0"/>
        <v>0</v>
      </c>
      <c r="R46" s="120">
        <f t="shared" si="0"/>
        <v>0</v>
      </c>
      <c r="S46" s="121"/>
      <c r="U46" s="415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6"/>
      <c r="AG46" s="416"/>
      <c r="AH46" s="417"/>
    </row>
    <row r="47" spans="2:34" s="122" customFormat="1" ht="22.9" customHeight="1">
      <c r="B47" s="110"/>
      <c r="C47" s="862"/>
      <c r="D47" s="862"/>
      <c r="E47" s="863"/>
      <c r="F47" s="86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121"/>
      <c r="U47" s="415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6"/>
      <c r="AG47" s="416"/>
      <c r="AH47" s="417"/>
    </row>
    <row r="48" spans="2:34" s="122" customFormat="1" ht="22.9" customHeight="1">
      <c r="B48" s="110"/>
      <c r="C48" s="864" t="s">
        <v>720</v>
      </c>
      <c r="D48" s="862"/>
      <c r="E48" s="863"/>
      <c r="F48" s="86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121"/>
      <c r="U48" s="415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6"/>
      <c r="AG48" s="416"/>
      <c r="AH48" s="417"/>
    </row>
    <row r="49" spans="2:34" s="122" customFormat="1" ht="22.9" customHeight="1">
      <c r="B49" s="110"/>
      <c r="C49" s="865" t="s">
        <v>721</v>
      </c>
      <c r="D49" s="862"/>
      <c r="E49" s="863"/>
      <c r="F49" s="866">
        <f>ejercicio-1</f>
        <v>2017</v>
      </c>
      <c r="G49" s="867" t="s">
        <v>722</v>
      </c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121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7"/>
    </row>
    <row r="50" spans="2:34" s="122" customFormat="1" ht="22.9" customHeight="1">
      <c r="B50" s="110"/>
      <c r="C50" s="868" t="s">
        <v>723</v>
      </c>
      <c r="D50" s="862"/>
      <c r="E50" s="863"/>
      <c r="F50" s="86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121"/>
      <c r="U50" s="415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6"/>
      <c r="AG50" s="416"/>
      <c r="AH50" s="417"/>
    </row>
    <row r="51" spans="2:34" s="122" customFormat="1" ht="22.9" customHeight="1">
      <c r="B51" s="110"/>
      <c r="C51" s="865" t="s">
        <v>726</v>
      </c>
      <c r="D51" s="862"/>
      <c r="E51" s="863"/>
      <c r="F51" s="863"/>
      <c r="G51" s="866">
        <f>ejercicio-1</f>
        <v>2017</v>
      </c>
      <c r="H51" s="867" t="s">
        <v>727</v>
      </c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121"/>
      <c r="U51" s="415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6"/>
      <c r="AG51" s="416"/>
      <c r="AH51" s="417"/>
    </row>
    <row r="52" spans="2:34" s="122" customFormat="1" ht="22.9" customHeight="1">
      <c r="B52" s="110"/>
      <c r="C52" s="865" t="s">
        <v>728</v>
      </c>
      <c r="D52" s="862"/>
      <c r="E52" s="863"/>
      <c r="F52" s="86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121"/>
      <c r="U52" s="415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6"/>
      <c r="AG52" s="416"/>
      <c r="AH52" s="417"/>
    </row>
    <row r="53" spans="2:34" s="122" customFormat="1" ht="22.9" customHeight="1">
      <c r="B53" s="110"/>
      <c r="C53" s="865" t="s">
        <v>732</v>
      </c>
      <c r="D53" s="862"/>
      <c r="E53" s="863"/>
      <c r="F53" s="863"/>
      <c r="G53" s="866">
        <f>ejercicio-1</f>
        <v>2017</v>
      </c>
      <c r="H53" s="867" t="s">
        <v>731</v>
      </c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121"/>
      <c r="U53" s="415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7"/>
    </row>
    <row r="54" spans="2:34" s="122" customFormat="1" ht="22.9" customHeight="1">
      <c r="B54" s="110"/>
      <c r="C54" s="862"/>
      <c r="D54" s="862"/>
      <c r="E54" s="863"/>
      <c r="F54" s="86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121"/>
      <c r="U54" s="415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6"/>
      <c r="AG54" s="416"/>
      <c r="AH54" s="417"/>
    </row>
    <row r="55" spans="2:34" ht="22.9" customHeight="1" thickBot="1">
      <c r="B55" s="114"/>
      <c r="C55" s="1057"/>
      <c r="D55" s="1057"/>
      <c r="E55" s="1057"/>
      <c r="F55" s="1057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15"/>
      <c r="S55" s="116"/>
      <c r="U55" s="418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20"/>
    </row>
    <row r="56" spans="2:3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</row>
    <row r="57" spans="2:34" ht="12.75">
      <c r="C57" s="117" t="s">
        <v>77</v>
      </c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88" t="s">
        <v>46</v>
      </c>
    </row>
    <row r="58" spans="2:34" ht="12.75">
      <c r="C58" s="118" t="s">
        <v>78</v>
      </c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</row>
    <row r="59" spans="2:34" ht="12.75">
      <c r="C59" s="118" t="s">
        <v>79</v>
      </c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</row>
    <row r="60" spans="2:34" ht="12.75">
      <c r="C60" s="118" t="s">
        <v>80</v>
      </c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</row>
    <row r="61" spans="2:34" ht="12.75">
      <c r="C61" s="118" t="s">
        <v>81</v>
      </c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</row>
    <row r="62" spans="2:34" ht="22.9" customHeight="1">
      <c r="C62" s="97"/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</row>
    <row r="63" spans="2:34" ht="22.9" customHeight="1">
      <c r="C63" s="97"/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</row>
    <row r="64" spans="2:34" ht="22.9" customHeight="1">
      <c r="C64" s="97"/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</row>
    <row r="65" spans="3:18" ht="22.9" customHeight="1">
      <c r="C65" s="97"/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</row>
    <row r="66" spans="3:18" ht="22.9" customHeight="1"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S37" sqref="S37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3" width="13.44140625" style="91" customWidth="1"/>
    <col min="14" max="14" width="40.77734375" style="91" customWidth="1"/>
    <col min="15" max="15" width="3.21875" style="90" customWidth="1"/>
    <col min="16" max="16384" width="10.77734375" style="90"/>
  </cols>
  <sheetData>
    <row r="2" spans="2:30" ht="22.9" customHeight="1">
      <c r="D2" s="65" t="s">
        <v>321</v>
      </c>
    </row>
    <row r="3" spans="2:30" ht="22.9" customHeight="1">
      <c r="D3" s="65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5">
        <f>ejercicio</f>
        <v>2018</v>
      </c>
      <c r="O6" s="99"/>
      <c r="Q6" s="402"/>
      <c r="R6" s="403" t="s">
        <v>643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5"/>
      <c r="O7" s="99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67" customFormat="1" ht="30" customHeight="1">
      <c r="B9" s="102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3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108" customFormat="1" ht="30" customHeight="1">
      <c r="B11" s="104"/>
      <c r="C11" s="105" t="s">
        <v>357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108" customFormat="1" ht="30" customHeight="1">
      <c r="B12" s="104"/>
      <c r="C12" s="109"/>
      <c r="D12" s="10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09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1"/>
    </row>
    <row r="13" spans="2:30" s="112" customFormat="1" ht="22.9" customHeight="1">
      <c r="B13" s="110"/>
      <c r="C13" s="1085"/>
      <c r="D13" s="1086"/>
      <c r="E13" s="193" t="s">
        <v>354</v>
      </c>
      <c r="F13" s="1089" t="s">
        <v>344</v>
      </c>
      <c r="G13" s="1090"/>
      <c r="H13" s="1090"/>
      <c r="I13" s="1090"/>
      <c r="J13" s="1090"/>
      <c r="K13" s="1090"/>
      <c r="L13" s="1091"/>
      <c r="M13" s="193" t="s">
        <v>355</v>
      </c>
      <c r="N13" s="1087" t="s">
        <v>356</v>
      </c>
      <c r="O13" s="111"/>
      <c r="Q13" s="402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5"/>
    </row>
    <row r="14" spans="2:30" ht="49.15" customHeight="1">
      <c r="B14" s="96"/>
      <c r="C14" s="202" t="s">
        <v>351</v>
      </c>
      <c r="D14" s="200">
        <f>ejercicio-1</f>
        <v>2017</v>
      </c>
      <c r="E14" s="201">
        <f>ejercicio-1</f>
        <v>2017</v>
      </c>
      <c r="F14" s="197" t="s">
        <v>346</v>
      </c>
      <c r="G14" s="198" t="s">
        <v>345</v>
      </c>
      <c r="H14" s="198" t="s">
        <v>347</v>
      </c>
      <c r="I14" s="198" t="s">
        <v>348</v>
      </c>
      <c r="J14" s="198" t="s">
        <v>349</v>
      </c>
      <c r="K14" s="198" t="s">
        <v>350</v>
      </c>
      <c r="L14" s="199" t="s">
        <v>335</v>
      </c>
      <c r="M14" s="201">
        <f>ejercicio-1</f>
        <v>2017</v>
      </c>
      <c r="N14" s="1088"/>
      <c r="O14" s="99"/>
      <c r="Q14" s="402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5"/>
    </row>
    <row r="15" spans="2:30" s="113" customFormat="1" ht="22.9" customHeight="1">
      <c r="B15" s="110"/>
      <c r="C15" s="151" t="s">
        <v>337</v>
      </c>
      <c r="D15" s="152"/>
      <c r="E15" s="471">
        <v>1322.08</v>
      </c>
      <c r="F15" s="472">
        <v>500</v>
      </c>
      <c r="G15" s="473"/>
      <c r="H15" s="473"/>
      <c r="I15" s="473">
        <v>-108</v>
      </c>
      <c r="J15" s="473"/>
      <c r="K15" s="473"/>
      <c r="L15" s="474"/>
      <c r="M15" s="167">
        <f>SUM(E15:L15)</f>
        <v>1714.08</v>
      </c>
      <c r="N15" s="504"/>
      <c r="O15" s="111"/>
      <c r="Q15" s="402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5"/>
    </row>
    <row r="16" spans="2:30" ht="22.9" customHeight="1">
      <c r="B16" s="110"/>
      <c r="C16" s="153" t="s">
        <v>340</v>
      </c>
      <c r="D16" s="154"/>
      <c r="E16" s="475"/>
      <c r="F16" s="476"/>
      <c r="G16" s="477"/>
      <c r="H16" s="477"/>
      <c r="I16" s="477"/>
      <c r="J16" s="477"/>
      <c r="K16" s="477"/>
      <c r="L16" s="478"/>
      <c r="M16" s="171">
        <f t="shared" ref="M16:M19" si="0">SUM(E16:L16)</f>
        <v>0</v>
      </c>
      <c r="N16" s="882"/>
      <c r="O16" s="99"/>
      <c r="Q16" s="402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5"/>
    </row>
    <row r="17" spans="2:30" ht="22.9" customHeight="1">
      <c r="B17" s="110"/>
      <c r="C17" s="153" t="s">
        <v>338</v>
      </c>
      <c r="D17" s="154"/>
      <c r="E17" s="475">
        <v>1254948.3500000001</v>
      </c>
      <c r="F17" s="476"/>
      <c r="G17" s="477"/>
      <c r="H17" s="477"/>
      <c r="I17" s="477">
        <v>-75600</v>
      </c>
      <c r="J17" s="477"/>
      <c r="K17" s="477"/>
      <c r="L17" s="478"/>
      <c r="M17" s="171">
        <f t="shared" si="0"/>
        <v>1179348.3500000001</v>
      </c>
      <c r="N17" s="882"/>
      <c r="O17" s="99"/>
      <c r="Q17" s="402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5"/>
    </row>
    <row r="18" spans="2:30" ht="22.9" customHeight="1">
      <c r="B18" s="110"/>
      <c r="C18" s="153" t="s">
        <v>341</v>
      </c>
      <c r="D18" s="154"/>
      <c r="E18" s="475">
        <v>1025062.35</v>
      </c>
      <c r="F18" s="476"/>
      <c r="G18" s="477"/>
      <c r="H18" s="477"/>
      <c r="I18" s="477"/>
      <c r="J18" s="477"/>
      <c r="K18" s="477"/>
      <c r="L18" s="478"/>
      <c r="M18" s="171">
        <f t="shared" si="0"/>
        <v>1025062.35</v>
      </c>
      <c r="N18" s="882"/>
      <c r="O18" s="99"/>
      <c r="Q18" s="402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5"/>
    </row>
    <row r="19" spans="2:30" ht="22.9" customHeight="1">
      <c r="B19" s="110"/>
      <c r="C19" s="155" t="s">
        <v>339</v>
      </c>
      <c r="D19" s="156"/>
      <c r="E19" s="479">
        <f>2125934.26-253123.06</f>
        <v>1872811.1999999997</v>
      </c>
      <c r="F19" s="480"/>
      <c r="G19" s="481"/>
      <c r="H19" s="481"/>
      <c r="I19" s="481">
        <v>-44520</v>
      </c>
      <c r="J19" s="481"/>
      <c r="K19" s="481"/>
      <c r="L19" s="482"/>
      <c r="M19" s="172">
        <f t="shared" si="0"/>
        <v>1828291.1999999997</v>
      </c>
      <c r="N19" s="883"/>
      <c r="O19" s="99"/>
      <c r="Q19" s="402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5"/>
    </row>
    <row r="20" spans="2:30" ht="22.9" customHeight="1" thickBot="1">
      <c r="B20" s="110"/>
      <c r="C20" s="157" t="s">
        <v>342</v>
      </c>
      <c r="D20" s="158"/>
      <c r="E20" s="170">
        <f>SUM(E15:E19)</f>
        <v>4154143.98</v>
      </c>
      <c r="F20" s="170">
        <f t="shared" ref="F20:M20" si="1">SUM(F15:F19)</f>
        <v>500</v>
      </c>
      <c r="G20" s="170">
        <f t="shared" si="1"/>
        <v>0</v>
      </c>
      <c r="H20" s="170">
        <f t="shared" si="1"/>
        <v>0</v>
      </c>
      <c r="I20" s="170">
        <f t="shared" si="1"/>
        <v>-120228</v>
      </c>
      <c r="J20" s="170">
        <f t="shared" si="1"/>
        <v>0</v>
      </c>
      <c r="K20" s="170">
        <f t="shared" si="1"/>
        <v>0</v>
      </c>
      <c r="L20" s="170">
        <f t="shared" si="1"/>
        <v>0</v>
      </c>
      <c r="M20" s="170">
        <f t="shared" si="1"/>
        <v>4034415.98</v>
      </c>
      <c r="N20" s="159"/>
      <c r="O20" s="99"/>
      <c r="Q20" s="402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5"/>
    </row>
    <row r="21" spans="2:30" ht="7.9" customHeight="1">
      <c r="B21" s="110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99"/>
      <c r="Q21" s="402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5"/>
    </row>
    <row r="22" spans="2:30" ht="22.9" customHeight="1" thickBot="1">
      <c r="B22" s="110"/>
      <c r="C22" s="161" t="s">
        <v>343</v>
      </c>
      <c r="D22" s="162"/>
      <c r="E22" s="550"/>
      <c r="F22" s="551"/>
      <c r="G22" s="552"/>
      <c r="H22" s="552"/>
      <c r="I22" s="552"/>
      <c r="J22" s="552"/>
      <c r="K22" s="552"/>
      <c r="L22" s="553"/>
      <c r="M22" s="170">
        <f>SUM(E22:L22)</f>
        <v>0</v>
      </c>
      <c r="N22" s="912"/>
      <c r="O22" s="99"/>
      <c r="Q22" s="402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5"/>
    </row>
    <row r="23" spans="2:30" ht="22.9" customHeight="1">
      <c r="B23" s="110"/>
      <c r="C23" s="109"/>
      <c r="D23" s="10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9"/>
      <c r="Q23" s="402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5"/>
    </row>
    <row r="24" spans="2:30" ht="22.9" customHeight="1">
      <c r="B24" s="110"/>
      <c r="C24" s="1085"/>
      <c r="D24" s="1086"/>
      <c r="E24" s="193" t="s">
        <v>354</v>
      </c>
      <c r="F24" s="1089" t="s">
        <v>344</v>
      </c>
      <c r="G24" s="1090"/>
      <c r="H24" s="1090"/>
      <c r="I24" s="1090"/>
      <c r="J24" s="1090"/>
      <c r="K24" s="1090"/>
      <c r="L24" s="1091"/>
      <c r="M24" s="193" t="s">
        <v>355</v>
      </c>
      <c r="N24" s="1087" t="s">
        <v>356</v>
      </c>
      <c r="O24" s="99"/>
      <c r="Q24" s="402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5"/>
    </row>
    <row r="25" spans="2:30" ht="49.15" customHeight="1">
      <c r="B25" s="110"/>
      <c r="C25" s="202" t="s">
        <v>352</v>
      </c>
      <c r="D25" s="200">
        <f>ejercicio</f>
        <v>2018</v>
      </c>
      <c r="E25" s="201">
        <f>ejercicio</f>
        <v>2018</v>
      </c>
      <c r="F25" s="197" t="s">
        <v>346</v>
      </c>
      <c r="G25" s="198" t="s">
        <v>345</v>
      </c>
      <c r="H25" s="198" t="s">
        <v>347</v>
      </c>
      <c r="I25" s="198" t="s">
        <v>348</v>
      </c>
      <c r="J25" s="198" t="s">
        <v>349</v>
      </c>
      <c r="K25" s="198" t="s">
        <v>350</v>
      </c>
      <c r="L25" s="199" t="s">
        <v>335</v>
      </c>
      <c r="M25" s="201">
        <f>ejercicio</f>
        <v>2018</v>
      </c>
      <c r="N25" s="1088"/>
      <c r="O25" s="99"/>
      <c r="Q25" s="402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5"/>
    </row>
    <row r="26" spans="2:30" ht="22.9" customHeight="1">
      <c r="B26" s="110"/>
      <c r="C26" s="151" t="s">
        <v>337</v>
      </c>
      <c r="D26" s="152"/>
      <c r="E26" s="167">
        <f>+M15</f>
        <v>1714.08</v>
      </c>
      <c r="F26" s="472"/>
      <c r="G26" s="473"/>
      <c r="H26" s="473"/>
      <c r="I26" s="473">
        <v>-27.5</v>
      </c>
      <c r="J26" s="473">
        <v>-1686.58</v>
      </c>
      <c r="K26" s="473"/>
      <c r="L26" s="474">
        <v>0</v>
      </c>
      <c r="M26" s="167">
        <f>SUM(E26:L26)</f>
        <v>0</v>
      </c>
      <c r="N26" s="504"/>
      <c r="O26" s="99"/>
      <c r="Q26" s="402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5"/>
    </row>
    <row r="27" spans="2:30" ht="22.9" customHeight="1">
      <c r="B27" s="110"/>
      <c r="C27" s="153" t="s">
        <v>340</v>
      </c>
      <c r="D27" s="154"/>
      <c r="E27" s="171">
        <f>+M16</f>
        <v>0</v>
      </c>
      <c r="F27" s="476"/>
      <c r="G27" s="477"/>
      <c r="H27" s="477"/>
      <c r="I27" s="477"/>
      <c r="J27" s="477"/>
      <c r="K27" s="477"/>
      <c r="L27" s="478"/>
      <c r="M27" s="171">
        <f t="shared" ref="M27:M30" si="2">SUM(E27:L27)</f>
        <v>0</v>
      </c>
      <c r="N27" s="882"/>
      <c r="O27" s="99"/>
      <c r="Q27" s="402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5"/>
    </row>
    <row r="28" spans="2:30" ht="22.9" customHeight="1">
      <c r="B28" s="110"/>
      <c r="C28" s="153" t="s">
        <v>338</v>
      </c>
      <c r="D28" s="154"/>
      <c r="E28" s="171">
        <f>+M17</f>
        <v>1179348.3500000001</v>
      </c>
      <c r="F28" s="476"/>
      <c r="G28" s="477"/>
      <c r="H28" s="477"/>
      <c r="I28" s="477">
        <v>-18750</v>
      </c>
      <c r="J28" s="477"/>
      <c r="K28" s="477"/>
      <c r="L28" s="478"/>
      <c r="M28" s="171">
        <f t="shared" si="2"/>
        <v>1160598.3500000001</v>
      </c>
      <c r="N28" s="882"/>
      <c r="O28" s="99"/>
      <c r="Q28" s="402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5"/>
    </row>
    <row r="29" spans="2:30" ht="22.9" customHeight="1">
      <c r="B29" s="110"/>
      <c r="C29" s="153" t="s">
        <v>341</v>
      </c>
      <c r="D29" s="154"/>
      <c r="E29" s="171">
        <f>+M18</f>
        <v>1025062.35</v>
      </c>
      <c r="F29" s="476"/>
      <c r="G29" s="477"/>
      <c r="H29" s="477"/>
      <c r="I29" s="477"/>
      <c r="J29" s="477"/>
      <c r="K29" s="477"/>
      <c r="L29" s="478"/>
      <c r="M29" s="171">
        <f t="shared" si="2"/>
        <v>1025062.35</v>
      </c>
      <c r="N29" s="882"/>
      <c r="O29" s="99"/>
      <c r="Q29" s="402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5"/>
    </row>
    <row r="30" spans="2:30" ht="22.9" customHeight="1">
      <c r="B30" s="110"/>
      <c r="C30" s="155" t="s">
        <v>339</v>
      </c>
      <c r="D30" s="156"/>
      <c r="E30" s="172">
        <f>+M19</f>
        <v>1828291.1999999997</v>
      </c>
      <c r="F30" s="480"/>
      <c r="G30" s="481"/>
      <c r="H30" s="481"/>
      <c r="I30" s="481">
        <v>-11250</v>
      </c>
      <c r="J30" s="481"/>
      <c r="K30" s="481"/>
      <c r="L30" s="482"/>
      <c r="M30" s="172">
        <f t="shared" si="2"/>
        <v>1817041.1999999997</v>
      </c>
      <c r="N30" s="883"/>
      <c r="O30" s="99"/>
      <c r="Q30" s="412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</row>
    <row r="31" spans="2:30" ht="22.9" customHeight="1" thickBot="1">
      <c r="B31" s="110"/>
      <c r="C31" s="157" t="s">
        <v>342</v>
      </c>
      <c r="D31" s="158"/>
      <c r="E31" s="170">
        <f>SUM(E26:E30)</f>
        <v>4034415.98</v>
      </c>
      <c r="F31" s="170">
        <f t="shared" ref="F31" si="3">SUM(F26:F30)</f>
        <v>0</v>
      </c>
      <c r="G31" s="170">
        <f t="shared" ref="G31" si="4">SUM(G26:G30)</f>
        <v>0</v>
      </c>
      <c r="H31" s="170">
        <f t="shared" ref="H31" si="5">SUM(H26:H30)</f>
        <v>0</v>
      </c>
      <c r="I31" s="170">
        <f t="shared" ref="I31" si="6">SUM(I26:I30)</f>
        <v>-30027.5</v>
      </c>
      <c r="J31" s="170">
        <f t="shared" ref="J31" si="7">SUM(J26:J30)</f>
        <v>-1686.58</v>
      </c>
      <c r="K31" s="170">
        <f t="shared" ref="K31" si="8">SUM(K26:K30)</f>
        <v>0</v>
      </c>
      <c r="L31" s="170">
        <f t="shared" ref="L31" si="9">SUM(L26:L30)</f>
        <v>0</v>
      </c>
      <c r="M31" s="170">
        <f>SUM(M26:M30)</f>
        <v>4002701.9</v>
      </c>
      <c r="N31" s="159"/>
      <c r="O31" s="99"/>
      <c r="Q31" s="412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4"/>
    </row>
    <row r="32" spans="2:30" ht="9" customHeight="1">
      <c r="B32" s="110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99"/>
      <c r="Q32" s="402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5"/>
    </row>
    <row r="33" spans="2:30" ht="22.9" customHeight="1" thickBot="1">
      <c r="B33" s="110"/>
      <c r="C33" s="161" t="s">
        <v>343</v>
      </c>
      <c r="D33" s="162"/>
      <c r="E33" s="170">
        <f>+M22</f>
        <v>0</v>
      </c>
      <c r="F33" s="551"/>
      <c r="G33" s="552"/>
      <c r="H33" s="552"/>
      <c r="I33" s="552"/>
      <c r="J33" s="552"/>
      <c r="K33" s="552"/>
      <c r="L33" s="553"/>
      <c r="M33" s="170">
        <f>SUM(E33:L33)</f>
        <v>0</v>
      </c>
      <c r="N33" s="912"/>
      <c r="O33" s="99"/>
      <c r="Q33" s="402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5"/>
    </row>
    <row r="34" spans="2:30" ht="22.9" customHeight="1">
      <c r="B34" s="110"/>
      <c r="C34" s="109"/>
      <c r="D34" s="10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99"/>
      <c r="Q34" s="402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5"/>
    </row>
    <row r="35" spans="2:30" ht="22.9" customHeight="1">
      <c r="B35" s="110"/>
      <c r="C35" s="166" t="s">
        <v>353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89"/>
      <c r="O35" s="99"/>
      <c r="Q35" s="402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5"/>
    </row>
    <row r="36" spans="2:30" ht="18">
      <c r="B36" s="110"/>
      <c r="C36" s="164" t="s">
        <v>744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89"/>
      <c r="O36" s="99"/>
      <c r="Q36" s="415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7"/>
    </row>
    <row r="37" spans="2:30" ht="18">
      <c r="B37" s="110"/>
      <c r="C37" s="164" t="s">
        <v>745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89"/>
      <c r="O37" s="99"/>
      <c r="Q37" s="415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7"/>
    </row>
    <row r="38" spans="2:30" ht="18">
      <c r="B38" s="110"/>
      <c r="C38" s="164" t="s">
        <v>746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89"/>
      <c r="O38" s="99"/>
      <c r="Q38" s="415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7"/>
    </row>
    <row r="39" spans="2:30" ht="18">
      <c r="B39" s="110"/>
      <c r="C39" s="164" t="s">
        <v>747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89"/>
      <c r="O39" s="99"/>
      <c r="Q39" s="415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</row>
    <row r="40" spans="2:30" ht="18">
      <c r="B40" s="110"/>
      <c r="C40" s="164" t="s">
        <v>753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89"/>
      <c r="O40" s="99"/>
      <c r="Q40" s="415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</row>
    <row r="41" spans="2:30" ht="18">
      <c r="B41" s="110"/>
      <c r="C41" s="164" t="s">
        <v>748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89"/>
      <c r="O41" s="99"/>
      <c r="Q41" s="415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</row>
    <row r="42" spans="2:30" ht="18">
      <c r="B42" s="110"/>
      <c r="C42" s="164" t="s">
        <v>749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89"/>
      <c r="O42" s="99"/>
      <c r="Q42" s="415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7"/>
    </row>
    <row r="43" spans="2:30" ht="18">
      <c r="B43" s="110"/>
      <c r="C43" s="164" t="s">
        <v>750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89"/>
      <c r="O43" s="99"/>
      <c r="Q43" s="415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7"/>
    </row>
    <row r="44" spans="2:30" ht="18">
      <c r="B44" s="110"/>
      <c r="C44" s="164" t="s">
        <v>751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89"/>
      <c r="O44" s="99"/>
      <c r="Q44" s="415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7"/>
    </row>
    <row r="45" spans="2:30" ht="18">
      <c r="B45" s="110"/>
      <c r="C45" s="164" t="s">
        <v>752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89"/>
      <c r="O45" s="99"/>
      <c r="Q45" s="415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7"/>
    </row>
    <row r="46" spans="2:30" ht="22.9" customHeight="1" thickBot="1">
      <c r="B46" s="114"/>
      <c r="C46" s="1057"/>
      <c r="D46" s="1057"/>
      <c r="E46" s="1057"/>
      <c r="F46" s="1057"/>
      <c r="G46" s="57"/>
      <c r="H46" s="57"/>
      <c r="I46" s="57"/>
      <c r="J46" s="57"/>
      <c r="K46" s="57"/>
      <c r="L46" s="57"/>
      <c r="M46" s="57"/>
      <c r="N46" s="115"/>
      <c r="O46" s="116"/>
      <c r="Q46" s="418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20"/>
    </row>
    <row r="47" spans="2:30" ht="22.9" customHeight="1">
      <c r="C47" s="97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</row>
    <row r="48" spans="2:30" ht="12.75">
      <c r="C48" s="117" t="s">
        <v>77</v>
      </c>
      <c r="D48" s="97"/>
      <c r="E48" s="98"/>
      <c r="F48" s="98"/>
      <c r="G48" s="98"/>
      <c r="H48" s="98"/>
      <c r="I48" s="98"/>
      <c r="J48" s="98"/>
      <c r="K48" s="98"/>
      <c r="L48" s="98"/>
      <c r="M48" s="98"/>
      <c r="N48" s="88" t="s">
        <v>50</v>
      </c>
    </row>
    <row r="49" spans="3:14" ht="12.75">
      <c r="C49" s="118" t="s">
        <v>78</v>
      </c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</row>
    <row r="50" spans="3:14" ht="12.75">
      <c r="C50" s="118" t="s">
        <v>79</v>
      </c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3:14" ht="12.75">
      <c r="C51" s="118" t="s">
        <v>80</v>
      </c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</row>
    <row r="52" spans="3:14" ht="12.75">
      <c r="C52" s="118" t="s">
        <v>81</v>
      </c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3:14" ht="22.9" customHeight="1">
      <c r="C53" s="97"/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</row>
    <row r="54" spans="3:14" ht="22.9" customHeight="1">
      <c r="C54" s="97"/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</row>
    <row r="55" spans="3:14" ht="22.9" customHeight="1">
      <c r="C55" s="97"/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</row>
    <row r="56" spans="3:14" ht="22.9" customHeight="1">
      <c r="C56" s="97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</row>
    <row r="57" spans="3:14" ht="22.9" customHeight="1">
      <c r="F57" s="98"/>
      <c r="G57" s="98"/>
      <c r="H57" s="98"/>
      <c r="I57" s="98"/>
      <c r="J57" s="98"/>
      <c r="K57" s="98"/>
      <c r="L57" s="98"/>
      <c r="M57" s="98"/>
      <c r="N57" s="98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1" zoomScaleNormal="125" zoomScalePageLayoutView="125" workbookViewId="0">
      <selection activeCell="S71" sqref="S71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3.21875" style="90" customWidth="1"/>
    <col min="5" max="12" width="13.44140625" style="91" customWidth="1"/>
    <col min="13" max="13" width="25.77734375" style="91" customWidth="1"/>
    <col min="14" max="14" width="3.21875" style="90" customWidth="1"/>
    <col min="15" max="16384" width="10.77734375" style="90"/>
  </cols>
  <sheetData>
    <row r="2" spans="2:29" ht="22.9" customHeight="1">
      <c r="D2" s="65" t="s">
        <v>321</v>
      </c>
    </row>
    <row r="3" spans="2:29" ht="22.9" customHeight="1">
      <c r="D3" s="65" t="s">
        <v>322</v>
      </c>
    </row>
    <row r="4" spans="2:29" ht="22.9" customHeight="1" thickBot="1"/>
    <row r="5" spans="2:29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1035">
        <f>ejercicio</f>
        <v>2018</v>
      </c>
      <c r="N6" s="99"/>
      <c r="P6" s="402"/>
      <c r="Q6" s="403" t="s">
        <v>643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1035"/>
      <c r="N7" s="99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101"/>
      <c r="N8" s="99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7" customFormat="1" ht="30" customHeight="1">
      <c r="B9" s="102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058"/>
      <c r="N9" s="103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9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108" customFormat="1" ht="30" customHeight="1">
      <c r="B11" s="104"/>
      <c r="C11" s="105" t="s">
        <v>358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89"/>
      <c r="K12" s="89"/>
      <c r="L12" s="89"/>
      <c r="M12" s="89"/>
      <c r="N12" s="107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108" customFormat="1" ht="30" customHeight="1">
      <c r="B13" s="104"/>
      <c r="C13" s="68" t="s">
        <v>369</v>
      </c>
      <c r="D13" s="22"/>
      <c r="E13" s="89"/>
      <c r="F13" s="89"/>
      <c r="G13" s="89"/>
      <c r="H13" s="89"/>
      <c r="I13" s="89"/>
      <c r="J13" s="89"/>
      <c r="K13" s="89"/>
      <c r="L13" s="89"/>
      <c r="M13" s="89"/>
      <c r="N13" s="107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108" customFormat="1" ht="30" customHeight="1">
      <c r="B14" s="104"/>
      <c r="C14" s="22"/>
      <c r="D14" s="22"/>
      <c r="E14" s="89"/>
      <c r="F14" s="89"/>
      <c r="G14" s="89"/>
      <c r="H14" s="89"/>
      <c r="I14" s="89"/>
      <c r="J14" s="89"/>
      <c r="K14" s="89"/>
      <c r="L14" s="89"/>
      <c r="M14" s="89"/>
      <c r="N14" s="107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112" customFormat="1" ht="22.9" customHeight="1">
      <c r="B15" s="110"/>
      <c r="C15" s="191"/>
      <c r="D15" s="192"/>
      <c r="E15" s="193" t="s">
        <v>360</v>
      </c>
      <c r="F15" s="193" t="s">
        <v>336</v>
      </c>
      <c r="G15" s="1089" t="s">
        <v>344</v>
      </c>
      <c r="H15" s="1090"/>
      <c r="I15" s="1090"/>
      <c r="J15" s="193" t="s">
        <v>355</v>
      </c>
      <c r="K15" s="193" t="s">
        <v>365</v>
      </c>
      <c r="L15" s="193" t="s">
        <v>366</v>
      </c>
      <c r="M15" s="1087" t="s">
        <v>755</v>
      </c>
      <c r="N15" s="11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ht="49.15" customHeight="1">
      <c r="B16" s="96"/>
      <c r="C16" s="194" t="s">
        <v>359</v>
      </c>
      <c r="D16" s="195"/>
      <c r="E16" s="196" t="s">
        <v>361</v>
      </c>
      <c r="F16" s="196">
        <f>ejercicio</f>
        <v>2018</v>
      </c>
      <c r="G16" s="197" t="s">
        <v>362</v>
      </c>
      <c r="H16" s="198" t="s">
        <v>363</v>
      </c>
      <c r="I16" s="199" t="s">
        <v>364</v>
      </c>
      <c r="J16" s="196">
        <f>ejercicio</f>
        <v>2018</v>
      </c>
      <c r="K16" s="196" t="s">
        <v>754</v>
      </c>
      <c r="L16" s="196">
        <f>ejercicio</f>
        <v>2018</v>
      </c>
      <c r="M16" s="1088"/>
      <c r="N16" s="99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ht="30" customHeight="1" thickBot="1">
      <c r="B17" s="96"/>
      <c r="C17" s="1092" t="s">
        <v>367</v>
      </c>
      <c r="D17" s="1092"/>
      <c r="E17" s="1092"/>
      <c r="F17" s="1092"/>
      <c r="G17" s="1092"/>
      <c r="H17" s="1092"/>
      <c r="I17" s="1092"/>
      <c r="J17" s="1092"/>
      <c r="K17" s="1092"/>
      <c r="L17" s="1092"/>
      <c r="M17" s="1092"/>
      <c r="N17" s="99"/>
      <c r="P17" s="402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5"/>
    </row>
    <row r="18" spans="2:29" s="113" customFormat="1" ht="22.9" customHeight="1">
      <c r="B18" s="110"/>
      <c r="C18" s="1094" t="s">
        <v>828</v>
      </c>
      <c r="D18" s="1095"/>
      <c r="E18" s="921">
        <v>24040003</v>
      </c>
      <c r="F18" s="483">
        <v>4740635.72</v>
      </c>
      <c r="G18" s="484"/>
      <c r="H18" s="484"/>
      <c r="I18" s="484"/>
      <c r="J18" s="180">
        <f t="shared" ref="J18:J24" si="0">SUM(F18:I18)</f>
        <v>4740635.72</v>
      </c>
      <c r="K18" s="491">
        <v>0.42380000000000001</v>
      </c>
      <c r="L18" s="492"/>
      <c r="M18" s="917"/>
      <c r="N18" s="111"/>
      <c r="P18" s="402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5"/>
    </row>
    <row r="19" spans="2:29" ht="22.9" customHeight="1">
      <c r="B19" s="110"/>
      <c r="C19" s="1096" t="s">
        <v>829</v>
      </c>
      <c r="D19" s="1097"/>
      <c r="E19" s="922">
        <v>24050004</v>
      </c>
      <c r="F19" s="476">
        <f>1217051.3-12485.94</f>
        <v>1204565.3600000001</v>
      </c>
      <c r="G19" s="477"/>
      <c r="H19" s="477"/>
      <c r="I19" s="477"/>
      <c r="J19" s="171">
        <f t="shared" si="0"/>
        <v>1204565.3600000001</v>
      </c>
      <c r="K19" s="493">
        <v>0.49120000000000003</v>
      </c>
      <c r="L19" s="494"/>
      <c r="M19" s="918"/>
      <c r="N19" s="99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ht="22.9" customHeight="1">
      <c r="B20" s="110"/>
      <c r="C20" s="1096" t="s">
        <v>830</v>
      </c>
      <c r="D20" s="1097"/>
      <c r="E20" s="922">
        <v>24040002</v>
      </c>
      <c r="F20" s="476">
        <v>834987.26</v>
      </c>
      <c r="G20" s="477"/>
      <c r="H20" s="477"/>
      <c r="I20" s="477"/>
      <c r="J20" s="171">
        <f t="shared" si="0"/>
        <v>834987.26</v>
      </c>
      <c r="K20" s="493">
        <v>0.50800000000000001</v>
      </c>
      <c r="L20" s="494"/>
      <c r="M20" s="918"/>
      <c r="N20" s="99"/>
      <c r="P20" s="402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  <c r="AC20" s="405"/>
    </row>
    <row r="21" spans="2:29" ht="22.9" customHeight="1">
      <c r="B21" s="110"/>
      <c r="C21" s="1098"/>
      <c r="D21" s="1097"/>
      <c r="E21" s="922"/>
      <c r="F21" s="476"/>
      <c r="G21" s="477"/>
      <c r="H21" s="477"/>
      <c r="I21" s="477"/>
      <c r="J21" s="171">
        <f t="shared" si="0"/>
        <v>0</v>
      </c>
      <c r="K21" s="493"/>
      <c r="L21" s="494"/>
      <c r="M21" s="918"/>
      <c r="N21" s="99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ht="22.9" customHeight="1">
      <c r="B22" s="110"/>
      <c r="C22" s="1098"/>
      <c r="D22" s="1097"/>
      <c r="E22" s="923"/>
      <c r="F22" s="485"/>
      <c r="G22" s="486"/>
      <c r="H22" s="486"/>
      <c r="I22" s="486"/>
      <c r="J22" s="171">
        <f t="shared" si="0"/>
        <v>0</v>
      </c>
      <c r="K22" s="495"/>
      <c r="L22" s="496"/>
      <c r="M22" s="919"/>
      <c r="N22" s="99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ht="22.9" customHeight="1">
      <c r="B23" s="110"/>
      <c r="C23" s="1098"/>
      <c r="D23" s="1097"/>
      <c r="E23" s="923"/>
      <c r="F23" s="485"/>
      <c r="G23" s="486"/>
      <c r="H23" s="486"/>
      <c r="I23" s="486"/>
      <c r="J23" s="171">
        <f t="shared" si="0"/>
        <v>0</v>
      </c>
      <c r="K23" s="495"/>
      <c r="L23" s="496"/>
      <c r="M23" s="919"/>
      <c r="N23" s="99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ht="22.9" customHeight="1">
      <c r="B24" s="110"/>
      <c r="C24" s="487"/>
      <c r="D24" s="488"/>
      <c r="E24" s="924"/>
      <c r="F24" s="480"/>
      <c r="G24" s="481"/>
      <c r="H24" s="481"/>
      <c r="I24" s="481"/>
      <c r="J24" s="172">
        <f t="shared" si="0"/>
        <v>0</v>
      </c>
      <c r="K24" s="497"/>
      <c r="L24" s="498"/>
      <c r="M24" s="920"/>
      <c r="N24" s="99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ht="22.9" customHeight="1" thickBot="1">
      <c r="B25" s="110"/>
      <c r="C25" s="157" t="s">
        <v>342</v>
      </c>
      <c r="D25" s="158"/>
      <c r="E25" s="170"/>
      <c r="F25" s="170">
        <f>SUM(F18:F24)</f>
        <v>6780188.3399999999</v>
      </c>
      <c r="G25" s="170">
        <f>SUM(G18:G24)</f>
        <v>0</v>
      </c>
      <c r="H25" s="170">
        <f>SUM(H18:H24)</f>
        <v>0</v>
      </c>
      <c r="I25" s="170">
        <f>SUM(I18:I24)</f>
        <v>0</v>
      </c>
      <c r="J25" s="170">
        <f>SUM(J18:J24)</f>
        <v>6780188.3399999999</v>
      </c>
      <c r="K25" s="175"/>
      <c r="L25" s="170">
        <f>SUM(L18:L24)</f>
        <v>0</v>
      </c>
      <c r="M25" s="159"/>
      <c r="N25" s="99"/>
      <c r="P25" s="402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  <c r="AC25" s="405"/>
    </row>
    <row r="26" spans="2:29" ht="30" customHeight="1" thickBot="1">
      <c r="B26" s="96"/>
      <c r="C26" s="1093" t="s">
        <v>368</v>
      </c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99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ht="22.9" customHeight="1">
      <c r="B27" s="110"/>
      <c r="C27" s="1099" t="s">
        <v>850</v>
      </c>
      <c r="D27" s="1095"/>
      <c r="E27" s="921"/>
      <c r="F27" s="483">
        <v>6248.58</v>
      </c>
      <c r="G27" s="484"/>
      <c r="H27" s="484"/>
      <c r="I27" s="484">
        <v>-6248.58</v>
      </c>
      <c r="J27" s="180">
        <f t="shared" ref="J27:J33" si="1">SUM(F27:I27)</f>
        <v>0</v>
      </c>
      <c r="K27" s="491"/>
      <c r="L27" s="492"/>
      <c r="M27" s="917"/>
      <c r="N27" s="11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ht="22.9" customHeight="1">
      <c r="B28" s="110"/>
      <c r="C28" s="1098"/>
      <c r="D28" s="1097"/>
      <c r="E28" s="922"/>
      <c r="F28" s="476"/>
      <c r="G28" s="477"/>
      <c r="H28" s="477"/>
      <c r="I28" s="477"/>
      <c r="J28" s="171">
        <f t="shared" si="1"/>
        <v>0</v>
      </c>
      <c r="K28" s="493"/>
      <c r="L28" s="494"/>
      <c r="M28" s="918"/>
      <c r="N28" s="99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ht="22.9" customHeight="1">
      <c r="B29" s="110"/>
      <c r="C29" s="1098"/>
      <c r="D29" s="1097"/>
      <c r="E29" s="922"/>
      <c r="F29" s="476"/>
      <c r="G29" s="477"/>
      <c r="H29" s="477"/>
      <c r="I29" s="477"/>
      <c r="J29" s="171">
        <f t="shared" si="1"/>
        <v>0</v>
      </c>
      <c r="K29" s="493"/>
      <c r="L29" s="494"/>
      <c r="M29" s="918"/>
      <c r="N29" s="99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ht="22.9" customHeight="1">
      <c r="B30" s="110"/>
      <c r="C30" s="1098"/>
      <c r="D30" s="1097"/>
      <c r="E30" s="922"/>
      <c r="F30" s="476"/>
      <c r="G30" s="477"/>
      <c r="H30" s="477"/>
      <c r="I30" s="477"/>
      <c r="J30" s="171">
        <f t="shared" si="1"/>
        <v>0</v>
      </c>
      <c r="K30" s="493"/>
      <c r="L30" s="494"/>
      <c r="M30" s="918"/>
      <c r="N30" s="99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ht="22.9" customHeight="1">
      <c r="B31" s="110"/>
      <c r="C31" s="1098"/>
      <c r="D31" s="1097"/>
      <c r="E31" s="923"/>
      <c r="F31" s="485"/>
      <c r="G31" s="486"/>
      <c r="H31" s="486"/>
      <c r="I31" s="486"/>
      <c r="J31" s="171">
        <f t="shared" si="1"/>
        <v>0</v>
      </c>
      <c r="K31" s="495"/>
      <c r="L31" s="496"/>
      <c r="M31" s="919"/>
      <c r="N31" s="99"/>
      <c r="P31" s="412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4"/>
    </row>
    <row r="32" spans="2:29" ht="22.9" customHeight="1">
      <c r="B32" s="110"/>
      <c r="C32" s="1098"/>
      <c r="D32" s="1097"/>
      <c r="E32" s="923"/>
      <c r="F32" s="485"/>
      <c r="G32" s="486"/>
      <c r="H32" s="486"/>
      <c r="I32" s="486"/>
      <c r="J32" s="171">
        <f t="shared" si="1"/>
        <v>0</v>
      </c>
      <c r="K32" s="495"/>
      <c r="L32" s="496"/>
      <c r="M32" s="919"/>
      <c r="N32" s="99"/>
      <c r="P32" s="402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5"/>
    </row>
    <row r="33" spans="2:29" ht="22.9" customHeight="1">
      <c r="B33" s="110"/>
      <c r="C33" s="1101"/>
      <c r="D33" s="1102"/>
      <c r="E33" s="924"/>
      <c r="F33" s="480"/>
      <c r="G33" s="481"/>
      <c r="H33" s="481"/>
      <c r="I33" s="481"/>
      <c r="J33" s="172">
        <f t="shared" si="1"/>
        <v>0</v>
      </c>
      <c r="K33" s="497"/>
      <c r="L33" s="498"/>
      <c r="M33" s="920"/>
      <c r="N33" s="99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ht="22.9" customHeight="1" thickBot="1">
      <c r="B34" s="110"/>
      <c r="C34" s="157" t="s">
        <v>342</v>
      </c>
      <c r="D34" s="158"/>
      <c r="E34" s="170"/>
      <c r="F34" s="170">
        <f>SUM(F27:F33)</f>
        <v>6248.58</v>
      </c>
      <c r="G34" s="170">
        <f>SUM(G27:G33)</f>
        <v>0</v>
      </c>
      <c r="H34" s="170">
        <f>SUM(H27:H33)</f>
        <v>0</v>
      </c>
      <c r="I34" s="170">
        <f>SUM(I27:I33)</f>
        <v>-6248.58</v>
      </c>
      <c r="J34" s="170">
        <f>SUM(J27:J33)</f>
        <v>0</v>
      </c>
      <c r="K34" s="175"/>
      <c r="L34" s="170">
        <f>SUM(L27:L33)</f>
        <v>0</v>
      </c>
      <c r="M34" s="159"/>
      <c r="N34" s="99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ht="22.9" customHeight="1">
      <c r="B35" s="110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99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99"/>
      <c r="P36" s="415"/>
      <c r="Q36" s="416"/>
      <c r="R36" s="416"/>
      <c r="S36" s="416"/>
      <c r="T36" s="416"/>
      <c r="U36" s="416"/>
      <c r="V36" s="416"/>
      <c r="W36" s="416"/>
      <c r="X36" s="416"/>
      <c r="Y36" s="416"/>
      <c r="Z36" s="416"/>
      <c r="AA36" s="416"/>
      <c r="AB36" s="416"/>
      <c r="AC36" s="417"/>
    </row>
    <row r="37" spans="2:29" ht="22.9" customHeight="1">
      <c r="B37" s="110"/>
      <c r="C37" s="68" t="s">
        <v>370</v>
      </c>
      <c r="D37" s="22"/>
      <c r="E37" s="89"/>
      <c r="F37" s="89"/>
      <c r="G37" s="89"/>
      <c r="H37" s="89"/>
      <c r="I37" s="89"/>
      <c r="J37" s="89"/>
      <c r="K37" s="89"/>
      <c r="L37" s="89"/>
      <c r="M37" s="89"/>
      <c r="N37" s="99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ht="22.9" customHeight="1">
      <c r="B38" s="110"/>
      <c r="C38" s="22"/>
      <c r="D38" s="22"/>
      <c r="E38" s="89"/>
      <c r="F38" s="89"/>
      <c r="G38" s="89"/>
      <c r="H38" s="89"/>
      <c r="I38" s="89"/>
      <c r="J38" s="89"/>
      <c r="K38" s="89"/>
      <c r="L38" s="89"/>
      <c r="M38" s="89"/>
      <c r="N38" s="99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ht="22.9" customHeight="1">
      <c r="B39" s="110"/>
      <c r="C39" s="191"/>
      <c r="D39" s="192"/>
      <c r="E39" s="193" t="s">
        <v>360</v>
      </c>
      <c r="F39" s="193" t="s">
        <v>336</v>
      </c>
      <c r="G39" s="1089" t="s">
        <v>344</v>
      </c>
      <c r="H39" s="1090"/>
      <c r="I39" s="1090"/>
      <c r="J39" s="193" t="s">
        <v>355</v>
      </c>
      <c r="K39" s="193" t="s">
        <v>365</v>
      </c>
      <c r="L39" s="193" t="s">
        <v>366</v>
      </c>
      <c r="M39" s="1087" t="s">
        <v>758</v>
      </c>
      <c r="N39" s="99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ht="49.15" customHeight="1">
      <c r="B40" s="110"/>
      <c r="C40" s="194" t="s">
        <v>359</v>
      </c>
      <c r="D40" s="195"/>
      <c r="E40" s="196" t="s">
        <v>361</v>
      </c>
      <c r="F40" s="196">
        <f>ejercicio</f>
        <v>2018</v>
      </c>
      <c r="G40" s="197" t="s">
        <v>362</v>
      </c>
      <c r="H40" s="198" t="s">
        <v>363</v>
      </c>
      <c r="I40" s="199" t="s">
        <v>364</v>
      </c>
      <c r="J40" s="196">
        <f>ejercicio</f>
        <v>2018</v>
      </c>
      <c r="K40" s="196" t="s">
        <v>757</v>
      </c>
      <c r="L40" s="196">
        <f>ejercicio</f>
        <v>2018</v>
      </c>
      <c r="M40" s="1088"/>
      <c r="N40" s="99"/>
      <c r="P40" s="415"/>
      <c r="Q40" s="416"/>
      <c r="R40" s="416"/>
      <c r="S40" s="416"/>
      <c r="T40" s="416"/>
      <c r="U40" s="416"/>
      <c r="V40" s="416"/>
      <c r="W40" s="416"/>
      <c r="X40" s="416"/>
      <c r="Y40" s="416"/>
      <c r="Z40" s="416"/>
      <c r="AA40" s="416"/>
      <c r="AB40" s="416"/>
      <c r="AC40" s="417"/>
    </row>
    <row r="41" spans="2:29" ht="30" customHeight="1" thickBot="1">
      <c r="B41" s="110"/>
      <c r="C41" s="1092" t="s">
        <v>371</v>
      </c>
      <c r="D41" s="1092"/>
      <c r="E41" s="1092"/>
      <c r="F41" s="1092"/>
      <c r="G41" s="1092"/>
      <c r="H41" s="1092"/>
      <c r="I41" s="1092"/>
      <c r="J41" s="1092"/>
      <c r="K41" s="1092"/>
      <c r="L41" s="1092"/>
      <c r="M41" s="1092"/>
      <c r="N41" s="99"/>
      <c r="P41" s="415"/>
      <c r="Q41" s="416"/>
      <c r="R41" s="416"/>
      <c r="S41" s="416"/>
      <c r="T41" s="416"/>
      <c r="U41" s="416"/>
      <c r="V41" s="416"/>
      <c r="W41" s="416"/>
      <c r="X41" s="416"/>
      <c r="Y41" s="416"/>
      <c r="Z41" s="416"/>
      <c r="AA41" s="416"/>
      <c r="AB41" s="416"/>
      <c r="AC41" s="417"/>
    </row>
    <row r="42" spans="2:29" ht="22.9" customHeight="1">
      <c r="B42" s="110"/>
      <c r="C42" s="1103"/>
      <c r="D42" s="1095"/>
      <c r="E42" s="921"/>
      <c r="F42" s="483"/>
      <c r="G42" s="484"/>
      <c r="H42" s="484"/>
      <c r="I42" s="484"/>
      <c r="J42" s="180">
        <f t="shared" ref="J42:J48" si="2">SUM(F42:I42)</f>
        <v>0</v>
      </c>
      <c r="K42" s="491"/>
      <c r="L42" s="913"/>
      <c r="M42" s="917"/>
      <c r="N42" s="99"/>
      <c r="P42" s="415"/>
      <c r="Q42" s="416"/>
      <c r="R42" s="416"/>
      <c r="S42" s="416"/>
      <c r="T42" s="416"/>
      <c r="U42" s="416"/>
      <c r="V42" s="416"/>
      <c r="W42" s="416"/>
      <c r="X42" s="416"/>
      <c r="Y42" s="416"/>
      <c r="Z42" s="416"/>
      <c r="AA42" s="416"/>
      <c r="AB42" s="416"/>
      <c r="AC42" s="417"/>
    </row>
    <row r="43" spans="2:29" ht="22.9" customHeight="1">
      <c r="B43" s="110"/>
      <c r="C43" s="1098"/>
      <c r="D43" s="1097"/>
      <c r="E43" s="922"/>
      <c r="F43" s="476"/>
      <c r="G43" s="477"/>
      <c r="H43" s="477"/>
      <c r="I43" s="477"/>
      <c r="J43" s="171">
        <f t="shared" si="2"/>
        <v>0</v>
      </c>
      <c r="K43" s="493"/>
      <c r="L43" s="914"/>
      <c r="M43" s="918"/>
      <c r="N43" s="99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ht="22.9" customHeight="1">
      <c r="B44" s="110"/>
      <c r="C44" s="1098"/>
      <c r="D44" s="1097"/>
      <c r="E44" s="922"/>
      <c r="F44" s="476"/>
      <c r="G44" s="477"/>
      <c r="H44" s="477"/>
      <c r="I44" s="477"/>
      <c r="J44" s="171">
        <f t="shared" si="2"/>
        <v>0</v>
      </c>
      <c r="K44" s="493"/>
      <c r="L44" s="914"/>
      <c r="M44" s="918"/>
      <c r="N44" s="99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ht="22.9" customHeight="1">
      <c r="B45" s="110"/>
      <c r="C45" s="1098"/>
      <c r="D45" s="1097"/>
      <c r="E45" s="922"/>
      <c r="F45" s="476"/>
      <c r="G45" s="477"/>
      <c r="H45" s="477"/>
      <c r="I45" s="477"/>
      <c r="J45" s="171">
        <f t="shared" si="2"/>
        <v>0</v>
      </c>
      <c r="K45" s="493"/>
      <c r="L45" s="914"/>
      <c r="M45" s="918"/>
      <c r="N45" s="99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ht="22.9" customHeight="1">
      <c r="B46" s="110"/>
      <c r="C46" s="1098"/>
      <c r="D46" s="1097"/>
      <c r="E46" s="923"/>
      <c r="F46" s="485"/>
      <c r="G46" s="486"/>
      <c r="H46" s="486"/>
      <c r="I46" s="486"/>
      <c r="J46" s="171">
        <f t="shared" si="2"/>
        <v>0</v>
      </c>
      <c r="K46" s="495"/>
      <c r="L46" s="915"/>
      <c r="M46" s="919"/>
      <c r="N46" s="99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ht="22.9" customHeight="1">
      <c r="B47" s="110"/>
      <c r="C47" s="1098"/>
      <c r="D47" s="1097"/>
      <c r="E47" s="923"/>
      <c r="F47" s="485"/>
      <c r="G47" s="486"/>
      <c r="H47" s="486"/>
      <c r="I47" s="486"/>
      <c r="J47" s="171">
        <f t="shared" si="2"/>
        <v>0</v>
      </c>
      <c r="K47" s="495"/>
      <c r="L47" s="915"/>
      <c r="M47" s="919"/>
      <c r="N47" s="99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ht="22.9" customHeight="1">
      <c r="B48" s="110"/>
      <c r="C48" s="1101"/>
      <c r="D48" s="1102"/>
      <c r="E48" s="924"/>
      <c r="F48" s="480"/>
      <c r="G48" s="481"/>
      <c r="H48" s="481"/>
      <c r="I48" s="481"/>
      <c r="J48" s="172">
        <f t="shared" si="2"/>
        <v>0</v>
      </c>
      <c r="K48" s="497"/>
      <c r="L48" s="916"/>
      <c r="M48" s="920"/>
      <c r="N48" s="99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ht="22.9" customHeight="1" thickBot="1">
      <c r="B49" s="110"/>
      <c r="C49" s="157" t="s">
        <v>342</v>
      </c>
      <c r="D49" s="158"/>
      <c r="E49" s="170"/>
      <c r="F49" s="170">
        <f>SUM(F42:F48)</f>
        <v>0</v>
      </c>
      <c r="G49" s="170">
        <f>SUM(G42:G48)</f>
        <v>0</v>
      </c>
      <c r="H49" s="170">
        <f>SUM(H42:H48)</f>
        <v>0</v>
      </c>
      <c r="I49" s="170">
        <f>SUM(I42:I48)</f>
        <v>0</v>
      </c>
      <c r="J49" s="170">
        <f>SUM(J42:J48)</f>
        <v>0</v>
      </c>
      <c r="K49" s="499"/>
      <c r="L49" s="170">
        <f>SUM(L42:L48)</f>
        <v>0</v>
      </c>
      <c r="M49" s="159"/>
      <c r="N49" s="99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ht="28.9" customHeight="1" thickBot="1">
      <c r="B50" s="110"/>
      <c r="C50" s="1093" t="s">
        <v>372</v>
      </c>
      <c r="D50" s="1093"/>
      <c r="E50" s="1093"/>
      <c r="F50" s="1093"/>
      <c r="G50" s="1093"/>
      <c r="H50" s="1093"/>
      <c r="I50" s="1093"/>
      <c r="J50" s="1093"/>
      <c r="K50" s="1093"/>
      <c r="L50" s="1093"/>
      <c r="M50" s="1093"/>
      <c r="N50" s="99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ht="22.9" customHeight="1">
      <c r="B51" s="110"/>
      <c r="C51" s="1103"/>
      <c r="D51" s="1095"/>
      <c r="E51" s="921"/>
      <c r="F51" s="483"/>
      <c r="G51" s="484"/>
      <c r="H51" s="484"/>
      <c r="I51" s="484"/>
      <c r="J51" s="180">
        <f t="shared" ref="J51:J57" si="3">SUM(F51:I51)</f>
        <v>0</v>
      </c>
      <c r="K51" s="491"/>
      <c r="L51" s="492"/>
      <c r="M51" s="917"/>
      <c r="N51" s="99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ht="22.9" customHeight="1">
      <c r="B52" s="110"/>
      <c r="C52" s="1098"/>
      <c r="D52" s="1097"/>
      <c r="E52" s="922"/>
      <c r="F52" s="476"/>
      <c r="G52" s="477"/>
      <c r="H52" s="477"/>
      <c r="I52" s="477"/>
      <c r="J52" s="171">
        <f t="shared" si="3"/>
        <v>0</v>
      </c>
      <c r="K52" s="493"/>
      <c r="L52" s="494"/>
      <c r="M52" s="918"/>
      <c r="N52" s="99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ht="22.9" customHeight="1">
      <c r="B53" s="110"/>
      <c r="C53" s="1098"/>
      <c r="D53" s="1097"/>
      <c r="E53" s="922"/>
      <c r="F53" s="476"/>
      <c r="G53" s="477"/>
      <c r="H53" s="477"/>
      <c r="I53" s="477"/>
      <c r="J53" s="171">
        <f t="shared" si="3"/>
        <v>0</v>
      </c>
      <c r="K53" s="493"/>
      <c r="L53" s="494"/>
      <c r="M53" s="918"/>
      <c r="N53" s="99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ht="22.9" customHeight="1">
      <c r="B54" s="110"/>
      <c r="C54" s="1098"/>
      <c r="D54" s="1097"/>
      <c r="E54" s="922"/>
      <c r="F54" s="476"/>
      <c r="G54" s="477"/>
      <c r="H54" s="477"/>
      <c r="I54" s="477"/>
      <c r="J54" s="171">
        <f t="shared" si="3"/>
        <v>0</v>
      </c>
      <c r="K54" s="493"/>
      <c r="L54" s="494"/>
      <c r="M54" s="918"/>
      <c r="N54" s="99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ht="22.9" customHeight="1">
      <c r="B55" s="110"/>
      <c r="C55" s="1098"/>
      <c r="D55" s="1097"/>
      <c r="E55" s="923"/>
      <c r="F55" s="485"/>
      <c r="G55" s="486"/>
      <c r="H55" s="486"/>
      <c r="I55" s="486"/>
      <c r="J55" s="171">
        <f t="shared" si="3"/>
        <v>0</v>
      </c>
      <c r="K55" s="495"/>
      <c r="L55" s="496"/>
      <c r="M55" s="919"/>
      <c r="N55" s="99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ht="22.9" customHeight="1">
      <c r="B56" s="110"/>
      <c r="C56" s="1098"/>
      <c r="D56" s="1097"/>
      <c r="E56" s="923"/>
      <c r="F56" s="485"/>
      <c r="G56" s="486"/>
      <c r="H56" s="486"/>
      <c r="I56" s="486"/>
      <c r="J56" s="171">
        <f t="shared" si="3"/>
        <v>0</v>
      </c>
      <c r="K56" s="495"/>
      <c r="L56" s="496"/>
      <c r="M56" s="919"/>
      <c r="N56" s="99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ht="22.9" customHeight="1">
      <c r="B57" s="110"/>
      <c r="C57" s="1101"/>
      <c r="D57" s="1102"/>
      <c r="E57" s="924"/>
      <c r="F57" s="480"/>
      <c r="G57" s="481"/>
      <c r="H57" s="481"/>
      <c r="I57" s="481"/>
      <c r="J57" s="172">
        <f t="shared" si="3"/>
        <v>0</v>
      </c>
      <c r="K57" s="497"/>
      <c r="L57" s="498"/>
      <c r="M57" s="920"/>
      <c r="N57" s="99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ht="22.9" customHeight="1" thickBot="1">
      <c r="B58" s="110"/>
      <c r="C58" s="157" t="s">
        <v>342</v>
      </c>
      <c r="D58" s="158"/>
      <c r="E58" s="170"/>
      <c r="F58" s="170">
        <f>SUM(F51:F57)</f>
        <v>0</v>
      </c>
      <c r="G58" s="170">
        <f>SUM(G51:G57)</f>
        <v>0</v>
      </c>
      <c r="H58" s="170">
        <f>SUM(H51:H57)</f>
        <v>0</v>
      </c>
      <c r="I58" s="170">
        <f>SUM(I51:I57)</f>
        <v>0</v>
      </c>
      <c r="J58" s="170">
        <f>SUM(J51:J57)</f>
        <v>0</v>
      </c>
      <c r="K58" s="175"/>
      <c r="L58" s="170">
        <f>SUM(L51:L57)</f>
        <v>0</v>
      </c>
      <c r="M58" s="159"/>
      <c r="N58" s="99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ht="22.9" customHeight="1">
      <c r="B59" s="110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99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ht="22.9" customHeight="1">
      <c r="B60" s="110"/>
      <c r="C60" s="166" t="s">
        <v>353</v>
      </c>
      <c r="D60" s="164"/>
      <c r="E60" s="165"/>
      <c r="F60" s="165"/>
      <c r="G60" s="165"/>
      <c r="H60" s="165"/>
      <c r="I60" s="165"/>
      <c r="J60" s="165"/>
      <c r="K60" s="165"/>
      <c r="L60" s="165"/>
      <c r="M60" s="89"/>
      <c r="N60" s="99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ht="18">
      <c r="B61" s="110"/>
      <c r="C61" s="164" t="s">
        <v>373</v>
      </c>
      <c r="D61" s="164"/>
      <c r="E61" s="165"/>
      <c r="F61" s="165"/>
      <c r="G61" s="165"/>
      <c r="H61" s="165"/>
      <c r="I61" s="165"/>
      <c r="J61" s="165"/>
      <c r="K61" s="165"/>
      <c r="L61" s="165"/>
      <c r="M61" s="89"/>
      <c r="N61" s="99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ht="18">
      <c r="B62" s="110"/>
      <c r="C62" s="164" t="s">
        <v>374</v>
      </c>
      <c r="D62" s="164"/>
      <c r="E62" s="165"/>
      <c r="F62" s="165"/>
      <c r="G62" s="165"/>
      <c r="H62" s="165"/>
      <c r="I62" s="165"/>
      <c r="J62" s="165"/>
      <c r="K62" s="165"/>
      <c r="L62" s="165"/>
      <c r="M62" s="89"/>
      <c r="N62" s="99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ht="18">
      <c r="B63" s="110"/>
      <c r="C63" s="164" t="s">
        <v>375</v>
      </c>
      <c r="D63" s="164"/>
      <c r="E63" s="165"/>
      <c r="F63" s="165"/>
      <c r="G63" s="165"/>
      <c r="H63" s="165"/>
      <c r="I63" s="165"/>
      <c r="J63" s="165"/>
      <c r="K63" s="165"/>
      <c r="L63" s="165"/>
      <c r="M63" s="89"/>
      <c r="N63" s="99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ht="18">
      <c r="B64" s="110"/>
      <c r="C64" s="164" t="s">
        <v>376</v>
      </c>
      <c r="D64" s="164"/>
      <c r="E64" s="165"/>
      <c r="F64" s="165"/>
      <c r="G64" s="165"/>
      <c r="H64" s="165"/>
      <c r="I64" s="165"/>
      <c r="J64" s="165"/>
      <c r="K64" s="165"/>
      <c r="L64" s="165"/>
      <c r="M64" s="89"/>
      <c r="N64" s="99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ht="18">
      <c r="B65" s="110"/>
      <c r="C65" s="164" t="s">
        <v>377</v>
      </c>
      <c r="D65" s="164"/>
      <c r="E65" s="165"/>
      <c r="F65" s="165"/>
      <c r="G65" s="165"/>
      <c r="H65" s="165"/>
      <c r="I65" s="165"/>
      <c r="J65" s="165"/>
      <c r="K65" s="165"/>
      <c r="L65" s="165"/>
      <c r="M65" s="89"/>
      <c r="N65" s="99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ht="18">
      <c r="B66" s="110"/>
      <c r="C66" s="164" t="s">
        <v>756</v>
      </c>
      <c r="D66" s="164"/>
      <c r="E66" s="165"/>
      <c r="F66" s="165"/>
      <c r="G66" s="165"/>
      <c r="H66" s="165"/>
      <c r="I66" s="165"/>
      <c r="J66" s="165"/>
      <c r="K66" s="165"/>
      <c r="L66" s="165"/>
      <c r="M66" s="89"/>
      <c r="N66" s="99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ht="18">
      <c r="B67" s="110"/>
      <c r="C67" s="164" t="s">
        <v>658</v>
      </c>
      <c r="D67" s="164"/>
      <c r="E67" s="165"/>
      <c r="F67" s="165"/>
      <c r="G67" s="165"/>
      <c r="H67" s="165"/>
      <c r="I67" s="165"/>
      <c r="J67" s="165"/>
      <c r="K67" s="165"/>
      <c r="L67" s="165"/>
      <c r="M67" s="89"/>
      <c r="N67" s="99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ht="18">
      <c r="B68" s="110"/>
      <c r="C68" s="164" t="s">
        <v>378</v>
      </c>
      <c r="D68" s="164"/>
      <c r="E68" s="165"/>
      <c r="F68" s="165"/>
      <c r="G68" s="165"/>
      <c r="H68" s="165"/>
      <c r="I68" s="165"/>
      <c r="J68" s="165"/>
      <c r="K68" s="165"/>
      <c r="L68" s="165"/>
      <c r="M68" s="89"/>
      <c r="N68" s="99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ht="18">
      <c r="B69" s="110"/>
      <c r="C69" s="164" t="s">
        <v>379</v>
      </c>
      <c r="D69" s="164"/>
      <c r="E69" s="165"/>
      <c r="F69" s="165"/>
      <c r="G69" s="165"/>
      <c r="H69" s="165"/>
      <c r="I69" s="165"/>
      <c r="J69" s="165"/>
      <c r="K69" s="165"/>
      <c r="L69" s="165"/>
      <c r="M69" s="89"/>
      <c r="N69" s="99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ht="18">
      <c r="B70" s="110"/>
      <c r="C70" s="164" t="s">
        <v>380</v>
      </c>
      <c r="D70" s="164"/>
      <c r="E70" s="165"/>
      <c r="F70" s="165"/>
      <c r="G70" s="165"/>
      <c r="H70" s="165"/>
      <c r="I70" s="165"/>
      <c r="J70" s="165"/>
      <c r="K70" s="165"/>
      <c r="L70" s="165"/>
      <c r="M70" s="89"/>
      <c r="N70" s="99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ht="22.9" customHeight="1" thickBot="1">
      <c r="B71" s="114"/>
      <c r="C71" s="1057"/>
      <c r="D71" s="1057"/>
      <c r="E71" s="1057"/>
      <c r="F71" s="1057"/>
      <c r="G71" s="57"/>
      <c r="H71" s="57"/>
      <c r="I71" s="57"/>
      <c r="J71" s="57"/>
      <c r="K71" s="57"/>
      <c r="L71" s="57"/>
      <c r="M71" s="115"/>
      <c r="N71" s="116"/>
      <c r="P71" s="418"/>
      <c r="Q71" s="419"/>
      <c r="R71" s="419"/>
      <c r="S71" s="419"/>
      <c r="T71" s="419"/>
      <c r="U71" s="419"/>
      <c r="V71" s="419"/>
      <c r="W71" s="419"/>
      <c r="X71" s="419"/>
      <c r="Y71" s="419"/>
      <c r="Z71" s="419"/>
      <c r="AA71" s="419"/>
      <c r="AB71" s="419"/>
      <c r="AC71" s="420"/>
    </row>
    <row r="72" spans="2:29" ht="22.9" customHeight="1">
      <c r="C72" s="97"/>
      <c r="D72" s="97"/>
      <c r="E72" s="98"/>
      <c r="F72" s="98"/>
      <c r="G72" s="98"/>
      <c r="H72" s="98"/>
      <c r="I72" s="98"/>
      <c r="J72" s="98"/>
      <c r="K72" s="98"/>
      <c r="L72" s="98"/>
      <c r="M72" s="98"/>
    </row>
    <row r="73" spans="2:29" ht="12.75">
      <c r="C73" s="117" t="s">
        <v>77</v>
      </c>
      <c r="D73" s="97"/>
      <c r="E73" s="98"/>
      <c r="F73" s="98"/>
      <c r="G73" s="98"/>
      <c r="H73" s="98"/>
      <c r="I73" s="98"/>
      <c r="J73" s="98"/>
      <c r="K73" s="98"/>
      <c r="L73" s="98"/>
      <c r="M73" s="88" t="s">
        <v>52</v>
      </c>
    </row>
    <row r="74" spans="2:29" ht="12.75">
      <c r="C74" s="118" t="s">
        <v>78</v>
      </c>
      <c r="D74" s="97"/>
      <c r="E74" s="98"/>
      <c r="F74" s="98"/>
      <c r="G74" s="98"/>
      <c r="H74" s="98"/>
      <c r="I74" s="98"/>
      <c r="J74" s="98"/>
      <c r="K74" s="98"/>
      <c r="L74" s="98"/>
      <c r="M74" s="98"/>
    </row>
    <row r="75" spans="2:29" ht="12.75">
      <c r="C75" s="118" t="s">
        <v>79</v>
      </c>
      <c r="D75" s="97"/>
      <c r="E75" s="98"/>
      <c r="F75" s="98"/>
      <c r="G75" s="98"/>
      <c r="H75" s="98"/>
      <c r="I75" s="98"/>
      <c r="J75" s="98"/>
      <c r="K75" s="98"/>
      <c r="L75" s="98"/>
      <c r="M75" s="98"/>
    </row>
    <row r="76" spans="2:29" ht="12.75">
      <c r="C76" s="118" t="s">
        <v>80</v>
      </c>
      <c r="D76" s="97"/>
      <c r="E76" s="98"/>
      <c r="F76" s="98"/>
      <c r="G76" s="98"/>
      <c r="H76" s="98"/>
      <c r="I76" s="98"/>
      <c r="J76" s="98"/>
      <c r="K76" s="98"/>
      <c r="L76" s="98"/>
      <c r="M76" s="98"/>
    </row>
    <row r="77" spans="2:29" ht="12.75">
      <c r="C77" s="118" t="s">
        <v>81</v>
      </c>
      <c r="D77" s="97"/>
      <c r="E77" s="98"/>
      <c r="F77" s="98"/>
      <c r="G77" s="98"/>
      <c r="H77" s="98"/>
      <c r="I77" s="98"/>
      <c r="J77" s="98"/>
      <c r="K77" s="98"/>
      <c r="L77" s="98"/>
      <c r="M77" s="98"/>
    </row>
    <row r="78" spans="2:29" ht="22.9" customHeight="1">
      <c r="C78" s="97"/>
      <c r="D78" s="97"/>
      <c r="E78" s="98"/>
      <c r="F78" s="98"/>
      <c r="G78" s="98"/>
      <c r="H78" s="98"/>
      <c r="I78" s="98"/>
      <c r="J78" s="98"/>
      <c r="K78" s="98"/>
      <c r="L78" s="98"/>
      <c r="M78" s="98"/>
    </row>
    <row r="79" spans="2:29" ht="22.9" customHeight="1">
      <c r="C79" s="97"/>
      <c r="D79" s="97"/>
      <c r="E79" s="98"/>
      <c r="F79" s="98"/>
      <c r="G79" s="98"/>
      <c r="H79" s="98"/>
      <c r="I79" s="98"/>
      <c r="J79" s="98"/>
      <c r="K79" s="98"/>
      <c r="L79" s="98"/>
      <c r="M79" s="98"/>
    </row>
    <row r="80" spans="2:29" ht="22.9" customHeight="1">
      <c r="C80" s="97"/>
      <c r="D80" s="97"/>
      <c r="E80" s="98"/>
      <c r="F80" s="98"/>
      <c r="G80" s="98"/>
      <c r="H80" s="98"/>
      <c r="I80" s="98"/>
      <c r="J80" s="98"/>
      <c r="K80" s="98"/>
      <c r="L80" s="98"/>
      <c r="M80" s="98"/>
    </row>
    <row r="81" spans="3:13" ht="22.9" customHeight="1">
      <c r="C81" s="97"/>
      <c r="D81" s="97"/>
      <c r="E81" s="98"/>
      <c r="F81" s="98"/>
      <c r="G81" s="98"/>
      <c r="H81" s="98"/>
      <c r="I81" s="98"/>
      <c r="J81" s="98"/>
      <c r="K81" s="98"/>
      <c r="L81" s="98"/>
      <c r="M81" s="98"/>
    </row>
    <row r="82" spans="3:13" ht="22.9" customHeight="1">
      <c r="F82" s="98"/>
      <c r="G82" s="98"/>
      <c r="H82" s="98"/>
      <c r="I82" s="98"/>
      <c r="J82" s="98"/>
      <c r="K82" s="98"/>
      <c r="L82" s="98"/>
      <c r="M82" s="98"/>
    </row>
  </sheetData>
  <sheetProtection password="E059" sheet="1" objects="1" scenarios="1" insertRows="0"/>
  <mergeCells count="39">
    <mergeCell ref="C55:D55"/>
    <mergeCell ref="C56:D56"/>
    <mergeCell ref="C57:D57"/>
    <mergeCell ref="C47:D47"/>
    <mergeCell ref="C48:D48"/>
    <mergeCell ref="C51:D51"/>
    <mergeCell ref="C52:D52"/>
    <mergeCell ref="C53:D53"/>
    <mergeCell ref="C43:D43"/>
    <mergeCell ref="C44:D44"/>
    <mergeCell ref="C45:D45"/>
    <mergeCell ref="C46:D46"/>
    <mergeCell ref="C54:D54"/>
    <mergeCell ref="C30:D30"/>
    <mergeCell ref="C31:D31"/>
    <mergeCell ref="C32:D32"/>
    <mergeCell ref="C33:D33"/>
    <mergeCell ref="C42:D42"/>
    <mergeCell ref="M6:M7"/>
    <mergeCell ref="D9:M9"/>
    <mergeCell ref="C12:D12"/>
    <mergeCell ref="M15:M16"/>
    <mergeCell ref="C29:D29"/>
    <mergeCell ref="C71:F71"/>
    <mergeCell ref="G15:I15"/>
    <mergeCell ref="C17:M17"/>
    <mergeCell ref="C26:M26"/>
    <mergeCell ref="G39:I39"/>
    <mergeCell ref="M39:M40"/>
    <mergeCell ref="C41:M41"/>
    <mergeCell ref="C50:M50"/>
    <mergeCell ref="C18:D18"/>
    <mergeCell ref="C19:D19"/>
    <mergeCell ref="C20:D20"/>
    <mergeCell ref="C21:D21"/>
    <mergeCell ref="C22:D22"/>
    <mergeCell ref="C23:D23"/>
    <mergeCell ref="C27:D27"/>
    <mergeCell ref="C28:D2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topLeftCell="F37" zoomScale="90" zoomScaleNormal="90" zoomScalePageLayoutView="125" workbookViewId="0">
      <selection activeCell="P59" sqref="P5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5.77734375" style="90" customWidth="1"/>
    <col min="5" max="5" width="36.44140625" style="91" customWidth="1"/>
    <col min="6" max="9" width="15.21875" style="91" customWidth="1"/>
    <col min="10" max="12" width="9.77734375" style="91" customWidth="1"/>
    <col min="13" max="13" width="3.21875" style="90" customWidth="1"/>
    <col min="14" max="16384" width="10.77734375" style="90"/>
  </cols>
  <sheetData>
    <row r="2" spans="2:28" ht="22.9" customHeight="1">
      <c r="D2" s="212" t="s">
        <v>321</v>
      </c>
    </row>
    <row r="3" spans="2:28" ht="22.9" customHeight="1">
      <c r="D3" s="212" t="s">
        <v>322</v>
      </c>
    </row>
    <row r="4" spans="2:28" ht="22.9" customHeight="1" thickBot="1"/>
    <row r="5" spans="2:28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5"/>
      <c r="O5" s="399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1"/>
    </row>
    <row r="6" spans="2:28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1035">
        <f>ejercicio</f>
        <v>2018</v>
      </c>
      <c r="M6" s="99"/>
      <c r="O6" s="402"/>
      <c r="P6" s="403" t="s">
        <v>643</v>
      </c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5"/>
    </row>
    <row r="7" spans="2:28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1035"/>
      <c r="M7" s="99"/>
      <c r="O7" s="402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5"/>
    </row>
    <row r="8" spans="2:28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101"/>
      <c r="M8" s="99"/>
      <c r="O8" s="402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5"/>
    </row>
    <row r="9" spans="2:28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84"/>
      <c r="O9" s="402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5"/>
    </row>
    <row r="10" spans="2:28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9"/>
      <c r="O10" s="402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5"/>
    </row>
    <row r="11" spans="2:28" s="108" customFormat="1" ht="30" customHeight="1">
      <c r="B11" s="104"/>
      <c r="C11" s="105" t="s">
        <v>782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7"/>
      <c r="O11" s="402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5"/>
    </row>
    <row r="12" spans="2:28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89"/>
      <c r="K12" s="89"/>
      <c r="L12" s="89"/>
      <c r="M12" s="107"/>
      <c r="O12" s="402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5"/>
    </row>
    <row r="13" spans="2:28" s="108" customFormat="1" ht="30" customHeight="1">
      <c r="B13" s="104"/>
      <c r="C13" s="68" t="s">
        <v>381</v>
      </c>
      <c r="D13" s="22"/>
      <c r="E13" s="89"/>
      <c r="F13" s="89"/>
      <c r="G13" s="89"/>
      <c r="H13" s="89"/>
      <c r="I13" s="89"/>
      <c r="J13" s="89"/>
      <c r="K13" s="89"/>
      <c r="L13" s="89"/>
      <c r="M13" s="107"/>
      <c r="O13" s="402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5"/>
    </row>
    <row r="14" spans="2:28" s="108" customFormat="1" ht="30" customHeight="1">
      <c r="B14" s="104"/>
      <c r="C14" s="22" t="s">
        <v>382</v>
      </c>
      <c r="D14" s="22"/>
      <c r="E14" s="89"/>
      <c r="F14" s="89"/>
      <c r="G14" s="89"/>
      <c r="H14" s="89"/>
      <c r="I14" s="89"/>
      <c r="J14" s="89"/>
      <c r="K14" s="89"/>
      <c r="L14" s="89"/>
      <c r="M14" s="107"/>
      <c r="O14" s="402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5"/>
    </row>
    <row r="15" spans="2:28" s="986" customFormat="1" ht="36" customHeight="1">
      <c r="B15" s="987"/>
      <c r="C15" s="1117" t="s">
        <v>780</v>
      </c>
      <c r="D15" s="1118"/>
      <c r="E15" s="988"/>
      <c r="F15" s="1121" t="s">
        <v>786</v>
      </c>
      <c r="G15" s="1122"/>
      <c r="H15" s="1121" t="s">
        <v>785</v>
      </c>
      <c r="I15" s="1122"/>
      <c r="J15" s="989"/>
      <c r="K15" s="989"/>
      <c r="L15" s="989"/>
      <c r="M15" s="990"/>
      <c r="O15" s="991"/>
      <c r="P15" s="992"/>
      <c r="Q15" s="992"/>
      <c r="R15" s="992"/>
      <c r="S15" s="992"/>
      <c r="T15" s="992"/>
      <c r="U15" s="992"/>
      <c r="V15" s="992"/>
      <c r="W15" s="992"/>
      <c r="X15" s="992"/>
      <c r="Y15" s="992"/>
      <c r="Z15" s="992"/>
      <c r="AA15" s="992"/>
      <c r="AB15" s="993"/>
    </row>
    <row r="16" spans="2:28" s="994" customFormat="1" ht="22.9" customHeight="1">
      <c r="B16" s="995"/>
      <c r="C16" s="1119" t="s">
        <v>781</v>
      </c>
      <c r="D16" s="1120"/>
      <c r="E16" s="996" t="s">
        <v>383</v>
      </c>
      <c r="F16" s="989">
        <f>ejercicio-1</f>
        <v>2017</v>
      </c>
      <c r="G16" s="989">
        <f>ejercicio</f>
        <v>2018</v>
      </c>
      <c r="H16" s="989">
        <f>ejercicio-1</f>
        <v>2017</v>
      </c>
      <c r="I16" s="989">
        <f>ejercicio</f>
        <v>2018</v>
      </c>
      <c r="J16" s="989" t="s">
        <v>385</v>
      </c>
      <c r="K16" s="989" t="s">
        <v>387</v>
      </c>
      <c r="L16" s="989" t="s">
        <v>386</v>
      </c>
      <c r="M16" s="997"/>
      <c r="O16" s="991"/>
      <c r="P16" s="992"/>
      <c r="Q16" s="992"/>
      <c r="R16" s="992"/>
      <c r="S16" s="992"/>
      <c r="T16" s="992"/>
      <c r="U16" s="992"/>
      <c r="V16" s="992"/>
      <c r="W16" s="992"/>
      <c r="X16" s="992"/>
      <c r="Y16" s="992"/>
      <c r="Z16" s="992"/>
      <c r="AA16" s="992"/>
      <c r="AB16" s="993"/>
    </row>
    <row r="17" spans="1:28" s="185" customFormat="1" ht="7.9" customHeight="1">
      <c r="B17" s="183"/>
      <c r="C17" s="69"/>
      <c r="D17" s="69"/>
      <c r="E17" s="182"/>
      <c r="F17" s="182"/>
      <c r="G17" s="182"/>
      <c r="H17" s="182"/>
      <c r="I17" s="182"/>
      <c r="J17" s="182"/>
      <c r="K17" s="182"/>
      <c r="L17" s="182"/>
      <c r="M17" s="184"/>
      <c r="O17" s="402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5"/>
    </row>
    <row r="18" spans="1:28" s="113" customFormat="1" ht="22.9" customHeight="1">
      <c r="A18" s="185"/>
      <c r="B18" s="183"/>
      <c r="C18" s="1114" t="s">
        <v>659</v>
      </c>
      <c r="D18" s="1115"/>
      <c r="E18" s="1116"/>
      <c r="F18" s="501"/>
      <c r="G18" s="500"/>
      <c r="H18" s="845"/>
      <c r="I18" s="845"/>
      <c r="J18" s="845"/>
      <c r="K18" s="845"/>
      <c r="L18" s="845"/>
      <c r="M18" s="111"/>
      <c r="O18" s="402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5"/>
    </row>
    <row r="19" spans="1:28" s="113" customFormat="1" ht="9" customHeight="1">
      <c r="A19" s="185"/>
      <c r="B19" s="183"/>
      <c r="C19" s="32"/>
      <c r="D19" s="32"/>
      <c r="E19" s="502"/>
      <c r="F19" s="502"/>
      <c r="G19" s="502"/>
      <c r="H19" s="502"/>
      <c r="I19" s="502"/>
      <c r="J19" s="925"/>
      <c r="K19" s="925"/>
      <c r="L19" s="925"/>
      <c r="M19" s="111"/>
      <c r="O19" s="402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5"/>
    </row>
    <row r="20" spans="1:28" s="113" customFormat="1" ht="22.9" customHeight="1">
      <c r="A20" s="185"/>
      <c r="B20" s="183"/>
      <c r="C20" s="1026" t="s">
        <v>832</v>
      </c>
      <c r="D20" s="561"/>
      <c r="E20" s="472" t="s">
        <v>77</v>
      </c>
      <c r="F20" s="472"/>
      <c r="G20" s="503"/>
      <c r="H20" s="503">
        <v>300000</v>
      </c>
      <c r="I20" s="503">
        <v>0</v>
      </c>
      <c r="J20" s="926"/>
      <c r="K20" s="926"/>
      <c r="L20" s="927"/>
      <c r="M20" s="111"/>
      <c r="O20" s="402"/>
      <c r="P20" s="404" t="s">
        <v>833</v>
      </c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5"/>
    </row>
    <row r="21" spans="1:28" s="113" customFormat="1" ht="22.9" customHeight="1">
      <c r="B21" s="110"/>
      <c r="C21" s="1026" t="s">
        <v>832</v>
      </c>
      <c r="D21" s="561"/>
      <c r="E21" s="1027" t="s">
        <v>77</v>
      </c>
      <c r="F21" s="483"/>
      <c r="G21" s="505"/>
      <c r="H21" s="483">
        <v>3854489.06</v>
      </c>
      <c r="I21" s="505">
        <v>0</v>
      </c>
      <c r="J21" s="928"/>
      <c r="K21" s="928"/>
      <c r="L21" s="929"/>
      <c r="M21" s="111"/>
      <c r="O21" s="402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5"/>
    </row>
    <row r="22" spans="1:28" s="113" customFormat="1" ht="22.9" customHeight="1">
      <c r="B22" s="110"/>
      <c r="C22" s="560"/>
      <c r="D22" s="561"/>
      <c r="E22" s="554"/>
      <c r="F22" s="483"/>
      <c r="G22" s="505"/>
      <c r="H22" s="982"/>
      <c r="I22" s="982"/>
      <c r="J22" s="928"/>
      <c r="K22" s="928"/>
      <c r="L22" s="929"/>
      <c r="M22" s="111"/>
      <c r="O22" s="402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</row>
    <row r="23" spans="1:28" s="113" customFormat="1" ht="22.9" customHeight="1">
      <c r="B23" s="110"/>
      <c r="C23" s="560"/>
      <c r="D23" s="561"/>
      <c r="E23" s="554"/>
      <c r="F23" s="483"/>
      <c r="G23" s="505"/>
      <c r="H23" s="982"/>
      <c r="I23" s="982"/>
      <c r="J23" s="928"/>
      <c r="K23" s="928"/>
      <c r="L23" s="929"/>
      <c r="M23" s="111"/>
      <c r="O23" s="402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5"/>
    </row>
    <row r="24" spans="1:28" ht="22.9" customHeight="1">
      <c r="B24" s="110"/>
      <c r="C24" s="560"/>
      <c r="D24" s="561"/>
      <c r="E24" s="555"/>
      <c r="F24" s="476"/>
      <c r="G24" s="506"/>
      <c r="H24" s="983"/>
      <c r="I24" s="983"/>
      <c r="J24" s="930"/>
      <c r="K24" s="930"/>
      <c r="L24" s="931"/>
      <c r="M24" s="99"/>
      <c r="O24" s="402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5"/>
    </row>
    <row r="25" spans="1:28" ht="22.9" customHeight="1">
      <c r="B25" s="110"/>
      <c r="C25" s="560"/>
      <c r="D25" s="561"/>
      <c r="E25" s="555"/>
      <c r="F25" s="476"/>
      <c r="G25" s="506"/>
      <c r="H25" s="983"/>
      <c r="I25" s="983"/>
      <c r="J25" s="930"/>
      <c r="K25" s="930"/>
      <c r="L25" s="931"/>
      <c r="M25" s="99"/>
      <c r="O25" s="402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5"/>
    </row>
    <row r="26" spans="1:28" ht="22.9" customHeight="1">
      <c r="B26" s="110"/>
      <c r="C26" s="560"/>
      <c r="D26" s="561"/>
      <c r="E26" s="555"/>
      <c r="F26" s="476"/>
      <c r="G26" s="506"/>
      <c r="H26" s="983"/>
      <c r="I26" s="983"/>
      <c r="J26" s="930"/>
      <c r="K26" s="930"/>
      <c r="L26" s="931"/>
      <c r="M26" s="99"/>
      <c r="O26" s="402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5"/>
    </row>
    <row r="27" spans="1:28" ht="22.9" customHeight="1">
      <c r="B27" s="110"/>
      <c r="C27" s="560"/>
      <c r="D27" s="561"/>
      <c r="E27" s="556"/>
      <c r="F27" s="485"/>
      <c r="G27" s="507"/>
      <c r="H27" s="984"/>
      <c r="I27" s="984"/>
      <c r="J27" s="932"/>
      <c r="K27" s="932"/>
      <c r="L27" s="933"/>
      <c r="M27" s="99"/>
      <c r="O27" s="402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5"/>
    </row>
    <row r="28" spans="1:28" ht="22.9" customHeight="1">
      <c r="B28" s="110"/>
      <c r="C28" s="560"/>
      <c r="D28" s="561"/>
      <c r="E28" s="556"/>
      <c r="F28" s="485"/>
      <c r="G28" s="507"/>
      <c r="H28" s="984"/>
      <c r="I28" s="984"/>
      <c r="J28" s="932"/>
      <c r="K28" s="932"/>
      <c r="L28" s="933"/>
      <c r="M28" s="99"/>
      <c r="O28" s="402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5"/>
    </row>
    <row r="29" spans="1:28" ht="22.9" customHeight="1">
      <c r="B29" s="110"/>
      <c r="C29" s="562"/>
      <c r="D29" s="563"/>
      <c r="E29" s="557"/>
      <c r="F29" s="480"/>
      <c r="G29" s="508"/>
      <c r="H29" s="985"/>
      <c r="I29" s="985"/>
      <c r="J29" s="934"/>
      <c r="K29" s="934"/>
      <c r="L29" s="935"/>
      <c r="M29" s="99"/>
      <c r="O29" s="402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5"/>
    </row>
    <row r="30" spans="1:28" ht="22.9" customHeight="1" thickBot="1">
      <c r="B30" s="110"/>
      <c r="C30" s="157" t="s">
        <v>388</v>
      </c>
      <c r="D30" s="158"/>
      <c r="E30" s="170"/>
      <c r="F30" s="170">
        <f>SUM(F20:F29)</f>
        <v>0</v>
      </c>
      <c r="G30" s="170">
        <f>SUM(G20:G29)</f>
        <v>0</v>
      </c>
      <c r="H30" s="170">
        <f>SUM(H20:H29)</f>
        <v>4154489.06</v>
      </c>
      <c r="I30" s="170">
        <f>SUM(I20:I29)</f>
        <v>0</v>
      </c>
      <c r="J30" s="936"/>
      <c r="K30" s="937"/>
      <c r="L30" s="936"/>
      <c r="M30" s="99"/>
      <c r="O30" s="402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5"/>
    </row>
    <row r="31" spans="1:28" ht="7.9" customHeight="1">
      <c r="B31" s="96"/>
      <c r="C31" s="1104"/>
      <c r="D31" s="1104"/>
      <c r="E31" s="1104"/>
      <c r="F31" s="1104"/>
      <c r="G31" s="1104"/>
      <c r="H31" s="1104"/>
      <c r="I31" s="1104"/>
      <c r="J31" s="1104"/>
      <c r="K31" s="1104"/>
      <c r="L31" s="1104"/>
      <c r="M31" s="99"/>
      <c r="O31" s="402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5"/>
    </row>
    <row r="32" spans="1:28" ht="22.9" customHeight="1">
      <c r="B32" s="110"/>
      <c r="C32" s="1105" t="s">
        <v>389</v>
      </c>
      <c r="D32" s="1106"/>
      <c r="E32" s="1107"/>
      <c r="F32" s="513"/>
      <c r="G32" s="503"/>
      <c r="H32" s="845"/>
      <c r="I32" s="845"/>
      <c r="J32" s="211"/>
      <c r="K32" s="148"/>
      <c r="L32" s="148"/>
      <c r="M32" s="111"/>
      <c r="O32" s="402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5"/>
    </row>
    <row r="33" spans="2:28" ht="22.9" customHeight="1">
      <c r="B33" s="110"/>
      <c r="C33" s="1108" t="s">
        <v>390</v>
      </c>
      <c r="D33" s="1109"/>
      <c r="E33" s="1110"/>
      <c r="F33" s="514"/>
      <c r="G33" s="506"/>
      <c r="H33" s="845"/>
      <c r="I33" s="845"/>
      <c r="J33" s="148"/>
      <c r="K33" s="148"/>
      <c r="L33" s="148"/>
      <c r="M33" s="99"/>
      <c r="O33" s="402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5"/>
    </row>
    <row r="34" spans="2:28" ht="22.9" customHeight="1">
      <c r="B34" s="110"/>
      <c r="C34" s="153" t="s">
        <v>391</v>
      </c>
      <c r="D34" s="154"/>
      <c r="E34" s="171"/>
      <c r="F34" s="514"/>
      <c r="G34" s="508"/>
      <c r="H34" s="845"/>
      <c r="I34" s="845"/>
      <c r="J34" s="148"/>
      <c r="K34" s="148"/>
      <c r="L34" s="148"/>
      <c r="M34" s="99"/>
      <c r="O34" s="402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5"/>
    </row>
    <row r="35" spans="2:28" ht="22.9" customHeight="1" thickBot="1">
      <c r="B35" s="110"/>
      <c r="C35" s="157" t="s">
        <v>392</v>
      </c>
      <c r="D35" s="158"/>
      <c r="E35" s="170"/>
      <c r="F35" s="170">
        <f>F18+F30+SUM(F32:F34)</f>
        <v>0</v>
      </c>
      <c r="G35" s="170">
        <f>G18+G30+SUM(G32:G34)</f>
        <v>0</v>
      </c>
      <c r="H35" s="213"/>
      <c r="I35" s="213"/>
      <c r="J35" s="148"/>
      <c r="K35" s="148"/>
      <c r="L35" s="148"/>
      <c r="M35" s="99"/>
      <c r="O35" s="402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5"/>
    </row>
    <row r="36" spans="2:28" ht="22.9" customHeight="1">
      <c r="B36" s="110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99"/>
      <c r="O36" s="402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5"/>
    </row>
    <row r="37" spans="2:28" ht="22.9" customHeight="1">
      <c r="B37" s="110"/>
      <c r="C37" s="22" t="s">
        <v>662</v>
      </c>
      <c r="D37" s="147"/>
      <c r="E37" s="148"/>
      <c r="F37" s="148"/>
      <c r="G37" s="148"/>
      <c r="H37" s="148"/>
      <c r="I37" s="148"/>
      <c r="J37" s="148"/>
      <c r="K37" s="148"/>
      <c r="L37" s="148"/>
      <c r="M37" s="99"/>
      <c r="O37" s="402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5"/>
    </row>
    <row r="38" spans="2:28" ht="36" customHeight="1">
      <c r="B38" s="110"/>
      <c r="C38" s="1117" t="s">
        <v>780</v>
      </c>
      <c r="D38" s="1118"/>
      <c r="E38" s="988"/>
      <c r="F38" s="1121" t="s">
        <v>789</v>
      </c>
      <c r="G38" s="1122"/>
      <c r="H38" s="1121" t="s">
        <v>790</v>
      </c>
      <c r="I38" s="1122"/>
      <c r="J38" s="989"/>
      <c r="K38" s="989"/>
      <c r="L38" s="989"/>
      <c r="M38" s="99"/>
      <c r="O38" s="402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5"/>
    </row>
    <row r="39" spans="2:28" ht="22.9" customHeight="1">
      <c r="B39" s="110"/>
      <c r="C39" s="1119" t="s">
        <v>781</v>
      </c>
      <c r="D39" s="1120"/>
      <c r="E39" s="996" t="s">
        <v>383</v>
      </c>
      <c r="F39" s="989">
        <f>ejercicio-1</f>
        <v>2017</v>
      </c>
      <c r="G39" s="989">
        <f>ejercicio</f>
        <v>2018</v>
      </c>
      <c r="H39" s="989">
        <f>ejercicio-1</f>
        <v>2017</v>
      </c>
      <c r="I39" s="989">
        <f>ejercicio</f>
        <v>2018</v>
      </c>
      <c r="J39" s="989" t="s">
        <v>385</v>
      </c>
      <c r="K39" s="989" t="s">
        <v>387</v>
      </c>
      <c r="L39" s="989" t="s">
        <v>386</v>
      </c>
      <c r="M39" s="99"/>
      <c r="O39" s="402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5"/>
    </row>
    <row r="40" spans="2:28" ht="22.9" customHeight="1">
      <c r="B40" s="110"/>
      <c r="C40" s="558"/>
      <c r="D40" s="559"/>
      <c r="E40" s="564"/>
      <c r="F40" s="472"/>
      <c r="G40" s="503"/>
      <c r="H40" s="981"/>
      <c r="I40" s="981"/>
      <c r="J40" s="926"/>
      <c r="K40" s="926"/>
      <c r="L40" s="927"/>
      <c r="M40" s="99"/>
      <c r="O40" s="402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5"/>
    </row>
    <row r="41" spans="2:28" ht="22.9" customHeight="1">
      <c r="B41" s="110"/>
      <c r="C41" s="560"/>
      <c r="D41" s="561"/>
      <c r="E41" s="554"/>
      <c r="F41" s="483"/>
      <c r="G41" s="505"/>
      <c r="H41" s="982"/>
      <c r="I41" s="982"/>
      <c r="J41" s="928"/>
      <c r="K41" s="928"/>
      <c r="L41" s="929"/>
      <c r="M41" s="99"/>
      <c r="O41" s="402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5"/>
    </row>
    <row r="42" spans="2:28" ht="22.9" customHeight="1">
      <c r="B42" s="110"/>
      <c r="C42" s="560"/>
      <c r="D42" s="561"/>
      <c r="E42" s="554"/>
      <c r="F42" s="483"/>
      <c r="G42" s="505"/>
      <c r="H42" s="982"/>
      <c r="I42" s="982"/>
      <c r="J42" s="928"/>
      <c r="K42" s="928"/>
      <c r="L42" s="929"/>
      <c r="M42" s="99"/>
      <c r="O42" s="402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5"/>
    </row>
    <row r="43" spans="2:28" ht="22.9" customHeight="1">
      <c r="B43" s="110"/>
      <c r="C43" s="560"/>
      <c r="D43" s="561"/>
      <c r="E43" s="554"/>
      <c r="F43" s="483"/>
      <c r="G43" s="505"/>
      <c r="H43" s="982"/>
      <c r="I43" s="982"/>
      <c r="J43" s="928"/>
      <c r="K43" s="928"/>
      <c r="L43" s="929"/>
      <c r="M43" s="99"/>
      <c r="O43" s="402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5"/>
    </row>
    <row r="44" spans="2:28" ht="22.9" customHeight="1">
      <c r="B44" s="110"/>
      <c r="C44" s="560"/>
      <c r="D44" s="561"/>
      <c r="E44" s="555"/>
      <c r="F44" s="476"/>
      <c r="G44" s="506"/>
      <c r="H44" s="983"/>
      <c r="I44" s="983"/>
      <c r="J44" s="930"/>
      <c r="K44" s="930"/>
      <c r="L44" s="931"/>
      <c r="M44" s="99"/>
      <c r="O44" s="402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5"/>
    </row>
    <row r="45" spans="2:28" ht="22.9" customHeight="1">
      <c r="B45" s="110"/>
      <c r="C45" s="560"/>
      <c r="D45" s="561"/>
      <c r="E45" s="555"/>
      <c r="F45" s="476"/>
      <c r="G45" s="506"/>
      <c r="H45" s="983"/>
      <c r="I45" s="983"/>
      <c r="J45" s="930"/>
      <c r="K45" s="930"/>
      <c r="L45" s="931"/>
      <c r="M45" s="99"/>
      <c r="O45" s="402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5"/>
    </row>
    <row r="46" spans="2:28" ht="22.9" customHeight="1">
      <c r="B46" s="110"/>
      <c r="C46" s="560"/>
      <c r="D46" s="561"/>
      <c r="E46" s="555"/>
      <c r="F46" s="476"/>
      <c r="G46" s="506"/>
      <c r="H46" s="983"/>
      <c r="I46" s="983"/>
      <c r="J46" s="930"/>
      <c r="K46" s="930"/>
      <c r="L46" s="931"/>
      <c r="M46" s="99"/>
      <c r="O46" s="402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5"/>
    </row>
    <row r="47" spans="2:28" ht="22.9" customHeight="1">
      <c r="B47" s="110"/>
      <c r="C47" s="560"/>
      <c r="D47" s="561"/>
      <c r="E47" s="556"/>
      <c r="F47" s="485"/>
      <c r="G47" s="507"/>
      <c r="H47" s="984"/>
      <c r="I47" s="984"/>
      <c r="J47" s="932"/>
      <c r="K47" s="932"/>
      <c r="L47" s="933"/>
      <c r="M47" s="99"/>
      <c r="O47" s="402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5"/>
    </row>
    <row r="48" spans="2:28" ht="28.9" customHeight="1">
      <c r="B48" s="110"/>
      <c r="C48" s="560"/>
      <c r="D48" s="561"/>
      <c r="E48" s="556"/>
      <c r="F48" s="485"/>
      <c r="G48" s="507"/>
      <c r="H48" s="984"/>
      <c r="I48" s="984"/>
      <c r="J48" s="932"/>
      <c r="K48" s="932"/>
      <c r="L48" s="933"/>
      <c r="M48" s="99"/>
      <c r="O48" s="402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5"/>
    </row>
    <row r="49" spans="2:28" ht="22.9" customHeight="1">
      <c r="B49" s="110"/>
      <c r="C49" s="562"/>
      <c r="D49" s="563"/>
      <c r="E49" s="557"/>
      <c r="F49" s="480"/>
      <c r="G49" s="508"/>
      <c r="H49" s="985"/>
      <c r="I49" s="985"/>
      <c r="J49" s="934"/>
      <c r="K49" s="934"/>
      <c r="L49" s="935"/>
      <c r="M49" s="99"/>
      <c r="O49" s="402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5"/>
    </row>
    <row r="50" spans="2:28" ht="22.9" customHeight="1" thickBot="1">
      <c r="B50" s="110"/>
      <c r="C50" s="1111" t="s">
        <v>388</v>
      </c>
      <c r="D50" s="1112"/>
      <c r="E50" s="1113"/>
      <c r="F50" s="170">
        <f>SUM(F40:F49)</f>
        <v>0</v>
      </c>
      <c r="G50" s="170">
        <f>SUM(G40:G49)</f>
        <v>0</v>
      </c>
      <c r="H50" s="170">
        <f t="shared" ref="H50:I50" si="0">SUM(H40:H49)</f>
        <v>0</v>
      </c>
      <c r="I50" s="170">
        <f t="shared" si="0"/>
        <v>0</v>
      </c>
      <c r="J50" s="211"/>
      <c r="K50" s="148"/>
      <c r="L50" s="148"/>
      <c r="M50" s="99"/>
      <c r="O50" s="402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5"/>
    </row>
    <row r="51" spans="2:28" ht="22.9" customHeight="1">
      <c r="B51" s="110"/>
      <c r="C51" s="212"/>
      <c r="D51" s="212"/>
      <c r="E51" s="213"/>
      <c r="F51" s="214"/>
      <c r="G51" s="214"/>
      <c r="H51" s="214"/>
      <c r="I51" s="214"/>
      <c r="J51" s="213"/>
      <c r="K51" s="213"/>
      <c r="L51" s="215"/>
      <c r="M51" s="99"/>
      <c r="O51" s="402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5"/>
    </row>
    <row r="52" spans="2:28" s="108" customFormat="1" ht="30" customHeight="1">
      <c r="B52" s="104"/>
      <c r="C52" s="68" t="s">
        <v>663</v>
      </c>
      <c r="D52" s="22"/>
      <c r="E52" s="89"/>
      <c r="F52" s="89"/>
      <c r="G52" s="89"/>
      <c r="H52" s="89"/>
      <c r="I52" s="89"/>
      <c r="J52" s="89"/>
      <c r="K52" s="89"/>
      <c r="L52" s="89"/>
      <c r="M52" s="107"/>
      <c r="O52" s="402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5"/>
    </row>
    <row r="53" spans="2:28" s="108" customFormat="1" ht="30" customHeight="1">
      <c r="B53" s="104"/>
      <c r="C53" s="1117" t="s">
        <v>780</v>
      </c>
      <c r="D53" s="1118"/>
      <c r="E53" s="988"/>
      <c r="F53" s="1121" t="s">
        <v>791</v>
      </c>
      <c r="G53" s="1122"/>
      <c r="H53" s="1121" t="s">
        <v>792</v>
      </c>
      <c r="I53" s="1122"/>
      <c r="J53" s="989"/>
      <c r="K53" s="989"/>
      <c r="L53" s="989"/>
      <c r="M53" s="107"/>
      <c r="O53" s="402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5"/>
    </row>
    <row r="54" spans="2:28" ht="22.9" customHeight="1">
      <c r="B54" s="110"/>
      <c r="C54" s="1119" t="s">
        <v>781</v>
      </c>
      <c r="D54" s="1120"/>
      <c r="E54" s="996" t="s">
        <v>383</v>
      </c>
      <c r="F54" s="989">
        <f>ejercicio-1</f>
        <v>2017</v>
      </c>
      <c r="G54" s="989">
        <f>ejercicio</f>
        <v>2018</v>
      </c>
      <c r="H54" s="989">
        <f>ejercicio-1</f>
        <v>2017</v>
      </c>
      <c r="I54" s="989">
        <f>ejercicio</f>
        <v>2018</v>
      </c>
      <c r="J54" s="989" t="s">
        <v>385</v>
      </c>
      <c r="K54" s="989" t="s">
        <v>387</v>
      </c>
      <c r="L54" s="989" t="s">
        <v>386</v>
      </c>
      <c r="M54" s="99"/>
      <c r="O54" s="402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5"/>
    </row>
    <row r="55" spans="2:28" ht="22.9" customHeight="1">
      <c r="B55" s="110"/>
      <c r="C55" s="1024" t="s">
        <v>831</v>
      </c>
      <c r="D55" s="559"/>
      <c r="E55" s="1025" t="s">
        <v>77</v>
      </c>
      <c r="F55" s="472">
        <v>475300</v>
      </c>
      <c r="G55" s="503">
        <v>75000</v>
      </c>
      <c r="H55" s="981">
        <v>475300</v>
      </c>
      <c r="I55" s="981">
        <v>75000</v>
      </c>
      <c r="J55" s="926"/>
      <c r="K55" s="926"/>
      <c r="L55" s="927"/>
      <c r="M55" s="99"/>
      <c r="O55" s="402"/>
      <c r="P55" s="404"/>
      <c r="Q55" s="404"/>
      <c r="R55" s="404"/>
      <c r="S55" s="404"/>
      <c r="T55" s="404"/>
      <c r="U55" s="404"/>
      <c r="V55" s="404"/>
      <c r="W55" s="404"/>
      <c r="X55" s="404"/>
      <c r="Y55" s="404"/>
      <c r="Z55" s="404"/>
      <c r="AA55" s="404"/>
      <c r="AB55" s="405"/>
    </row>
    <row r="56" spans="2:28" ht="22.9" customHeight="1">
      <c r="B56" s="110"/>
      <c r="C56" s="1026" t="s">
        <v>832</v>
      </c>
      <c r="D56" s="561"/>
      <c r="E56" s="1027" t="s">
        <v>77</v>
      </c>
      <c r="F56" s="483">
        <v>300000</v>
      </c>
      <c r="G56" s="505">
        <v>0</v>
      </c>
      <c r="H56" s="982">
        <v>0</v>
      </c>
      <c r="I56" s="982">
        <v>0</v>
      </c>
      <c r="J56" s="928"/>
      <c r="K56" s="928"/>
      <c r="L56" s="929"/>
      <c r="M56" s="99"/>
      <c r="O56" s="402"/>
      <c r="P56" s="404" t="s">
        <v>834</v>
      </c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5"/>
    </row>
    <row r="57" spans="2:28" ht="22.9" customHeight="1">
      <c r="B57" s="110"/>
      <c r="C57" s="1026" t="s">
        <v>832</v>
      </c>
      <c r="D57" s="561"/>
      <c r="E57" s="1027" t="s">
        <v>77</v>
      </c>
      <c r="F57" s="483">
        <v>3854489.06</v>
      </c>
      <c r="G57" s="505">
        <v>0</v>
      </c>
      <c r="H57" s="982">
        <v>0</v>
      </c>
      <c r="I57" s="982">
        <v>0</v>
      </c>
      <c r="J57" s="928"/>
      <c r="K57" s="928"/>
      <c r="L57" s="929"/>
      <c r="M57" s="99"/>
      <c r="O57" s="402"/>
      <c r="P57" s="404"/>
      <c r="Q57" s="404"/>
      <c r="R57" s="404"/>
      <c r="S57" s="404"/>
      <c r="T57" s="404"/>
      <c r="U57" s="404"/>
      <c r="V57" s="404"/>
      <c r="W57" s="404"/>
      <c r="X57" s="404"/>
      <c r="Y57" s="404"/>
      <c r="Z57" s="404"/>
      <c r="AA57" s="404"/>
      <c r="AB57" s="405"/>
    </row>
    <row r="58" spans="2:28" ht="22.9" customHeight="1">
      <c r="B58" s="110"/>
      <c r="C58" s="560"/>
      <c r="D58" s="561"/>
      <c r="E58" s="554"/>
      <c r="F58" s="483"/>
      <c r="G58" s="505"/>
      <c r="H58" s="982"/>
      <c r="I58" s="982"/>
      <c r="J58" s="928"/>
      <c r="K58" s="928"/>
      <c r="L58" s="929"/>
      <c r="M58" s="99"/>
      <c r="O58" s="402"/>
      <c r="P58" s="404"/>
      <c r="Q58" s="404"/>
      <c r="R58" s="404"/>
      <c r="S58" s="404"/>
      <c r="T58" s="404"/>
      <c r="U58" s="404"/>
      <c r="V58" s="404"/>
      <c r="W58" s="404"/>
      <c r="X58" s="404"/>
      <c r="Y58" s="404"/>
      <c r="Z58" s="404"/>
      <c r="AA58" s="404"/>
      <c r="AB58" s="405"/>
    </row>
    <row r="59" spans="2:28" ht="22.9" customHeight="1">
      <c r="B59" s="110"/>
      <c r="C59" s="560"/>
      <c r="D59" s="561"/>
      <c r="E59" s="555"/>
      <c r="F59" s="476"/>
      <c r="G59" s="506"/>
      <c r="H59" s="983"/>
      <c r="I59" s="983"/>
      <c r="J59" s="930"/>
      <c r="K59" s="930"/>
      <c r="L59" s="931"/>
      <c r="M59" s="99"/>
      <c r="O59" s="402"/>
      <c r="P59" s="404"/>
      <c r="Q59" s="404"/>
      <c r="R59" s="404"/>
      <c r="S59" s="404"/>
      <c r="T59" s="404"/>
      <c r="U59" s="404"/>
      <c r="V59" s="404"/>
      <c r="W59" s="404"/>
      <c r="X59" s="404"/>
      <c r="Y59" s="404"/>
      <c r="Z59" s="404"/>
      <c r="AA59" s="404"/>
      <c r="AB59" s="405"/>
    </row>
    <row r="60" spans="2:28" ht="22.9" customHeight="1">
      <c r="B60" s="110"/>
      <c r="C60" s="560"/>
      <c r="D60" s="561"/>
      <c r="E60" s="555"/>
      <c r="F60" s="476"/>
      <c r="G60" s="506"/>
      <c r="H60" s="983"/>
      <c r="I60" s="983"/>
      <c r="J60" s="930"/>
      <c r="K60" s="930"/>
      <c r="L60" s="931"/>
      <c r="M60" s="99"/>
      <c r="O60" s="402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5"/>
    </row>
    <row r="61" spans="2:28" ht="22.9" customHeight="1">
      <c r="B61" s="110"/>
      <c r="C61" s="560"/>
      <c r="D61" s="561"/>
      <c r="E61" s="555"/>
      <c r="F61" s="476"/>
      <c r="G61" s="506"/>
      <c r="H61" s="983"/>
      <c r="I61" s="983"/>
      <c r="J61" s="930"/>
      <c r="K61" s="930"/>
      <c r="L61" s="931"/>
      <c r="M61" s="99"/>
      <c r="O61" s="402"/>
      <c r="P61" s="404"/>
      <c r="Q61" s="404"/>
      <c r="R61" s="404"/>
      <c r="S61" s="404"/>
      <c r="T61" s="404"/>
      <c r="U61" s="404"/>
      <c r="V61" s="404"/>
      <c r="W61" s="404"/>
      <c r="X61" s="404"/>
      <c r="Y61" s="404"/>
      <c r="Z61" s="404"/>
      <c r="AA61" s="404"/>
      <c r="AB61" s="405"/>
    </row>
    <row r="62" spans="2:28" ht="22.9" customHeight="1">
      <c r="B62" s="110"/>
      <c r="C62" s="560"/>
      <c r="D62" s="561"/>
      <c r="E62" s="556"/>
      <c r="F62" s="485"/>
      <c r="G62" s="507"/>
      <c r="H62" s="984"/>
      <c r="I62" s="984"/>
      <c r="J62" s="932"/>
      <c r="K62" s="932"/>
      <c r="L62" s="933"/>
      <c r="M62" s="99"/>
      <c r="O62" s="402"/>
      <c r="P62" s="404"/>
      <c r="Q62" s="404"/>
      <c r="R62" s="404"/>
      <c r="S62" s="404"/>
      <c r="T62" s="404"/>
      <c r="U62" s="404"/>
      <c r="V62" s="404"/>
      <c r="W62" s="404"/>
      <c r="X62" s="404"/>
      <c r="Y62" s="404"/>
      <c r="Z62" s="404"/>
      <c r="AA62" s="404"/>
      <c r="AB62" s="405"/>
    </row>
    <row r="63" spans="2:28" ht="22.9" customHeight="1">
      <c r="B63" s="110"/>
      <c r="C63" s="560"/>
      <c r="D63" s="561"/>
      <c r="E63" s="556"/>
      <c r="F63" s="485"/>
      <c r="G63" s="507"/>
      <c r="H63" s="984"/>
      <c r="I63" s="984"/>
      <c r="J63" s="932"/>
      <c r="K63" s="932"/>
      <c r="L63" s="933"/>
      <c r="M63" s="99"/>
      <c r="O63" s="402"/>
      <c r="P63" s="404"/>
      <c r="Q63" s="404"/>
      <c r="R63" s="404"/>
      <c r="S63" s="404"/>
      <c r="T63" s="404"/>
      <c r="U63" s="404"/>
      <c r="V63" s="404"/>
      <c r="W63" s="404"/>
      <c r="X63" s="404"/>
      <c r="Y63" s="404"/>
      <c r="Z63" s="404"/>
      <c r="AA63" s="404"/>
      <c r="AB63" s="405"/>
    </row>
    <row r="64" spans="2:28" ht="22.9" customHeight="1">
      <c r="B64" s="110"/>
      <c r="C64" s="562"/>
      <c r="D64" s="563"/>
      <c r="E64" s="557"/>
      <c r="F64" s="480"/>
      <c r="G64" s="508"/>
      <c r="H64" s="985"/>
      <c r="I64" s="985"/>
      <c r="J64" s="934"/>
      <c r="K64" s="934"/>
      <c r="L64" s="935"/>
      <c r="M64" s="99"/>
      <c r="O64" s="402"/>
      <c r="P64" s="404"/>
      <c r="Q64" s="404"/>
      <c r="R64" s="404"/>
      <c r="S64" s="404"/>
      <c r="T64" s="404"/>
      <c r="U64" s="404"/>
      <c r="V64" s="404"/>
      <c r="W64" s="404"/>
      <c r="X64" s="404"/>
      <c r="Y64" s="404"/>
      <c r="Z64" s="404"/>
      <c r="AA64" s="404"/>
      <c r="AB64" s="405"/>
    </row>
    <row r="65" spans="2:28" ht="22.9" customHeight="1" thickBot="1">
      <c r="B65" s="110"/>
      <c r="C65" s="1111" t="s">
        <v>388</v>
      </c>
      <c r="D65" s="1112"/>
      <c r="E65" s="1113"/>
      <c r="F65" s="170">
        <f>SUM(F55:F64)</f>
        <v>4629789.0600000005</v>
      </c>
      <c r="G65" s="170">
        <f>SUM(G55:G64)</f>
        <v>75000</v>
      </c>
      <c r="H65" s="170">
        <f t="shared" ref="H65:I65" si="1">SUM(H55:H64)</f>
        <v>475300</v>
      </c>
      <c r="I65" s="170">
        <f t="shared" si="1"/>
        <v>75000</v>
      </c>
      <c r="J65" s="211"/>
      <c r="K65" s="148"/>
      <c r="L65" s="148"/>
      <c r="M65" s="99"/>
      <c r="O65" s="402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5"/>
    </row>
    <row r="66" spans="2:28" ht="22.9" customHeight="1">
      <c r="B66" s="110"/>
      <c r="C66" s="212"/>
      <c r="D66" s="212"/>
      <c r="E66" s="213"/>
      <c r="F66" s="214"/>
      <c r="G66" s="214"/>
      <c r="H66" s="214"/>
      <c r="I66" s="214"/>
      <c r="J66" s="213"/>
      <c r="K66" s="213"/>
      <c r="L66" s="215"/>
      <c r="M66" s="99"/>
      <c r="O66" s="402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5"/>
    </row>
    <row r="67" spans="2:28" s="108" customFormat="1" ht="30" customHeight="1">
      <c r="B67" s="104"/>
      <c r="C67" s="68" t="s">
        <v>805</v>
      </c>
      <c r="D67" s="22"/>
      <c r="E67" s="89"/>
      <c r="F67" s="89"/>
      <c r="G67" s="89"/>
      <c r="H67" s="89"/>
      <c r="I67" s="89"/>
      <c r="J67" s="89"/>
      <c r="K67" s="89"/>
      <c r="L67" s="89"/>
      <c r="M67" s="107"/>
      <c r="O67" s="402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5"/>
    </row>
    <row r="68" spans="2:28" ht="22.9" customHeight="1">
      <c r="B68" s="110"/>
      <c r="C68" s="1089" t="s">
        <v>780</v>
      </c>
      <c r="D68" s="1091"/>
      <c r="E68" s="989" t="s">
        <v>383</v>
      </c>
      <c r="F68" s="989">
        <f>ejercicio-1</f>
        <v>2017</v>
      </c>
      <c r="G68" s="989">
        <f>ejercicio</f>
        <v>2018</v>
      </c>
      <c r="H68" s="989" t="s">
        <v>385</v>
      </c>
      <c r="I68" s="989" t="s">
        <v>387</v>
      </c>
      <c r="J68" s="989" t="s">
        <v>386</v>
      </c>
      <c r="K68" s="90"/>
      <c r="L68" s="90"/>
      <c r="M68" s="99"/>
      <c r="O68" s="402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5"/>
    </row>
    <row r="69" spans="2:28" ht="22.9" customHeight="1">
      <c r="B69" s="110"/>
      <c r="C69" s="558"/>
      <c r="D69" s="559"/>
      <c r="E69" s="564"/>
      <c r="F69" s="472"/>
      <c r="G69" s="503"/>
      <c r="H69" s="926"/>
      <c r="I69" s="926"/>
      <c r="J69" s="927"/>
      <c r="K69" s="90"/>
      <c r="L69" s="90"/>
      <c r="M69" s="99"/>
      <c r="O69" s="402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5"/>
    </row>
    <row r="70" spans="2:28" ht="22.9" customHeight="1">
      <c r="B70" s="110"/>
      <c r="C70" s="560"/>
      <c r="D70" s="561"/>
      <c r="E70" s="554"/>
      <c r="F70" s="483"/>
      <c r="G70" s="505"/>
      <c r="H70" s="928"/>
      <c r="I70" s="928"/>
      <c r="J70" s="929"/>
      <c r="K70" s="90"/>
      <c r="L70" s="90"/>
      <c r="M70" s="99"/>
      <c r="O70" s="402"/>
      <c r="P70" s="404"/>
      <c r="Q70" s="404"/>
      <c r="R70" s="404"/>
      <c r="S70" s="404"/>
      <c r="T70" s="404"/>
      <c r="U70" s="404"/>
      <c r="V70" s="404"/>
      <c r="W70" s="404"/>
      <c r="X70" s="404"/>
      <c r="Y70" s="404"/>
      <c r="Z70" s="404"/>
      <c r="AA70" s="404"/>
      <c r="AB70" s="405"/>
    </row>
    <row r="71" spans="2:28" ht="22.9" customHeight="1">
      <c r="B71" s="110"/>
      <c r="C71" s="560"/>
      <c r="D71" s="561"/>
      <c r="E71" s="554"/>
      <c r="F71" s="483"/>
      <c r="G71" s="505"/>
      <c r="H71" s="928"/>
      <c r="I71" s="928"/>
      <c r="J71" s="929"/>
      <c r="K71" s="90"/>
      <c r="L71" s="90"/>
      <c r="M71" s="99"/>
      <c r="O71" s="402"/>
      <c r="P71" s="404"/>
      <c r="Q71" s="404"/>
      <c r="R71" s="404"/>
      <c r="S71" s="404"/>
      <c r="T71" s="404"/>
      <c r="U71" s="404"/>
      <c r="V71" s="404"/>
      <c r="W71" s="404"/>
      <c r="X71" s="404"/>
      <c r="Y71" s="404"/>
      <c r="Z71" s="404"/>
      <c r="AA71" s="404"/>
      <c r="AB71" s="405"/>
    </row>
    <row r="72" spans="2:28" ht="22.9" customHeight="1">
      <c r="B72" s="110"/>
      <c r="C72" s="560"/>
      <c r="D72" s="561"/>
      <c r="E72" s="554"/>
      <c r="F72" s="483"/>
      <c r="G72" s="505"/>
      <c r="H72" s="928"/>
      <c r="I72" s="928"/>
      <c r="J72" s="929"/>
      <c r="K72" s="90"/>
      <c r="L72" s="90"/>
      <c r="M72" s="99"/>
      <c r="O72" s="402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5"/>
    </row>
    <row r="73" spans="2:28" ht="22.9" customHeight="1">
      <c r="B73" s="110"/>
      <c r="C73" s="560"/>
      <c r="D73" s="561"/>
      <c r="E73" s="555"/>
      <c r="F73" s="476"/>
      <c r="G73" s="506"/>
      <c r="H73" s="930"/>
      <c r="I73" s="930"/>
      <c r="J73" s="931"/>
      <c r="K73" s="90"/>
      <c r="L73" s="90"/>
      <c r="M73" s="99"/>
      <c r="O73" s="402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5"/>
    </row>
    <row r="74" spans="2:28" ht="22.9" customHeight="1">
      <c r="B74" s="110"/>
      <c r="C74" s="560"/>
      <c r="D74" s="561"/>
      <c r="E74" s="555"/>
      <c r="F74" s="476"/>
      <c r="G74" s="506"/>
      <c r="H74" s="930"/>
      <c r="I74" s="930"/>
      <c r="J74" s="931"/>
      <c r="K74" s="90"/>
      <c r="L74" s="90"/>
      <c r="M74" s="99"/>
      <c r="O74" s="402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5"/>
    </row>
    <row r="75" spans="2:28" ht="22.9" customHeight="1">
      <c r="B75" s="110"/>
      <c r="C75" s="560"/>
      <c r="D75" s="561"/>
      <c r="E75" s="555"/>
      <c r="F75" s="476"/>
      <c r="G75" s="506"/>
      <c r="H75" s="930"/>
      <c r="I75" s="930"/>
      <c r="J75" s="931"/>
      <c r="K75" s="90"/>
      <c r="L75" s="90"/>
      <c r="M75" s="99"/>
      <c r="O75" s="402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5"/>
    </row>
    <row r="76" spans="2:28" ht="22.9" customHeight="1">
      <c r="B76" s="110"/>
      <c r="C76" s="560"/>
      <c r="D76" s="561"/>
      <c r="E76" s="556"/>
      <c r="F76" s="485"/>
      <c r="G76" s="507"/>
      <c r="H76" s="932"/>
      <c r="I76" s="932"/>
      <c r="J76" s="933"/>
      <c r="K76" s="90"/>
      <c r="L76" s="90"/>
      <c r="M76" s="99"/>
      <c r="O76" s="402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5"/>
    </row>
    <row r="77" spans="2:28" ht="22.9" customHeight="1">
      <c r="B77" s="110"/>
      <c r="C77" s="560"/>
      <c r="D77" s="561"/>
      <c r="E77" s="556"/>
      <c r="F77" s="485"/>
      <c r="G77" s="507"/>
      <c r="H77" s="932"/>
      <c r="I77" s="932"/>
      <c r="J77" s="933"/>
      <c r="K77" s="90"/>
      <c r="L77" s="90"/>
      <c r="M77" s="99"/>
      <c r="O77" s="402"/>
      <c r="P77" s="404"/>
      <c r="Q77" s="404"/>
      <c r="R77" s="404"/>
      <c r="S77" s="404"/>
      <c r="T77" s="404"/>
      <c r="U77" s="404"/>
      <c r="V77" s="404"/>
      <c r="W77" s="404"/>
      <c r="X77" s="404"/>
      <c r="Y77" s="404"/>
      <c r="Z77" s="404"/>
      <c r="AA77" s="404"/>
      <c r="AB77" s="405"/>
    </row>
    <row r="78" spans="2:28" ht="22.9" customHeight="1">
      <c r="B78" s="110"/>
      <c r="C78" s="562"/>
      <c r="D78" s="563"/>
      <c r="E78" s="557"/>
      <c r="F78" s="480"/>
      <c r="G78" s="508"/>
      <c r="H78" s="934"/>
      <c r="I78" s="934"/>
      <c r="J78" s="935"/>
      <c r="K78" s="90"/>
      <c r="L78" s="90"/>
      <c r="M78" s="99"/>
      <c r="O78" s="402"/>
      <c r="P78" s="404"/>
      <c r="Q78" s="404"/>
      <c r="R78" s="404"/>
      <c r="S78" s="404"/>
      <c r="T78" s="404"/>
      <c r="U78" s="404"/>
      <c r="V78" s="404"/>
      <c r="W78" s="404"/>
      <c r="X78" s="404"/>
      <c r="Y78" s="404"/>
      <c r="Z78" s="404"/>
      <c r="AA78" s="404"/>
      <c r="AB78" s="405"/>
    </row>
    <row r="79" spans="2:28" ht="22.9" customHeight="1" thickBot="1">
      <c r="B79" s="110"/>
      <c r="C79" s="1111" t="s">
        <v>806</v>
      </c>
      <c r="D79" s="1112"/>
      <c r="E79" s="1113"/>
      <c r="F79" s="170">
        <f>SUM(F69:F78)</f>
        <v>0</v>
      </c>
      <c r="G79" s="170">
        <f>SUM(G69:G78)</f>
        <v>0</v>
      </c>
      <c r="H79" s="89"/>
      <c r="I79" s="89"/>
      <c r="J79" s="165"/>
      <c r="K79" s="148"/>
      <c r="L79" s="148"/>
      <c r="M79" s="99"/>
      <c r="O79" s="402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5"/>
    </row>
    <row r="80" spans="2:28" ht="22.9" customHeight="1">
      <c r="B80" s="110"/>
      <c r="C80" s="212"/>
      <c r="D80" s="212"/>
      <c r="E80" s="213"/>
      <c r="F80" s="214"/>
      <c r="G80" s="214"/>
      <c r="H80" s="89"/>
      <c r="I80" s="89"/>
      <c r="J80" s="165"/>
      <c r="K80" s="213"/>
      <c r="L80" s="215"/>
      <c r="M80" s="99"/>
      <c r="O80" s="402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5"/>
    </row>
    <row r="81" spans="2:28" ht="22.9" customHeight="1">
      <c r="B81" s="110"/>
      <c r="C81" s="166" t="s">
        <v>783</v>
      </c>
      <c r="D81" s="164"/>
      <c r="E81" s="165"/>
      <c r="F81" s="165"/>
      <c r="G81" s="165"/>
      <c r="H81" s="89"/>
      <c r="I81" s="89"/>
      <c r="J81" s="165"/>
      <c r="K81" s="165"/>
      <c r="L81" s="89"/>
      <c r="M81" s="99"/>
      <c r="O81" s="402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5"/>
    </row>
    <row r="82" spans="2:28" ht="18">
      <c r="B82" s="110"/>
      <c r="C82" s="974"/>
      <c r="D82" s="974"/>
      <c r="E82" s="975"/>
      <c r="F82" s="975"/>
      <c r="G82" s="975"/>
      <c r="H82" s="975"/>
      <c r="I82" s="975"/>
      <c r="J82" s="975"/>
      <c r="K82" s="975"/>
      <c r="L82" s="976"/>
      <c r="M82" s="99"/>
      <c r="O82" s="402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5"/>
    </row>
    <row r="83" spans="2:28" ht="18">
      <c r="B83" s="110"/>
      <c r="C83" s="977"/>
      <c r="D83" s="977"/>
      <c r="E83" s="978"/>
      <c r="F83" s="978"/>
      <c r="G83" s="978"/>
      <c r="H83" s="978"/>
      <c r="I83" s="978"/>
      <c r="J83" s="978"/>
      <c r="K83" s="978"/>
      <c r="L83" s="979"/>
      <c r="M83" s="99"/>
      <c r="O83" s="402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5"/>
    </row>
    <row r="84" spans="2:28" ht="18">
      <c r="B84" s="110"/>
      <c r="C84" s="977"/>
      <c r="D84" s="977"/>
      <c r="E84" s="978"/>
      <c r="F84" s="978"/>
      <c r="G84" s="978"/>
      <c r="H84" s="978"/>
      <c r="I84" s="978"/>
      <c r="J84" s="978"/>
      <c r="K84" s="978"/>
      <c r="L84" s="979"/>
      <c r="M84" s="99"/>
      <c r="O84" s="402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5"/>
    </row>
    <row r="85" spans="2:28" ht="18">
      <c r="B85" s="110"/>
      <c r="C85" s="977"/>
      <c r="D85" s="977"/>
      <c r="E85" s="978"/>
      <c r="F85" s="978"/>
      <c r="G85" s="978"/>
      <c r="H85" s="978"/>
      <c r="I85" s="978"/>
      <c r="J85" s="978"/>
      <c r="K85" s="978"/>
      <c r="L85" s="979"/>
      <c r="M85" s="99"/>
      <c r="O85" s="402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5"/>
    </row>
    <row r="86" spans="2:28" ht="18">
      <c r="B86" s="110"/>
      <c r="C86" s="977"/>
      <c r="D86" s="977"/>
      <c r="E86" s="978"/>
      <c r="F86" s="978"/>
      <c r="G86" s="978"/>
      <c r="H86" s="978"/>
      <c r="I86" s="978"/>
      <c r="J86" s="978"/>
      <c r="K86" s="978"/>
      <c r="L86" s="979"/>
      <c r="M86" s="99"/>
      <c r="O86" s="402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5"/>
    </row>
    <row r="87" spans="2:28" ht="18">
      <c r="B87" s="110"/>
      <c r="C87" s="977"/>
      <c r="D87" s="977"/>
      <c r="E87" s="978"/>
      <c r="F87" s="978"/>
      <c r="G87" s="978"/>
      <c r="H87" s="978"/>
      <c r="I87" s="978"/>
      <c r="J87" s="978"/>
      <c r="K87" s="978"/>
      <c r="L87" s="979"/>
      <c r="M87" s="99"/>
      <c r="O87" s="402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5"/>
    </row>
    <row r="88" spans="2:28" ht="18">
      <c r="B88" s="110"/>
      <c r="C88" s="977"/>
      <c r="D88" s="977"/>
      <c r="E88" s="978"/>
      <c r="F88" s="978"/>
      <c r="G88" s="978"/>
      <c r="H88" s="978"/>
      <c r="I88" s="978"/>
      <c r="J88" s="978"/>
      <c r="K88" s="978"/>
      <c r="L88" s="979"/>
      <c r="M88" s="99"/>
      <c r="O88" s="402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5"/>
    </row>
    <row r="89" spans="2:28" ht="18">
      <c r="B89" s="110"/>
      <c r="C89" s="977"/>
      <c r="D89" s="977"/>
      <c r="E89" s="978"/>
      <c r="F89" s="978"/>
      <c r="G89" s="978"/>
      <c r="H89" s="978"/>
      <c r="I89" s="978"/>
      <c r="J89" s="978"/>
      <c r="K89" s="978"/>
      <c r="L89" s="979"/>
      <c r="M89" s="99"/>
      <c r="O89" s="402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5"/>
    </row>
    <row r="90" spans="2:28" ht="18">
      <c r="B90" s="110"/>
      <c r="C90" s="977"/>
      <c r="D90" s="977"/>
      <c r="E90" s="978"/>
      <c r="F90" s="978"/>
      <c r="G90" s="978"/>
      <c r="H90" s="978"/>
      <c r="I90" s="978"/>
      <c r="J90" s="978"/>
      <c r="K90" s="978"/>
      <c r="L90" s="979"/>
      <c r="M90" s="99"/>
      <c r="O90" s="402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5"/>
    </row>
    <row r="91" spans="2:28" ht="18">
      <c r="B91" s="110"/>
      <c r="C91" s="977"/>
      <c r="D91" s="977"/>
      <c r="E91" s="978"/>
      <c r="F91" s="978"/>
      <c r="G91" s="978"/>
      <c r="H91" s="978"/>
      <c r="I91" s="978"/>
      <c r="J91" s="978"/>
      <c r="K91" s="978"/>
      <c r="L91" s="979"/>
      <c r="M91" s="99"/>
      <c r="O91" s="402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5"/>
    </row>
    <row r="92" spans="2:28" ht="18">
      <c r="B92" s="110"/>
      <c r="C92" s="1001" t="s">
        <v>784</v>
      </c>
      <c r="D92" s="998"/>
      <c r="E92" s="999"/>
      <c r="F92" s="999"/>
      <c r="G92" s="999"/>
      <c r="H92" s="999"/>
      <c r="I92" s="999"/>
      <c r="J92" s="999"/>
      <c r="K92" s="999"/>
      <c r="L92" s="1000"/>
      <c r="M92" s="99"/>
      <c r="O92" s="402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5"/>
    </row>
    <row r="93" spans="2:28" ht="18">
      <c r="B93" s="110"/>
      <c r="C93" s="1002" t="s">
        <v>798</v>
      </c>
      <c r="D93" s="998"/>
      <c r="E93" s="999"/>
      <c r="F93" s="999"/>
      <c r="G93" s="999"/>
      <c r="H93" s="999"/>
      <c r="I93" s="999"/>
      <c r="J93" s="999"/>
      <c r="K93" s="999"/>
      <c r="L93" s="1000"/>
      <c r="M93" s="99"/>
      <c r="O93" s="402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5"/>
    </row>
    <row r="94" spans="2:28" ht="18">
      <c r="B94" s="110"/>
      <c r="C94" s="1002" t="s">
        <v>796</v>
      </c>
      <c r="D94" s="998"/>
      <c r="E94" s="999"/>
      <c r="F94" s="1003">
        <f>ejercicio-1</f>
        <v>2017</v>
      </c>
      <c r="G94" s="999" t="s">
        <v>797</v>
      </c>
      <c r="H94" s="999"/>
      <c r="I94" s="999"/>
      <c r="J94" s="1003">
        <f>ejercicio</f>
        <v>2018</v>
      </c>
      <c r="K94" s="999"/>
      <c r="L94" s="1000"/>
      <c r="M94" s="99"/>
      <c r="O94" s="402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5"/>
    </row>
    <row r="95" spans="2:28" ht="18">
      <c r="B95" s="110"/>
      <c r="C95" s="1002" t="s">
        <v>800</v>
      </c>
      <c r="D95" s="998"/>
      <c r="E95" s="999"/>
      <c r="F95" s="999"/>
      <c r="G95" s="999"/>
      <c r="H95" s="999"/>
      <c r="I95" s="999"/>
      <c r="J95" s="999"/>
      <c r="K95" s="999"/>
      <c r="L95" s="1000"/>
      <c r="M95" s="99"/>
      <c r="O95" s="402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5"/>
    </row>
    <row r="96" spans="2:28" ht="18">
      <c r="B96" s="110"/>
      <c r="C96" s="998" t="s">
        <v>799</v>
      </c>
      <c r="D96" s="998"/>
      <c r="E96" s="999"/>
      <c r="F96" s="999"/>
      <c r="G96" s="999"/>
      <c r="H96" s="999"/>
      <c r="I96" s="999"/>
      <c r="J96" s="999"/>
      <c r="K96" s="999"/>
      <c r="L96" s="1000"/>
      <c r="M96" s="99"/>
      <c r="O96" s="402"/>
      <c r="P96" s="404"/>
      <c r="Q96" s="404"/>
      <c r="R96" s="404"/>
      <c r="S96" s="404"/>
      <c r="T96" s="404"/>
      <c r="U96" s="404"/>
      <c r="V96" s="404"/>
      <c r="W96" s="404"/>
      <c r="X96" s="404"/>
      <c r="Y96" s="404"/>
      <c r="Z96" s="404"/>
      <c r="AA96" s="404"/>
      <c r="AB96" s="405"/>
    </row>
    <row r="97" spans="2:28" ht="18">
      <c r="B97" s="110"/>
      <c r="C97" s="1002" t="s">
        <v>801</v>
      </c>
      <c r="D97" s="998"/>
      <c r="E97" s="999"/>
      <c r="F97" s="999"/>
      <c r="G97" s="999"/>
      <c r="H97" s="999"/>
      <c r="I97" s="999"/>
      <c r="J97" s="999"/>
      <c r="K97" s="999"/>
      <c r="L97" s="1000"/>
      <c r="M97" s="99"/>
      <c r="O97" s="402"/>
      <c r="P97" s="404"/>
      <c r="Q97" s="404"/>
      <c r="R97" s="404"/>
      <c r="S97" s="404"/>
      <c r="T97" s="404"/>
      <c r="U97" s="404"/>
      <c r="V97" s="404"/>
      <c r="W97" s="404"/>
      <c r="X97" s="404"/>
      <c r="Y97" s="404"/>
      <c r="Z97" s="404"/>
      <c r="AA97" s="404"/>
      <c r="AB97" s="405"/>
    </row>
    <row r="98" spans="2:28" ht="18">
      <c r="B98" s="110"/>
      <c r="C98" s="998" t="s">
        <v>787</v>
      </c>
      <c r="D98" s="998"/>
      <c r="E98" s="999"/>
      <c r="F98" s="999"/>
      <c r="G98" s="999"/>
      <c r="H98" s="999"/>
      <c r="I98" s="999"/>
      <c r="J98" s="999"/>
      <c r="K98" s="999"/>
      <c r="L98" s="1000"/>
      <c r="M98" s="99"/>
      <c r="O98" s="402"/>
      <c r="P98" s="404"/>
      <c r="Q98" s="404"/>
      <c r="R98" s="404"/>
      <c r="S98" s="404"/>
      <c r="T98" s="404"/>
      <c r="U98" s="404"/>
      <c r="V98" s="404"/>
      <c r="W98" s="404"/>
      <c r="X98" s="404"/>
      <c r="Y98" s="404"/>
      <c r="Z98" s="404"/>
      <c r="AA98" s="404"/>
      <c r="AB98" s="405"/>
    </row>
    <row r="99" spans="2:28" ht="18">
      <c r="B99" s="110"/>
      <c r="C99" s="998" t="s">
        <v>807</v>
      </c>
      <c r="D99" s="998"/>
      <c r="E99" s="999"/>
      <c r="F99" s="999"/>
      <c r="G99" s="999"/>
      <c r="H99" s="999"/>
      <c r="I99" s="999"/>
      <c r="J99" s="999"/>
      <c r="K99" s="999"/>
      <c r="L99" s="1000"/>
      <c r="M99" s="99"/>
      <c r="O99" s="402"/>
      <c r="P99" s="404"/>
      <c r="Q99" s="404"/>
      <c r="R99" s="404"/>
      <c r="S99" s="404"/>
      <c r="T99" s="404"/>
      <c r="U99" s="404"/>
      <c r="V99" s="404"/>
      <c r="W99" s="404"/>
      <c r="X99" s="404"/>
      <c r="Y99" s="404"/>
      <c r="Z99" s="404"/>
      <c r="AA99" s="404"/>
      <c r="AB99" s="405"/>
    </row>
    <row r="100" spans="2:28" ht="18">
      <c r="B100" s="110"/>
      <c r="C100" s="998" t="s">
        <v>788</v>
      </c>
      <c r="D100" s="998"/>
      <c r="E100" s="999"/>
      <c r="F100" s="999"/>
      <c r="G100" s="999"/>
      <c r="H100" s="999"/>
      <c r="I100" s="999"/>
      <c r="J100" s="999"/>
      <c r="K100" s="999"/>
      <c r="L100" s="1000"/>
      <c r="M100" s="99"/>
      <c r="O100" s="402"/>
      <c r="P100" s="404"/>
      <c r="Q100" s="404"/>
      <c r="R100" s="404"/>
      <c r="S100" s="404"/>
      <c r="T100" s="404"/>
      <c r="U100" s="404"/>
      <c r="V100" s="404"/>
      <c r="W100" s="404"/>
      <c r="X100" s="404"/>
      <c r="Y100" s="404"/>
      <c r="Z100" s="404"/>
      <c r="AA100" s="404"/>
      <c r="AB100" s="405"/>
    </row>
    <row r="101" spans="2:28" ht="18">
      <c r="B101" s="110"/>
      <c r="C101" s="1002" t="s">
        <v>802</v>
      </c>
      <c r="D101" s="998"/>
      <c r="E101" s="999"/>
      <c r="F101" s="999"/>
      <c r="G101" s="999"/>
      <c r="H101" s="999"/>
      <c r="I101" s="999"/>
      <c r="J101" s="999"/>
      <c r="K101" s="999"/>
      <c r="L101" s="1000"/>
      <c r="M101" s="99"/>
      <c r="O101" s="402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5"/>
    </row>
    <row r="102" spans="2:28" ht="18">
      <c r="B102" s="110"/>
      <c r="C102" s="1002" t="s">
        <v>809</v>
      </c>
      <c r="D102" s="998"/>
      <c r="E102" s="999"/>
      <c r="F102" s="999"/>
      <c r="G102" s="999"/>
      <c r="H102" s="999"/>
      <c r="I102" s="999"/>
      <c r="J102" s="999"/>
      <c r="K102" s="999"/>
      <c r="L102" s="1000"/>
      <c r="M102" s="99"/>
      <c r="O102" s="402"/>
      <c r="P102" s="404"/>
      <c r="Q102" s="404"/>
      <c r="R102" s="404"/>
      <c r="S102" s="404"/>
      <c r="T102" s="404"/>
      <c r="U102" s="404"/>
      <c r="V102" s="404"/>
      <c r="W102" s="404"/>
      <c r="X102" s="404"/>
      <c r="Y102" s="404"/>
      <c r="Z102" s="404"/>
      <c r="AA102" s="404"/>
      <c r="AB102" s="405"/>
    </row>
    <row r="103" spans="2:28" ht="18">
      <c r="B103" s="110"/>
      <c r="C103" s="998" t="s">
        <v>793</v>
      </c>
      <c r="D103" s="998"/>
      <c r="E103" s="999"/>
      <c r="F103" s="999"/>
      <c r="G103" s="999"/>
      <c r="H103" s="999"/>
      <c r="I103" s="999"/>
      <c r="J103" s="999"/>
      <c r="K103" s="999"/>
      <c r="L103" s="1000"/>
      <c r="M103" s="99"/>
      <c r="O103" s="402"/>
      <c r="P103" s="404"/>
      <c r="Q103" s="404"/>
      <c r="R103" s="404"/>
      <c r="S103" s="404"/>
      <c r="T103" s="404"/>
      <c r="U103" s="404"/>
      <c r="V103" s="404"/>
      <c r="W103" s="404"/>
      <c r="X103" s="404"/>
      <c r="Y103" s="404"/>
      <c r="Z103" s="404"/>
      <c r="AA103" s="404"/>
      <c r="AB103" s="405"/>
    </row>
    <row r="104" spans="2:28" ht="18">
      <c r="B104" s="110"/>
      <c r="C104" s="1002" t="s">
        <v>803</v>
      </c>
      <c r="D104" s="998"/>
      <c r="E104" s="999"/>
      <c r="F104" s="999"/>
      <c r="G104" s="999"/>
      <c r="H104" s="999"/>
      <c r="I104" s="999"/>
      <c r="J104" s="999"/>
      <c r="K104" s="999"/>
      <c r="L104" s="1000"/>
      <c r="M104" s="99"/>
      <c r="O104" s="402"/>
      <c r="P104" s="404"/>
      <c r="Q104" s="404"/>
      <c r="R104" s="404"/>
      <c r="S104" s="404"/>
      <c r="T104" s="404"/>
      <c r="U104" s="404"/>
      <c r="V104" s="404"/>
      <c r="W104" s="404"/>
      <c r="X104" s="404"/>
      <c r="Y104" s="404"/>
      <c r="Z104" s="404"/>
      <c r="AA104" s="404"/>
      <c r="AB104" s="405"/>
    </row>
    <row r="105" spans="2:28" s="1010" customFormat="1" ht="18">
      <c r="B105" s="1004"/>
      <c r="C105" s="1005" t="s">
        <v>808</v>
      </c>
      <c r="D105" s="1006"/>
      <c r="E105" s="1007"/>
      <c r="F105" s="1007"/>
      <c r="G105" s="1007"/>
      <c r="H105" s="1007"/>
      <c r="I105" s="1007"/>
      <c r="J105" s="1007"/>
      <c r="K105" s="1007"/>
      <c r="L105" s="1008"/>
      <c r="M105" s="1009"/>
      <c r="O105" s="402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5"/>
    </row>
    <row r="106" spans="2:28" ht="18">
      <c r="B106" s="110"/>
      <c r="C106" s="998" t="s">
        <v>794</v>
      </c>
      <c r="D106" s="998"/>
      <c r="E106" s="999"/>
      <c r="F106" s="999"/>
      <c r="G106" s="999"/>
      <c r="H106" s="999"/>
      <c r="I106" s="999"/>
      <c r="J106" s="999"/>
      <c r="K106" s="999"/>
      <c r="L106" s="1000"/>
      <c r="M106" s="99"/>
      <c r="O106" s="402"/>
      <c r="P106" s="404"/>
      <c r="Q106" s="404"/>
      <c r="R106" s="404"/>
      <c r="S106" s="404"/>
      <c r="T106" s="404"/>
      <c r="U106" s="404"/>
      <c r="V106" s="404"/>
      <c r="W106" s="404"/>
      <c r="X106" s="404"/>
      <c r="Y106" s="404"/>
      <c r="Z106" s="404"/>
      <c r="AA106" s="404"/>
      <c r="AB106" s="405"/>
    </row>
    <row r="107" spans="2:28" ht="18">
      <c r="B107" s="110"/>
      <c r="C107" s="1002" t="s">
        <v>804</v>
      </c>
      <c r="D107" s="998"/>
      <c r="E107" s="999"/>
      <c r="F107" s="999"/>
      <c r="G107" s="999"/>
      <c r="H107" s="999"/>
      <c r="I107" s="999"/>
      <c r="J107" s="999"/>
      <c r="K107" s="999"/>
      <c r="L107" s="1000"/>
      <c r="M107" s="99"/>
      <c r="O107" s="402"/>
      <c r="P107" s="404"/>
      <c r="Q107" s="404"/>
      <c r="R107" s="404"/>
      <c r="S107" s="404"/>
      <c r="T107" s="404"/>
      <c r="U107" s="404"/>
      <c r="V107" s="404"/>
      <c r="W107" s="404"/>
      <c r="X107" s="404"/>
      <c r="Y107" s="404"/>
      <c r="Z107" s="404"/>
      <c r="AA107" s="404"/>
      <c r="AB107" s="405"/>
    </row>
    <row r="108" spans="2:28" ht="18">
      <c r="B108" s="110"/>
      <c r="C108" s="998" t="s">
        <v>795</v>
      </c>
      <c r="D108" s="998"/>
      <c r="E108" s="999"/>
      <c r="F108" s="999"/>
      <c r="G108" s="999"/>
      <c r="H108" s="999"/>
      <c r="I108" s="999"/>
      <c r="J108" s="999"/>
      <c r="K108" s="999"/>
      <c r="L108" s="1000"/>
      <c r="M108" s="99"/>
      <c r="O108" s="402"/>
      <c r="P108" s="404"/>
      <c r="Q108" s="404"/>
      <c r="R108" s="404"/>
      <c r="S108" s="404"/>
      <c r="T108" s="404"/>
      <c r="U108" s="404"/>
      <c r="V108" s="404"/>
      <c r="W108" s="404"/>
      <c r="X108" s="404"/>
      <c r="Y108" s="404"/>
      <c r="Z108" s="404"/>
      <c r="AA108" s="404"/>
      <c r="AB108" s="405"/>
    </row>
    <row r="109" spans="2:28" ht="22.9" customHeight="1" thickBot="1">
      <c r="B109" s="114"/>
      <c r="C109" s="1057"/>
      <c r="D109" s="1057"/>
      <c r="E109" s="1057"/>
      <c r="F109" s="1057"/>
      <c r="G109" s="57"/>
      <c r="H109" s="980"/>
      <c r="I109" s="980"/>
      <c r="J109" s="57"/>
      <c r="K109" s="57"/>
      <c r="L109" s="115"/>
      <c r="M109" s="116"/>
      <c r="O109" s="418"/>
      <c r="P109" s="419"/>
      <c r="Q109" s="419"/>
      <c r="R109" s="419"/>
      <c r="S109" s="419"/>
      <c r="T109" s="419"/>
      <c r="U109" s="419"/>
      <c r="V109" s="419"/>
      <c r="W109" s="419"/>
      <c r="X109" s="419"/>
      <c r="Y109" s="419"/>
      <c r="Z109" s="419"/>
      <c r="AA109" s="419"/>
      <c r="AB109" s="420"/>
    </row>
    <row r="110" spans="2:28" ht="22.9" customHeight="1">
      <c r="C110" s="97"/>
      <c r="D110" s="97"/>
      <c r="E110" s="98"/>
      <c r="F110" s="98"/>
      <c r="G110" s="98"/>
      <c r="H110" s="98"/>
      <c r="I110" s="98"/>
      <c r="J110" s="98"/>
      <c r="K110" s="98"/>
      <c r="L110" s="98"/>
    </row>
    <row r="111" spans="2:28" ht="12.75">
      <c r="C111" s="117" t="s">
        <v>77</v>
      </c>
      <c r="D111" s="97"/>
      <c r="E111" s="98"/>
      <c r="F111" s="98"/>
      <c r="G111" s="98"/>
      <c r="H111" s="98"/>
      <c r="I111" s="98"/>
      <c r="J111" s="98"/>
      <c r="K111" s="98"/>
      <c r="L111" s="88" t="s">
        <v>54</v>
      </c>
    </row>
    <row r="112" spans="2:28" ht="12.75">
      <c r="C112" s="118" t="s">
        <v>78</v>
      </c>
      <c r="D112" s="97"/>
      <c r="E112" s="98"/>
      <c r="F112" s="98"/>
      <c r="G112" s="98"/>
      <c r="H112" s="98"/>
      <c r="I112" s="98"/>
      <c r="J112" s="98"/>
      <c r="K112" s="98"/>
      <c r="L112" s="98"/>
    </row>
    <row r="113" spans="3:12" ht="12.75">
      <c r="C113" s="118" t="s">
        <v>79</v>
      </c>
      <c r="D113" s="97"/>
      <c r="E113" s="98"/>
      <c r="F113" s="98"/>
      <c r="G113" s="98"/>
      <c r="H113" s="98"/>
      <c r="I113" s="98"/>
      <c r="J113" s="98"/>
      <c r="K113" s="98"/>
      <c r="L113" s="98"/>
    </row>
    <row r="114" spans="3:12" ht="12.75">
      <c r="C114" s="118" t="s">
        <v>80</v>
      </c>
      <c r="D114" s="97"/>
      <c r="E114" s="98"/>
      <c r="F114" s="98"/>
      <c r="G114" s="98"/>
      <c r="H114" s="98"/>
      <c r="I114" s="98"/>
      <c r="J114" s="98"/>
      <c r="K114" s="98"/>
      <c r="L114" s="98"/>
    </row>
    <row r="115" spans="3:12" ht="12.75">
      <c r="C115" s="118" t="s">
        <v>81</v>
      </c>
      <c r="D115" s="97"/>
      <c r="E115" s="98"/>
      <c r="F115" s="98"/>
      <c r="G115" s="98"/>
      <c r="H115" s="98"/>
      <c r="I115" s="98"/>
      <c r="J115" s="98"/>
      <c r="K115" s="98"/>
      <c r="L115" s="98"/>
    </row>
    <row r="116" spans="3:12" ht="22.9" customHeight="1">
      <c r="C116" s="97"/>
      <c r="D116" s="97"/>
      <c r="E116" s="98"/>
      <c r="F116" s="98"/>
      <c r="G116" s="98"/>
      <c r="H116" s="98"/>
      <c r="I116" s="98"/>
      <c r="J116" s="98"/>
      <c r="K116" s="98"/>
      <c r="L116" s="98"/>
    </row>
    <row r="117" spans="3:12" ht="22.9" customHeight="1">
      <c r="C117" s="97"/>
      <c r="D117" s="97"/>
      <c r="E117" s="98"/>
      <c r="F117" s="98"/>
      <c r="G117" s="98"/>
      <c r="H117" s="98"/>
      <c r="I117" s="98"/>
      <c r="J117" s="98"/>
      <c r="K117" s="98"/>
      <c r="L117" s="98"/>
    </row>
    <row r="118" spans="3:12" ht="22.9" customHeight="1">
      <c r="C118" s="97"/>
      <c r="D118" s="97"/>
      <c r="E118" s="98"/>
      <c r="F118" s="98"/>
      <c r="G118" s="98"/>
      <c r="H118" s="98"/>
      <c r="I118" s="98"/>
      <c r="J118" s="98"/>
      <c r="K118" s="98"/>
      <c r="L118" s="98"/>
    </row>
    <row r="119" spans="3:12" ht="22.9" customHeight="1">
      <c r="C119" s="97"/>
      <c r="D119" s="97"/>
      <c r="E119" s="98"/>
      <c r="F119" s="98"/>
      <c r="G119" s="98"/>
      <c r="H119" s="98"/>
      <c r="I119" s="98"/>
      <c r="J119" s="98"/>
      <c r="K119" s="98"/>
      <c r="L119" s="98"/>
    </row>
    <row r="120" spans="3:12" ht="22.9" customHeight="1">
      <c r="F120" s="98"/>
      <c r="G120" s="98"/>
      <c r="H120" s="98"/>
      <c r="I120" s="98"/>
      <c r="J120" s="98"/>
      <c r="K120" s="98"/>
      <c r="L120" s="98"/>
    </row>
  </sheetData>
  <sheetProtection password="E059" sheet="1" objects="1" scenarios="1" insertRows="0"/>
  <mergeCells count="24">
    <mergeCell ref="C54:D54"/>
    <mergeCell ref="C68:D68"/>
    <mergeCell ref="F38:G38"/>
    <mergeCell ref="H38:I38"/>
    <mergeCell ref="C39:D39"/>
    <mergeCell ref="C53:D53"/>
    <mergeCell ref="F53:G53"/>
    <mergeCell ref="H53:I53"/>
    <mergeCell ref="L6:L7"/>
    <mergeCell ref="D9:L9"/>
    <mergeCell ref="C12:D12"/>
    <mergeCell ref="C31:L31"/>
    <mergeCell ref="C109:F109"/>
    <mergeCell ref="C32:E32"/>
    <mergeCell ref="C33:E33"/>
    <mergeCell ref="C50:E50"/>
    <mergeCell ref="C65:E65"/>
    <mergeCell ref="C79:E79"/>
    <mergeCell ref="C18:E18"/>
    <mergeCell ref="C15:D15"/>
    <mergeCell ref="C16:D16"/>
    <mergeCell ref="F15:G15"/>
    <mergeCell ref="H15:I15"/>
    <mergeCell ref="C38:D3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40" zoomScaleNormal="40" zoomScalePageLayoutView="125" workbookViewId="0">
      <selection activeCell="AC69" sqref="AC6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26.5546875" style="90" customWidth="1"/>
    <col min="5" max="6" width="13.44140625" style="91" customWidth="1"/>
    <col min="7" max="7" width="20" style="91" customWidth="1"/>
    <col min="8" max="8" width="13.44140625" style="91" customWidth="1"/>
    <col min="9" max="9" width="11.21875" style="91" customWidth="1"/>
    <col min="10" max="10" width="16" style="91" customWidth="1"/>
    <col min="11" max="19" width="15.77734375" style="91" customWidth="1"/>
    <col min="20" max="20" width="3.21875" style="90" customWidth="1"/>
    <col min="21" max="16384" width="10.77734375" style="90"/>
  </cols>
  <sheetData>
    <row r="2" spans="2:35" ht="22.9" customHeight="1">
      <c r="D2" s="212" t="s">
        <v>321</v>
      </c>
    </row>
    <row r="3" spans="2:35" ht="22.9" customHeight="1">
      <c r="D3" s="212" t="s">
        <v>322</v>
      </c>
    </row>
    <row r="4" spans="2:35" ht="22.9" customHeight="1" thickBot="1"/>
    <row r="5" spans="2:35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5"/>
      <c r="V5" s="399"/>
      <c r="W5" s="400"/>
      <c r="X5" s="400"/>
      <c r="Y5" s="400"/>
      <c r="Z5" s="400"/>
      <c r="AA5" s="400"/>
      <c r="AB5" s="400"/>
      <c r="AC5" s="400"/>
      <c r="AD5" s="400"/>
      <c r="AE5" s="400"/>
      <c r="AF5" s="400"/>
      <c r="AG5" s="400"/>
      <c r="AH5" s="400"/>
      <c r="AI5" s="401"/>
    </row>
    <row r="6" spans="2:35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035">
        <f>ejercicio</f>
        <v>2018</v>
      </c>
      <c r="T6" s="99"/>
      <c r="V6" s="402"/>
      <c r="W6" s="403" t="s">
        <v>643</v>
      </c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  <c r="AI6" s="405"/>
    </row>
    <row r="7" spans="2:35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1035"/>
      <c r="T7" s="99"/>
      <c r="V7" s="402"/>
      <c r="W7" s="404"/>
      <c r="X7" s="404"/>
      <c r="Y7" s="404"/>
      <c r="Z7" s="404"/>
      <c r="AA7" s="404"/>
      <c r="AB7" s="404"/>
      <c r="AC7" s="404"/>
      <c r="AD7" s="404"/>
      <c r="AE7" s="404"/>
      <c r="AF7" s="404"/>
      <c r="AG7" s="404"/>
      <c r="AH7" s="404"/>
      <c r="AI7" s="405"/>
    </row>
    <row r="8" spans="2:35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V8" s="402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5"/>
    </row>
    <row r="9" spans="2:35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058"/>
      <c r="P9" s="1058"/>
      <c r="Q9" s="1058"/>
      <c r="R9" s="1058"/>
      <c r="S9" s="1058"/>
      <c r="T9" s="184"/>
      <c r="V9" s="402"/>
      <c r="W9" s="404"/>
      <c r="X9" s="404"/>
      <c r="Y9" s="404"/>
      <c r="Z9" s="404"/>
      <c r="AA9" s="404"/>
      <c r="AB9" s="404"/>
      <c r="AC9" s="404"/>
      <c r="AD9" s="404"/>
      <c r="AE9" s="404"/>
      <c r="AF9" s="404"/>
      <c r="AG9" s="404"/>
      <c r="AH9" s="404"/>
      <c r="AI9" s="405"/>
    </row>
    <row r="10" spans="2:35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9"/>
      <c r="V10" s="402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  <c r="AH10" s="404"/>
      <c r="AI10" s="405"/>
    </row>
    <row r="11" spans="2:35" s="108" customFormat="1" ht="30" customHeight="1">
      <c r="B11" s="104"/>
      <c r="C11" s="105" t="s">
        <v>669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7"/>
      <c r="V11" s="402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5"/>
    </row>
    <row r="12" spans="2:35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107"/>
      <c r="V12" s="402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5"/>
    </row>
    <row r="13" spans="2:35" ht="28.9" customHeight="1">
      <c r="B13" s="110"/>
      <c r="C13" s="68" t="s">
        <v>743</v>
      </c>
      <c r="D13" s="150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99"/>
      <c r="V13" s="402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  <c r="AI13" s="405"/>
    </row>
    <row r="14" spans="2:35" ht="9" customHeight="1">
      <c r="B14" s="110"/>
      <c r="C14" s="150"/>
      <c r="D14" s="150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9"/>
      <c r="V14" s="402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5"/>
    </row>
    <row r="15" spans="2:35" s="238" customFormat="1" ht="42" customHeight="1">
      <c r="B15" s="239"/>
      <c r="C15" s="193" t="s">
        <v>415</v>
      </c>
      <c r="D15" s="240" t="s">
        <v>417</v>
      </c>
      <c r="E15" s="193" t="s">
        <v>629</v>
      </c>
      <c r="F15" s="193" t="s">
        <v>629</v>
      </c>
      <c r="G15" s="193" t="s">
        <v>419</v>
      </c>
      <c r="H15" s="193" t="s">
        <v>424</v>
      </c>
      <c r="I15" s="193" t="s">
        <v>426</v>
      </c>
      <c r="J15" s="193" t="s">
        <v>687</v>
      </c>
      <c r="K15" s="193" t="s">
        <v>421</v>
      </c>
      <c r="L15" s="193" t="s">
        <v>631</v>
      </c>
      <c r="M15" s="518" t="s">
        <v>644</v>
      </c>
      <c r="N15" s="193" t="s">
        <v>633</v>
      </c>
      <c r="O15" s="193" t="s">
        <v>632</v>
      </c>
      <c r="P15" s="871" t="s">
        <v>688</v>
      </c>
      <c r="Q15" s="193" t="s">
        <v>631</v>
      </c>
      <c r="R15" s="89"/>
      <c r="S15" s="89"/>
      <c r="T15" s="241"/>
      <c r="V15" s="402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5"/>
    </row>
    <row r="16" spans="2:35" s="238" customFormat="1" ht="24" customHeight="1">
      <c r="B16" s="239"/>
      <c r="C16" s="244" t="s">
        <v>416</v>
      </c>
      <c r="D16" s="245" t="s">
        <v>416</v>
      </c>
      <c r="E16" s="244" t="s">
        <v>418</v>
      </c>
      <c r="F16" s="244" t="s">
        <v>630</v>
      </c>
      <c r="G16" s="244" t="s">
        <v>420</v>
      </c>
      <c r="H16" s="244" t="s">
        <v>425</v>
      </c>
      <c r="I16" s="244" t="s">
        <v>665</v>
      </c>
      <c r="J16" s="244" t="s">
        <v>737</v>
      </c>
      <c r="K16" s="244" t="s">
        <v>422</v>
      </c>
      <c r="L16" s="244">
        <f>ejercicio-1</f>
        <v>2017</v>
      </c>
      <c r="M16" s="244">
        <f>ejercicio</f>
        <v>2018</v>
      </c>
      <c r="N16" s="244">
        <f>ejercicio</f>
        <v>2018</v>
      </c>
      <c r="O16" s="244">
        <f>ejercicio</f>
        <v>2018</v>
      </c>
      <c r="P16" s="244">
        <f>ejercicio</f>
        <v>2018</v>
      </c>
      <c r="Q16" s="244">
        <f>ejercicio</f>
        <v>2018</v>
      </c>
      <c r="R16" s="89"/>
      <c r="S16" s="89"/>
      <c r="T16" s="241"/>
      <c r="V16" s="402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5"/>
    </row>
    <row r="17" spans="2:35" ht="22.9" customHeight="1">
      <c r="B17" s="110"/>
      <c r="C17" s="515"/>
      <c r="D17" s="509"/>
      <c r="E17" s="577"/>
      <c r="F17" s="577"/>
      <c r="G17" s="515"/>
      <c r="H17" s="577"/>
      <c r="I17" s="577"/>
      <c r="J17" s="577"/>
      <c r="K17" s="589"/>
      <c r="L17" s="589"/>
      <c r="M17" s="880"/>
      <c r="N17" s="880"/>
      <c r="O17" s="880"/>
      <c r="P17" s="729"/>
      <c r="Q17" s="585">
        <f>L17+M17-N17</f>
        <v>0</v>
      </c>
      <c r="R17" s="89"/>
      <c r="S17" s="89"/>
      <c r="T17" s="99"/>
      <c r="V17" s="402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5"/>
    </row>
    <row r="18" spans="2:35" ht="22.9" customHeight="1">
      <c r="B18" s="110"/>
      <c r="C18" s="515"/>
      <c r="D18" s="509"/>
      <c r="E18" s="577"/>
      <c r="F18" s="577"/>
      <c r="G18" s="515"/>
      <c r="H18" s="577"/>
      <c r="I18" s="577"/>
      <c r="J18" s="577"/>
      <c r="K18" s="589"/>
      <c r="L18" s="589"/>
      <c r="M18" s="589"/>
      <c r="N18" s="589"/>
      <c r="O18" s="589"/>
      <c r="P18" s="729"/>
      <c r="Q18" s="586">
        <f t="shared" ref="Q18:Q41" si="0">L18+M18-N18</f>
        <v>0</v>
      </c>
      <c r="R18" s="89"/>
      <c r="S18" s="89"/>
      <c r="T18" s="99"/>
      <c r="V18" s="402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5"/>
    </row>
    <row r="19" spans="2:35" ht="22.9" customHeight="1">
      <c r="B19" s="110"/>
      <c r="C19" s="515"/>
      <c r="D19" s="509"/>
      <c r="E19" s="577" t="s">
        <v>618</v>
      </c>
      <c r="F19" s="577"/>
      <c r="G19" s="515"/>
      <c r="H19" s="577"/>
      <c r="I19" s="577"/>
      <c r="J19" s="577"/>
      <c r="K19" s="589"/>
      <c r="L19" s="589"/>
      <c r="M19" s="589"/>
      <c r="N19" s="589"/>
      <c r="O19" s="589"/>
      <c r="P19" s="729"/>
      <c r="Q19" s="586">
        <f t="shared" si="0"/>
        <v>0</v>
      </c>
      <c r="R19" s="89"/>
      <c r="S19" s="89"/>
      <c r="T19" s="99"/>
      <c r="V19" s="402"/>
      <c r="W19" s="404"/>
      <c r="X19" s="404"/>
      <c r="Y19" s="404"/>
      <c r="Z19" s="404"/>
      <c r="AA19" s="404"/>
      <c r="AB19" s="404"/>
      <c r="AC19" s="404"/>
      <c r="AD19" s="404"/>
      <c r="AE19" s="404"/>
      <c r="AF19" s="404"/>
      <c r="AG19" s="404"/>
      <c r="AH19" s="404"/>
      <c r="AI19" s="405"/>
    </row>
    <row r="20" spans="2:35" ht="22.9" customHeight="1">
      <c r="B20" s="110"/>
      <c r="C20" s="515"/>
      <c r="D20" s="509"/>
      <c r="E20" s="577"/>
      <c r="F20" s="577"/>
      <c r="G20" s="515"/>
      <c r="H20" s="577"/>
      <c r="I20" s="577"/>
      <c r="J20" s="577"/>
      <c r="K20" s="589"/>
      <c r="L20" s="589"/>
      <c r="M20" s="589"/>
      <c r="N20" s="589"/>
      <c r="O20" s="589"/>
      <c r="P20" s="729"/>
      <c r="Q20" s="586">
        <f t="shared" si="0"/>
        <v>0</v>
      </c>
      <c r="R20" s="89"/>
      <c r="S20" s="89"/>
      <c r="T20" s="99"/>
      <c r="V20" s="402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  <c r="AG20" s="404"/>
      <c r="AH20" s="404"/>
      <c r="AI20" s="405"/>
    </row>
    <row r="21" spans="2:35" ht="22.9" customHeight="1">
      <c r="B21" s="110"/>
      <c r="C21" s="515"/>
      <c r="D21" s="509"/>
      <c r="E21" s="577"/>
      <c r="F21" s="577"/>
      <c r="G21" s="515"/>
      <c r="H21" s="577"/>
      <c r="I21" s="577"/>
      <c r="J21" s="577"/>
      <c r="K21" s="589"/>
      <c r="L21" s="589"/>
      <c r="M21" s="589"/>
      <c r="N21" s="589"/>
      <c r="O21" s="589"/>
      <c r="P21" s="729"/>
      <c r="Q21" s="586">
        <f t="shared" si="0"/>
        <v>0</v>
      </c>
      <c r="R21" s="89"/>
      <c r="S21" s="89"/>
      <c r="T21" s="99"/>
      <c r="V21" s="402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5"/>
    </row>
    <row r="22" spans="2:35" ht="22.9" customHeight="1">
      <c r="B22" s="110"/>
      <c r="C22" s="515"/>
      <c r="D22" s="509"/>
      <c r="E22" s="577"/>
      <c r="F22" s="577"/>
      <c r="G22" s="515"/>
      <c r="H22" s="577"/>
      <c r="I22" s="577"/>
      <c r="J22" s="577"/>
      <c r="K22" s="589"/>
      <c r="L22" s="589"/>
      <c r="M22" s="589"/>
      <c r="N22" s="589"/>
      <c r="O22" s="589"/>
      <c r="P22" s="729"/>
      <c r="Q22" s="586">
        <f t="shared" si="0"/>
        <v>0</v>
      </c>
      <c r="R22" s="89"/>
      <c r="S22" s="89"/>
      <c r="T22" s="99"/>
      <c r="V22" s="402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  <c r="AG22" s="404"/>
      <c r="AH22" s="404"/>
      <c r="AI22" s="405"/>
    </row>
    <row r="23" spans="2:35" ht="22.9" customHeight="1">
      <c r="B23" s="110"/>
      <c r="C23" s="515"/>
      <c r="D23" s="509"/>
      <c r="E23" s="577"/>
      <c r="F23" s="577"/>
      <c r="G23" s="515"/>
      <c r="H23" s="577"/>
      <c r="I23" s="577"/>
      <c r="J23" s="577"/>
      <c r="K23" s="589"/>
      <c r="L23" s="589"/>
      <c r="M23" s="589"/>
      <c r="N23" s="589"/>
      <c r="O23" s="589"/>
      <c r="P23" s="729"/>
      <c r="Q23" s="586">
        <f t="shared" si="0"/>
        <v>0</v>
      </c>
      <c r="R23" s="89"/>
      <c r="S23" s="89"/>
      <c r="T23" s="99"/>
      <c r="V23" s="402"/>
      <c r="W23" s="404"/>
      <c r="X23" s="404"/>
      <c r="Y23" s="404"/>
      <c r="Z23" s="404"/>
      <c r="AA23" s="404"/>
      <c r="AB23" s="404"/>
      <c r="AC23" s="404"/>
      <c r="AD23" s="404"/>
      <c r="AE23" s="404"/>
      <c r="AF23" s="404"/>
      <c r="AG23" s="404"/>
      <c r="AH23" s="404"/>
      <c r="AI23" s="405"/>
    </row>
    <row r="24" spans="2:35" ht="22.9" customHeight="1">
      <c r="B24" s="110"/>
      <c r="C24" s="515"/>
      <c r="D24" s="509"/>
      <c r="E24" s="577"/>
      <c r="F24" s="577"/>
      <c r="G24" s="515"/>
      <c r="H24" s="577"/>
      <c r="I24" s="577"/>
      <c r="J24" s="577"/>
      <c r="K24" s="589"/>
      <c r="L24" s="589"/>
      <c r="M24" s="589"/>
      <c r="N24" s="589"/>
      <c r="O24" s="589"/>
      <c r="P24" s="729"/>
      <c r="Q24" s="586">
        <f t="shared" si="0"/>
        <v>0</v>
      </c>
      <c r="R24" s="89"/>
      <c r="S24" s="89"/>
      <c r="T24" s="99"/>
      <c r="V24" s="402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  <c r="AG24" s="404"/>
      <c r="AH24" s="404"/>
      <c r="AI24" s="405"/>
    </row>
    <row r="25" spans="2:35" ht="22.9" customHeight="1">
      <c r="B25" s="110"/>
      <c r="C25" s="515"/>
      <c r="D25" s="509"/>
      <c r="E25" s="577"/>
      <c r="F25" s="577"/>
      <c r="G25" s="515"/>
      <c r="H25" s="577"/>
      <c r="I25" s="577"/>
      <c r="J25" s="577"/>
      <c r="K25" s="589"/>
      <c r="L25" s="589"/>
      <c r="M25" s="589"/>
      <c r="N25" s="589"/>
      <c r="O25" s="589"/>
      <c r="P25" s="729"/>
      <c r="Q25" s="586">
        <f t="shared" si="0"/>
        <v>0</v>
      </c>
      <c r="R25" s="89"/>
      <c r="S25" s="89"/>
      <c r="T25" s="99"/>
      <c r="V25" s="402"/>
      <c r="W25" s="404"/>
      <c r="X25" s="404"/>
      <c r="Y25" s="404"/>
      <c r="Z25" s="404"/>
      <c r="AA25" s="404"/>
      <c r="AB25" s="404"/>
      <c r="AC25" s="404"/>
      <c r="AD25" s="404"/>
      <c r="AE25" s="404"/>
      <c r="AF25" s="404"/>
      <c r="AG25" s="404"/>
      <c r="AH25" s="404"/>
      <c r="AI25" s="405"/>
    </row>
    <row r="26" spans="2:35" ht="22.9" customHeight="1">
      <c r="B26" s="110"/>
      <c r="C26" s="515"/>
      <c r="D26" s="509"/>
      <c r="E26" s="577"/>
      <c r="F26" s="577"/>
      <c r="G26" s="515"/>
      <c r="H26" s="577"/>
      <c r="I26" s="577"/>
      <c r="J26" s="577"/>
      <c r="K26" s="589"/>
      <c r="L26" s="589"/>
      <c r="M26" s="589"/>
      <c r="N26" s="589"/>
      <c r="O26" s="589"/>
      <c r="P26" s="729"/>
      <c r="Q26" s="586">
        <f t="shared" si="0"/>
        <v>0</v>
      </c>
      <c r="R26" s="89"/>
      <c r="S26" s="89"/>
      <c r="T26" s="99"/>
      <c r="V26" s="402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404"/>
      <c r="AH26" s="404"/>
      <c r="AI26" s="405"/>
    </row>
    <row r="27" spans="2:35" ht="22.9" customHeight="1">
      <c r="B27" s="110"/>
      <c r="C27" s="515"/>
      <c r="D27" s="509"/>
      <c r="E27" s="577"/>
      <c r="F27" s="577"/>
      <c r="G27" s="515"/>
      <c r="H27" s="577"/>
      <c r="I27" s="577"/>
      <c r="J27" s="577"/>
      <c r="K27" s="589"/>
      <c r="L27" s="589"/>
      <c r="M27" s="589"/>
      <c r="N27" s="589"/>
      <c r="O27" s="589"/>
      <c r="P27" s="729"/>
      <c r="Q27" s="586">
        <f t="shared" si="0"/>
        <v>0</v>
      </c>
      <c r="R27" s="89"/>
      <c r="S27" s="89"/>
      <c r="T27" s="99"/>
      <c r="V27" s="402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5"/>
    </row>
    <row r="28" spans="2:35" ht="22.9" customHeight="1">
      <c r="B28" s="110"/>
      <c r="C28" s="515"/>
      <c r="D28" s="509"/>
      <c r="E28" s="577"/>
      <c r="F28" s="577"/>
      <c r="G28" s="515"/>
      <c r="H28" s="577"/>
      <c r="I28" s="577"/>
      <c r="J28" s="577"/>
      <c r="K28" s="589"/>
      <c r="L28" s="589"/>
      <c r="M28" s="589"/>
      <c r="N28" s="589"/>
      <c r="O28" s="589"/>
      <c r="P28" s="729"/>
      <c r="Q28" s="586">
        <f t="shared" si="0"/>
        <v>0</v>
      </c>
      <c r="R28" s="89"/>
      <c r="S28" s="89"/>
      <c r="T28" s="99"/>
      <c r="V28" s="402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5"/>
    </row>
    <row r="29" spans="2:35" ht="22.9" customHeight="1">
      <c r="B29" s="110"/>
      <c r="C29" s="515"/>
      <c r="D29" s="509"/>
      <c r="E29" s="577"/>
      <c r="F29" s="577"/>
      <c r="G29" s="515"/>
      <c r="H29" s="577"/>
      <c r="I29" s="577"/>
      <c r="J29" s="577"/>
      <c r="K29" s="589"/>
      <c r="L29" s="589"/>
      <c r="M29" s="589"/>
      <c r="N29" s="589"/>
      <c r="O29" s="589"/>
      <c r="P29" s="729"/>
      <c r="Q29" s="586">
        <f t="shared" si="0"/>
        <v>0</v>
      </c>
      <c r="R29" s="89"/>
      <c r="S29" s="89"/>
      <c r="T29" s="99"/>
      <c r="V29" s="402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5"/>
    </row>
    <row r="30" spans="2:35" ht="22.9" customHeight="1">
      <c r="B30" s="110"/>
      <c r="C30" s="515"/>
      <c r="D30" s="509"/>
      <c r="E30" s="577"/>
      <c r="F30" s="577"/>
      <c r="G30" s="515"/>
      <c r="H30" s="577"/>
      <c r="I30" s="577"/>
      <c r="J30" s="577"/>
      <c r="K30" s="589"/>
      <c r="L30" s="589"/>
      <c r="M30" s="589"/>
      <c r="N30" s="589"/>
      <c r="O30" s="589"/>
      <c r="P30" s="729"/>
      <c r="Q30" s="586">
        <f t="shared" si="0"/>
        <v>0</v>
      </c>
      <c r="R30" s="89"/>
      <c r="S30" s="89"/>
      <c r="T30" s="99"/>
      <c r="V30" s="402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5"/>
    </row>
    <row r="31" spans="2:35" ht="22.9" customHeight="1">
      <c r="B31" s="110"/>
      <c r="C31" s="515"/>
      <c r="D31" s="509"/>
      <c r="E31" s="577"/>
      <c r="F31" s="577"/>
      <c r="G31" s="515"/>
      <c r="H31" s="577"/>
      <c r="I31" s="577"/>
      <c r="J31" s="577"/>
      <c r="K31" s="589"/>
      <c r="L31" s="589"/>
      <c r="M31" s="589"/>
      <c r="N31" s="589"/>
      <c r="O31" s="589"/>
      <c r="P31" s="729"/>
      <c r="Q31" s="586">
        <f t="shared" si="0"/>
        <v>0</v>
      </c>
      <c r="R31" s="89"/>
      <c r="S31" s="89"/>
      <c r="T31" s="99"/>
      <c r="V31" s="402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</row>
    <row r="32" spans="2:35" ht="22.9" customHeight="1">
      <c r="B32" s="110"/>
      <c r="C32" s="515"/>
      <c r="D32" s="509"/>
      <c r="E32" s="577"/>
      <c r="F32" s="577"/>
      <c r="G32" s="515"/>
      <c r="H32" s="577"/>
      <c r="I32" s="577"/>
      <c r="J32" s="577"/>
      <c r="K32" s="589"/>
      <c r="L32" s="589"/>
      <c r="M32" s="589"/>
      <c r="N32" s="589"/>
      <c r="O32" s="589"/>
      <c r="P32" s="729"/>
      <c r="Q32" s="586">
        <f t="shared" si="0"/>
        <v>0</v>
      </c>
      <c r="R32" s="89"/>
      <c r="S32" s="89"/>
      <c r="T32" s="99"/>
      <c r="V32" s="402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404"/>
      <c r="AI32" s="405"/>
    </row>
    <row r="33" spans="2:35" ht="22.9" customHeight="1">
      <c r="B33" s="110"/>
      <c r="C33" s="515"/>
      <c r="D33" s="509"/>
      <c r="E33" s="577"/>
      <c r="F33" s="577"/>
      <c r="G33" s="515"/>
      <c r="H33" s="577"/>
      <c r="I33" s="577"/>
      <c r="J33" s="577"/>
      <c r="K33" s="589"/>
      <c r="L33" s="589"/>
      <c r="M33" s="589"/>
      <c r="N33" s="589"/>
      <c r="O33" s="589"/>
      <c r="P33" s="729"/>
      <c r="Q33" s="586">
        <f t="shared" si="0"/>
        <v>0</v>
      </c>
      <c r="R33" s="89"/>
      <c r="S33" s="89"/>
      <c r="T33" s="99"/>
      <c r="V33" s="402"/>
      <c r="W33" s="404"/>
      <c r="X33" s="404"/>
      <c r="Y33" s="404"/>
      <c r="Z33" s="404"/>
      <c r="AA33" s="404"/>
      <c r="AB33" s="404"/>
      <c r="AC33" s="404"/>
      <c r="AD33" s="404"/>
      <c r="AE33" s="404"/>
      <c r="AF33" s="404"/>
      <c r="AG33" s="404"/>
      <c r="AH33" s="404"/>
      <c r="AI33" s="405"/>
    </row>
    <row r="34" spans="2:35" ht="22.9" customHeight="1">
      <c r="B34" s="110"/>
      <c r="C34" s="515"/>
      <c r="D34" s="509"/>
      <c r="E34" s="577"/>
      <c r="F34" s="577"/>
      <c r="G34" s="515"/>
      <c r="H34" s="577"/>
      <c r="I34" s="577"/>
      <c r="J34" s="577"/>
      <c r="K34" s="589"/>
      <c r="L34" s="589"/>
      <c r="M34" s="589"/>
      <c r="N34" s="589"/>
      <c r="O34" s="589"/>
      <c r="P34" s="729"/>
      <c r="Q34" s="586">
        <f t="shared" si="0"/>
        <v>0</v>
      </c>
      <c r="R34" s="89"/>
      <c r="S34" s="89"/>
      <c r="T34" s="99"/>
      <c r="V34" s="402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5"/>
    </row>
    <row r="35" spans="2:35" ht="22.9" customHeight="1">
      <c r="B35" s="110"/>
      <c r="C35" s="515"/>
      <c r="D35" s="509"/>
      <c r="E35" s="577"/>
      <c r="F35" s="577"/>
      <c r="G35" s="515"/>
      <c r="H35" s="577"/>
      <c r="I35" s="577"/>
      <c r="J35" s="577"/>
      <c r="K35" s="589"/>
      <c r="L35" s="589"/>
      <c r="M35" s="589"/>
      <c r="N35" s="589"/>
      <c r="O35" s="589"/>
      <c r="P35" s="729"/>
      <c r="Q35" s="586">
        <f t="shared" si="0"/>
        <v>0</v>
      </c>
      <c r="R35" s="89"/>
      <c r="S35" s="89"/>
      <c r="T35" s="99"/>
      <c r="V35" s="402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5"/>
    </row>
    <row r="36" spans="2:35" ht="22.9" customHeight="1">
      <c r="B36" s="110"/>
      <c r="C36" s="515"/>
      <c r="D36" s="509"/>
      <c r="E36" s="577"/>
      <c r="F36" s="577"/>
      <c r="G36" s="515"/>
      <c r="H36" s="577"/>
      <c r="I36" s="577"/>
      <c r="J36" s="577"/>
      <c r="K36" s="589"/>
      <c r="L36" s="589"/>
      <c r="M36" s="589"/>
      <c r="N36" s="589"/>
      <c r="O36" s="589"/>
      <c r="P36" s="729"/>
      <c r="Q36" s="586">
        <f t="shared" si="0"/>
        <v>0</v>
      </c>
      <c r="R36" s="89"/>
      <c r="S36" s="89"/>
      <c r="T36" s="99"/>
      <c r="V36" s="402"/>
      <c r="W36" s="404"/>
      <c r="X36" s="404"/>
      <c r="Y36" s="404"/>
      <c r="Z36" s="404"/>
      <c r="AA36" s="404"/>
      <c r="AB36" s="404"/>
      <c r="AC36" s="404"/>
      <c r="AD36" s="404"/>
      <c r="AE36" s="404"/>
      <c r="AF36" s="404"/>
      <c r="AG36" s="404"/>
      <c r="AH36" s="404"/>
      <c r="AI36" s="405"/>
    </row>
    <row r="37" spans="2:35" ht="22.9" customHeight="1">
      <c r="B37" s="110"/>
      <c r="C37" s="515"/>
      <c r="D37" s="509"/>
      <c r="E37" s="577"/>
      <c r="F37" s="577"/>
      <c r="G37" s="515"/>
      <c r="H37" s="577"/>
      <c r="I37" s="577"/>
      <c r="J37" s="577"/>
      <c r="K37" s="589"/>
      <c r="L37" s="589"/>
      <c r="M37" s="589"/>
      <c r="N37" s="589"/>
      <c r="O37" s="589"/>
      <c r="P37" s="729"/>
      <c r="Q37" s="586">
        <f t="shared" si="0"/>
        <v>0</v>
      </c>
      <c r="R37" s="89"/>
      <c r="S37" s="89"/>
      <c r="T37" s="99"/>
      <c r="V37" s="402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5"/>
    </row>
    <row r="38" spans="2:35" ht="22.9" customHeight="1">
      <c r="B38" s="110"/>
      <c r="C38" s="515"/>
      <c r="D38" s="509"/>
      <c r="E38" s="577"/>
      <c r="F38" s="577"/>
      <c r="G38" s="515"/>
      <c r="H38" s="577"/>
      <c r="I38" s="577"/>
      <c r="J38" s="577"/>
      <c r="K38" s="589"/>
      <c r="L38" s="589"/>
      <c r="M38" s="589"/>
      <c r="N38" s="589"/>
      <c r="O38" s="589"/>
      <c r="P38" s="729"/>
      <c r="Q38" s="586">
        <f t="shared" si="0"/>
        <v>0</v>
      </c>
      <c r="R38" s="89"/>
      <c r="S38" s="89"/>
      <c r="T38" s="99"/>
      <c r="V38" s="402"/>
      <c r="W38" s="404"/>
      <c r="X38" s="404"/>
      <c r="Y38" s="404"/>
      <c r="Z38" s="404"/>
      <c r="AA38" s="404"/>
      <c r="AB38" s="404"/>
      <c r="AC38" s="404"/>
      <c r="AD38" s="404"/>
      <c r="AE38" s="404"/>
      <c r="AF38" s="404"/>
      <c r="AG38" s="404"/>
      <c r="AH38" s="404"/>
      <c r="AI38" s="405"/>
    </row>
    <row r="39" spans="2:35" ht="22.9" customHeight="1">
      <c r="B39" s="110"/>
      <c r="C39" s="515"/>
      <c r="D39" s="509"/>
      <c r="E39" s="577"/>
      <c r="F39" s="577"/>
      <c r="G39" s="515"/>
      <c r="H39" s="577"/>
      <c r="I39" s="577"/>
      <c r="J39" s="577"/>
      <c r="K39" s="589"/>
      <c r="L39" s="589"/>
      <c r="M39" s="589"/>
      <c r="N39" s="589"/>
      <c r="O39" s="589"/>
      <c r="P39" s="729"/>
      <c r="Q39" s="586">
        <f t="shared" si="0"/>
        <v>0</v>
      </c>
      <c r="R39" s="89"/>
      <c r="S39" s="89"/>
      <c r="T39" s="99"/>
      <c r="V39" s="402"/>
      <c r="W39" s="404"/>
      <c r="X39" s="404"/>
      <c r="Y39" s="404"/>
      <c r="Z39" s="404"/>
      <c r="AA39" s="404"/>
      <c r="AB39" s="404"/>
      <c r="AC39" s="404"/>
      <c r="AD39" s="404"/>
      <c r="AE39" s="404"/>
      <c r="AF39" s="404"/>
      <c r="AG39" s="404"/>
      <c r="AH39" s="404"/>
      <c r="AI39" s="405"/>
    </row>
    <row r="40" spans="2:35" ht="22.9" customHeight="1">
      <c r="B40" s="110"/>
      <c r="C40" s="515"/>
      <c r="D40" s="510"/>
      <c r="E40" s="578"/>
      <c r="F40" s="578"/>
      <c r="G40" s="516"/>
      <c r="H40" s="578"/>
      <c r="I40" s="578"/>
      <c r="J40" s="578"/>
      <c r="K40" s="590"/>
      <c r="L40" s="590"/>
      <c r="M40" s="590"/>
      <c r="N40" s="590"/>
      <c r="O40" s="590"/>
      <c r="P40" s="730"/>
      <c r="Q40" s="587">
        <f t="shared" si="0"/>
        <v>0</v>
      </c>
      <c r="R40" s="89"/>
      <c r="S40" s="89"/>
      <c r="T40" s="99"/>
      <c r="V40" s="402"/>
      <c r="W40" s="404"/>
      <c r="X40" s="404"/>
      <c r="Y40" s="404"/>
      <c r="Z40" s="404"/>
      <c r="AA40" s="404"/>
      <c r="AB40" s="404"/>
      <c r="AC40" s="404"/>
      <c r="AD40" s="404"/>
      <c r="AE40" s="404"/>
      <c r="AF40" s="404"/>
      <c r="AG40" s="404"/>
      <c r="AH40" s="404"/>
      <c r="AI40" s="405"/>
    </row>
    <row r="41" spans="2:35" ht="22.9" customHeight="1">
      <c r="B41" s="110"/>
      <c r="C41" s="517"/>
      <c r="D41" s="511"/>
      <c r="E41" s="579"/>
      <c r="F41" s="579"/>
      <c r="G41" s="517"/>
      <c r="H41" s="579"/>
      <c r="I41" s="579"/>
      <c r="J41" s="579"/>
      <c r="K41" s="591"/>
      <c r="L41" s="591"/>
      <c r="M41" s="591"/>
      <c r="N41" s="591"/>
      <c r="O41" s="591"/>
      <c r="P41" s="731"/>
      <c r="Q41" s="588">
        <f t="shared" si="0"/>
        <v>0</v>
      </c>
      <c r="R41" s="89"/>
      <c r="S41" s="89"/>
      <c r="T41" s="99"/>
      <c r="V41" s="402"/>
      <c r="W41" s="404"/>
      <c r="X41" s="404"/>
      <c r="Y41" s="404"/>
      <c r="Z41" s="404"/>
      <c r="AA41" s="404"/>
      <c r="AB41" s="404"/>
      <c r="AC41" s="404"/>
      <c r="AD41" s="404"/>
      <c r="AE41" s="404"/>
      <c r="AF41" s="404"/>
      <c r="AG41" s="404"/>
      <c r="AH41" s="404"/>
      <c r="AI41" s="405"/>
    </row>
    <row r="42" spans="2:35" ht="22.9" customHeight="1" thickBot="1">
      <c r="B42" s="110"/>
      <c r="C42" s="212"/>
      <c r="D42" s="212"/>
      <c r="E42" s="213"/>
      <c r="F42" s="213"/>
      <c r="G42" s="213"/>
      <c r="H42" s="1123" t="s">
        <v>423</v>
      </c>
      <c r="I42" s="1124"/>
      <c r="J42" s="1125"/>
      <c r="K42" s="234">
        <f t="shared" ref="K42:N42" si="1">SUM(K17:K41)</f>
        <v>0</v>
      </c>
      <c r="L42" s="225">
        <f t="shared" si="1"/>
        <v>0</v>
      </c>
      <c r="M42" s="233">
        <f>SUM(M17:M41)</f>
        <v>0</v>
      </c>
      <c r="N42" s="233">
        <f t="shared" si="1"/>
        <v>0</v>
      </c>
      <c r="O42" s="234">
        <f>SUM(O17:O41)</f>
        <v>0</v>
      </c>
      <c r="P42" s="234">
        <f>SUM(P17:P41)</f>
        <v>0</v>
      </c>
      <c r="Q42" s="398">
        <f>SUM(Q17:Q41)</f>
        <v>0</v>
      </c>
      <c r="R42" s="89"/>
      <c r="S42" s="89"/>
      <c r="T42" s="99"/>
      <c r="V42" s="402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404"/>
      <c r="AI42" s="405"/>
    </row>
    <row r="43" spans="2:35" ht="22.9" customHeight="1">
      <c r="B43" s="110"/>
      <c r="C43" s="212"/>
      <c r="D43" s="212"/>
      <c r="E43" s="213"/>
      <c r="F43" s="213"/>
      <c r="G43" s="213"/>
      <c r="H43" s="862"/>
      <c r="I43" s="862"/>
      <c r="J43" s="862"/>
      <c r="K43" s="213"/>
      <c r="L43" s="213"/>
      <c r="M43" s="213"/>
      <c r="N43" s="213"/>
      <c r="O43" s="213"/>
      <c r="P43" s="213"/>
      <c r="Q43" s="213"/>
      <c r="R43" s="213"/>
      <c r="S43" s="89"/>
      <c r="T43" s="99"/>
      <c r="V43" s="402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5"/>
    </row>
    <row r="44" spans="2:35" ht="22.9" customHeight="1">
      <c r="B44" s="110"/>
      <c r="C44" s="212"/>
      <c r="D44" s="212"/>
      <c r="E44" s="213"/>
      <c r="F44" s="213"/>
      <c r="G44" s="213"/>
      <c r="H44" s="862"/>
      <c r="I44" s="862"/>
      <c r="J44" s="862"/>
      <c r="K44" s="213"/>
      <c r="L44" s="213"/>
      <c r="M44" s="213"/>
      <c r="N44" s="213"/>
      <c r="O44" s="213"/>
      <c r="P44" s="213"/>
      <c r="Q44" s="213"/>
      <c r="R44" s="213"/>
      <c r="S44" s="213"/>
      <c r="T44" s="99"/>
      <c r="V44" s="402"/>
      <c r="W44" s="404"/>
      <c r="X44" s="404"/>
      <c r="Y44" s="404"/>
      <c r="Z44" s="404"/>
      <c r="AA44" s="404"/>
      <c r="AB44" s="404"/>
      <c r="AC44" s="404"/>
      <c r="AD44" s="404"/>
      <c r="AE44" s="404"/>
      <c r="AF44" s="404"/>
      <c r="AG44" s="404"/>
      <c r="AH44" s="404"/>
      <c r="AI44" s="405"/>
    </row>
    <row r="45" spans="2:35" ht="22.9" customHeight="1">
      <c r="B45" s="110"/>
      <c r="C45" s="68" t="s">
        <v>742</v>
      </c>
      <c r="D45" s="732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9"/>
      <c r="V45" s="402"/>
      <c r="W45" s="404"/>
      <c r="X45" s="404"/>
      <c r="Y45" s="404"/>
      <c r="Z45" s="404"/>
      <c r="AA45" s="404"/>
      <c r="AB45" s="404"/>
      <c r="AC45" s="404"/>
      <c r="AD45" s="404"/>
      <c r="AE45" s="404"/>
      <c r="AF45" s="404"/>
      <c r="AG45" s="404"/>
      <c r="AH45" s="404"/>
      <c r="AI45" s="405"/>
    </row>
    <row r="46" spans="2:35" ht="22.9" customHeight="1">
      <c r="B46" s="110"/>
      <c r="C46" s="732"/>
      <c r="D46" s="732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9"/>
      <c r="V46" s="402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5"/>
    </row>
    <row r="47" spans="2:35" ht="39" customHeight="1">
      <c r="B47" s="110"/>
      <c r="C47" s="193" t="s">
        <v>415</v>
      </c>
      <c r="D47" s="240" t="s">
        <v>417</v>
      </c>
      <c r="E47" s="193" t="s">
        <v>629</v>
      </c>
      <c r="F47" s="193" t="s">
        <v>629</v>
      </c>
      <c r="G47" s="193" t="s">
        <v>419</v>
      </c>
      <c r="H47" s="193" t="s">
        <v>424</v>
      </c>
      <c r="I47" s="193" t="s">
        <v>426</v>
      </c>
      <c r="J47" s="193" t="s">
        <v>687</v>
      </c>
      <c r="K47" s="193" t="s">
        <v>421</v>
      </c>
      <c r="L47" s="193" t="s">
        <v>631</v>
      </c>
      <c r="M47" s="518" t="s">
        <v>644</v>
      </c>
      <c r="N47" s="193" t="s">
        <v>633</v>
      </c>
      <c r="O47" s="193" t="s">
        <v>632</v>
      </c>
      <c r="P47" s="871" t="s">
        <v>688</v>
      </c>
      <c r="Q47" s="193" t="s">
        <v>631</v>
      </c>
      <c r="R47" s="1117" t="s">
        <v>741</v>
      </c>
      <c r="S47" s="1118"/>
      <c r="T47" s="99"/>
      <c r="V47" s="402"/>
      <c r="W47" s="404"/>
      <c r="X47" s="404"/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5"/>
    </row>
    <row r="48" spans="2:35" ht="22.9" customHeight="1">
      <c r="B48" s="110"/>
      <c r="C48" s="244" t="s">
        <v>416</v>
      </c>
      <c r="D48" s="245" t="s">
        <v>416</v>
      </c>
      <c r="E48" s="244" t="s">
        <v>418</v>
      </c>
      <c r="F48" s="244" t="s">
        <v>630</v>
      </c>
      <c r="G48" s="244" t="s">
        <v>420</v>
      </c>
      <c r="H48" s="244" t="s">
        <v>425</v>
      </c>
      <c r="I48" s="244" t="s">
        <v>665</v>
      </c>
      <c r="J48" s="244" t="s">
        <v>737</v>
      </c>
      <c r="K48" s="244" t="s">
        <v>422</v>
      </c>
      <c r="L48" s="244">
        <f>ejercicio-1</f>
        <v>2017</v>
      </c>
      <c r="M48" s="244">
        <f>ejercicio</f>
        <v>2018</v>
      </c>
      <c r="N48" s="244">
        <f>ejercicio</f>
        <v>2018</v>
      </c>
      <c r="O48" s="244">
        <f>ejercicio</f>
        <v>2018</v>
      </c>
      <c r="P48" s="244">
        <f>ejercicio</f>
        <v>2018</v>
      </c>
      <c r="Q48" s="244">
        <f>ejercicio</f>
        <v>2018</v>
      </c>
      <c r="R48" s="395" t="s">
        <v>634</v>
      </c>
      <c r="S48" s="394" t="s">
        <v>635</v>
      </c>
      <c r="T48" s="99"/>
      <c r="V48" s="402"/>
      <c r="W48" s="404"/>
      <c r="X48" s="404"/>
      <c r="Y48" s="404"/>
      <c r="Z48" s="404"/>
      <c r="AA48" s="404"/>
      <c r="AB48" s="404"/>
      <c r="AC48" s="404"/>
      <c r="AD48" s="404"/>
      <c r="AE48" s="404"/>
      <c r="AF48" s="404"/>
      <c r="AG48" s="404"/>
      <c r="AH48" s="404"/>
      <c r="AI48" s="405"/>
    </row>
    <row r="49" spans="2:35" ht="22.9" customHeight="1">
      <c r="B49" s="110"/>
      <c r="C49" s="515"/>
      <c r="D49" s="1028"/>
      <c r="E49" s="577"/>
      <c r="F49" s="577"/>
      <c r="G49" s="1029"/>
      <c r="H49" s="1030"/>
      <c r="I49" s="1030"/>
      <c r="J49" s="872"/>
      <c r="K49" s="589"/>
      <c r="L49" s="589"/>
      <c r="M49" s="880"/>
      <c r="N49" s="880"/>
      <c r="O49" s="880"/>
      <c r="P49" s="729"/>
      <c r="Q49" s="585">
        <f>L49+M49-N49</f>
        <v>0</v>
      </c>
      <c r="R49" s="940"/>
      <c r="S49" s="941"/>
      <c r="T49" s="99"/>
      <c r="V49" s="402"/>
      <c r="W49" s="404"/>
      <c r="X49" s="404"/>
      <c r="Y49" s="404"/>
      <c r="Z49" s="404"/>
      <c r="AA49" s="404"/>
      <c r="AB49" s="404"/>
      <c r="AC49" s="404"/>
      <c r="AD49" s="404"/>
      <c r="AE49" s="404"/>
      <c r="AF49" s="404"/>
      <c r="AG49" s="404"/>
      <c r="AH49" s="404"/>
      <c r="AI49" s="405"/>
    </row>
    <row r="50" spans="2:35" ht="22.9" customHeight="1">
      <c r="B50" s="110"/>
      <c r="C50" s="515"/>
      <c r="D50" s="1028"/>
      <c r="E50" s="577"/>
      <c r="F50" s="577"/>
      <c r="G50" s="1029"/>
      <c r="H50" s="1030"/>
      <c r="I50" s="1030"/>
      <c r="J50" s="1030"/>
      <c r="K50" s="589"/>
      <c r="L50" s="589"/>
      <c r="M50" s="589"/>
      <c r="N50" s="589"/>
      <c r="O50" s="589"/>
      <c r="P50" s="729"/>
      <c r="Q50" s="586">
        <f t="shared" ref="Q50:Q73" si="2">L50+M50-N50</f>
        <v>0</v>
      </c>
      <c r="R50" s="942"/>
      <c r="S50" s="943"/>
      <c r="T50" s="99"/>
      <c r="V50" s="402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404"/>
      <c r="AI50" s="405"/>
    </row>
    <row r="51" spans="2:35" ht="22.9" customHeight="1">
      <c r="B51" s="110"/>
      <c r="C51" s="515"/>
      <c r="D51" s="1028"/>
      <c r="E51" s="577" t="s">
        <v>618</v>
      </c>
      <c r="F51" s="577"/>
      <c r="G51" s="1029"/>
      <c r="H51" s="1030"/>
      <c r="I51" s="1030"/>
      <c r="J51" s="1030"/>
      <c r="K51" s="589"/>
      <c r="L51" s="589"/>
      <c r="M51" s="589"/>
      <c r="N51" s="589"/>
      <c r="O51" s="589"/>
      <c r="P51" s="729"/>
      <c r="Q51" s="586">
        <f t="shared" si="2"/>
        <v>0</v>
      </c>
      <c r="R51" s="942"/>
      <c r="S51" s="943"/>
      <c r="T51" s="99"/>
      <c r="V51" s="402"/>
      <c r="W51" s="404"/>
      <c r="X51" s="404"/>
      <c r="Y51" s="404"/>
      <c r="Z51" s="404"/>
      <c r="AA51" s="404"/>
      <c r="AB51" s="404"/>
      <c r="AC51" s="404"/>
      <c r="AD51" s="404"/>
      <c r="AE51" s="404"/>
      <c r="AF51" s="404"/>
      <c r="AG51" s="404"/>
      <c r="AH51" s="404"/>
      <c r="AI51" s="405"/>
    </row>
    <row r="52" spans="2:35" ht="22.9" customHeight="1">
      <c r="B52" s="110"/>
      <c r="C52" s="515"/>
      <c r="D52" s="1028"/>
      <c r="E52" s="577"/>
      <c r="F52" s="577"/>
      <c r="G52" s="1029"/>
      <c r="H52" s="1030"/>
      <c r="I52" s="1030"/>
      <c r="J52" s="1030"/>
      <c r="K52" s="589"/>
      <c r="L52" s="589"/>
      <c r="M52" s="589"/>
      <c r="N52" s="589"/>
      <c r="O52" s="589"/>
      <c r="P52" s="729"/>
      <c r="Q52" s="586">
        <f t="shared" si="2"/>
        <v>0</v>
      </c>
      <c r="R52" s="942"/>
      <c r="S52" s="943"/>
      <c r="T52" s="99"/>
      <c r="V52" s="402"/>
      <c r="W52" s="404"/>
      <c r="X52" s="404"/>
      <c r="Y52" s="404"/>
      <c r="Z52" s="404"/>
      <c r="AA52" s="404"/>
      <c r="AB52" s="404"/>
      <c r="AC52" s="404"/>
      <c r="AD52" s="404"/>
      <c r="AE52" s="404"/>
      <c r="AF52" s="404"/>
      <c r="AG52" s="404"/>
      <c r="AH52" s="404"/>
      <c r="AI52" s="405"/>
    </row>
    <row r="53" spans="2:35" ht="22.9" customHeight="1">
      <c r="B53" s="110"/>
      <c r="C53" s="515"/>
      <c r="D53" s="509"/>
      <c r="E53" s="577"/>
      <c r="F53" s="577"/>
      <c r="G53" s="515"/>
      <c r="H53" s="577"/>
      <c r="I53" s="577"/>
      <c r="J53" s="577"/>
      <c r="K53" s="589"/>
      <c r="L53" s="589"/>
      <c r="M53" s="589"/>
      <c r="N53" s="589"/>
      <c r="O53" s="589"/>
      <c r="P53" s="729"/>
      <c r="Q53" s="586">
        <f t="shared" si="2"/>
        <v>0</v>
      </c>
      <c r="R53" s="942"/>
      <c r="S53" s="943"/>
      <c r="T53" s="99"/>
      <c r="V53" s="402"/>
      <c r="W53" s="404"/>
      <c r="X53" s="404"/>
      <c r="Y53" s="404"/>
      <c r="Z53" s="404"/>
      <c r="AA53" s="404"/>
      <c r="AB53" s="404"/>
      <c r="AC53" s="404"/>
      <c r="AD53" s="404"/>
      <c r="AE53" s="404"/>
      <c r="AF53" s="404"/>
      <c r="AG53" s="404"/>
      <c r="AH53" s="404"/>
      <c r="AI53" s="405"/>
    </row>
    <row r="54" spans="2:35" ht="22.9" customHeight="1">
      <c r="B54" s="110"/>
      <c r="C54" s="515"/>
      <c r="D54" s="509"/>
      <c r="E54" s="577"/>
      <c r="F54" s="577"/>
      <c r="G54" s="515"/>
      <c r="H54" s="577"/>
      <c r="I54" s="577"/>
      <c r="J54" s="577"/>
      <c r="K54" s="589"/>
      <c r="L54" s="589"/>
      <c r="M54" s="589"/>
      <c r="N54" s="589"/>
      <c r="O54" s="589"/>
      <c r="P54" s="729"/>
      <c r="Q54" s="586">
        <f t="shared" si="2"/>
        <v>0</v>
      </c>
      <c r="R54" s="942"/>
      <c r="S54" s="943"/>
      <c r="T54" s="99"/>
      <c r="V54" s="402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5"/>
    </row>
    <row r="55" spans="2:35" ht="22.9" customHeight="1">
      <c r="B55" s="110"/>
      <c r="C55" s="515"/>
      <c r="D55" s="509"/>
      <c r="E55" s="577"/>
      <c r="F55" s="577"/>
      <c r="G55" s="515"/>
      <c r="H55" s="577"/>
      <c r="I55" s="577"/>
      <c r="J55" s="577"/>
      <c r="K55" s="589"/>
      <c r="L55" s="589"/>
      <c r="M55" s="589"/>
      <c r="N55" s="589"/>
      <c r="O55" s="589"/>
      <c r="P55" s="729"/>
      <c r="Q55" s="586">
        <f t="shared" si="2"/>
        <v>0</v>
      </c>
      <c r="R55" s="942"/>
      <c r="S55" s="943"/>
      <c r="T55" s="99"/>
      <c r="V55" s="402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5"/>
    </row>
    <row r="56" spans="2:35" ht="22.9" customHeight="1">
      <c r="B56" s="110"/>
      <c r="C56" s="515"/>
      <c r="D56" s="509"/>
      <c r="E56" s="577"/>
      <c r="F56" s="577"/>
      <c r="G56" s="515"/>
      <c r="H56" s="577"/>
      <c r="I56" s="577"/>
      <c r="J56" s="577"/>
      <c r="K56" s="589"/>
      <c r="L56" s="589"/>
      <c r="M56" s="589"/>
      <c r="N56" s="589"/>
      <c r="O56" s="589"/>
      <c r="P56" s="729"/>
      <c r="Q56" s="586">
        <f t="shared" si="2"/>
        <v>0</v>
      </c>
      <c r="R56" s="942"/>
      <c r="S56" s="943"/>
      <c r="T56" s="99"/>
      <c r="V56" s="402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5"/>
    </row>
    <row r="57" spans="2:35" ht="22.9" customHeight="1">
      <c r="B57" s="110"/>
      <c r="C57" s="515"/>
      <c r="D57" s="509"/>
      <c r="E57" s="577"/>
      <c r="F57" s="577"/>
      <c r="G57" s="515"/>
      <c r="H57" s="577"/>
      <c r="I57" s="577"/>
      <c r="J57" s="577"/>
      <c r="K57" s="589"/>
      <c r="L57" s="589"/>
      <c r="M57" s="589"/>
      <c r="N57" s="589"/>
      <c r="O57" s="589"/>
      <c r="P57" s="729"/>
      <c r="Q57" s="586">
        <f t="shared" si="2"/>
        <v>0</v>
      </c>
      <c r="R57" s="942"/>
      <c r="S57" s="943"/>
      <c r="T57" s="99"/>
      <c r="V57" s="402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5"/>
    </row>
    <row r="58" spans="2:35" ht="22.9" customHeight="1">
      <c r="B58" s="110"/>
      <c r="C58" s="515"/>
      <c r="D58" s="509"/>
      <c r="E58" s="577"/>
      <c r="F58" s="577"/>
      <c r="G58" s="515"/>
      <c r="H58" s="577"/>
      <c r="I58" s="577"/>
      <c r="J58" s="577"/>
      <c r="K58" s="589"/>
      <c r="L58" s="589"/>
      <c r="M58" s="589"/>
      <c r="N58" s="589"/>
      <c r="O58" s="589"/>
      <c r="P58" s="729"/>
      <c r="Q58" s="586">
        <f t="shared" si="2"/>
        <v>0</v>
      </c>
      <c r="R58" s="942"/>
      <c r="S58" s="943"/>
      <c r="T58" s="99"/>
      <c r="V58" s="402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5"/>
    </row>
    <row r="59" spans="2:35" ht="22.9" customHeight="1">
      <c r="B59" s="110"/>
      <c r="C59" s="515"/>
      <c r="D59" s="509"/>
      <c r="E59" s="577"/>
      <c r="F59" s="577"/>
      <c r="G59" s="515"/>
      <c r="H59" s="577"/>
      <c r="I59" s="577"/>
      <c r="J59" s="577"/>
      <c r="K59" s="589"/>
      <c r="L59" s="589"/>
      <c r="M59" s="589"/>
      <c r="N59" s="589"/>
      <c r="O59" s="589"/>
      <c r="P59" s="729"/>
      <c r="Q59" s="586">
        <f t="shared" si="2"/>
        <v>0</v>
      </c>
      <c r="R59" s="942"/>
      <c r="S59" s="943"/>
      <c r="T59" s="99"/>
      <c r="V59" s="402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5"/>
    </row>
    <row r="60" spans="2:35" ht="22.9" customHeight="1">
      <c r="B60" s="110"/>
      <c r="C60" s="515"/>
      <c r="D60" s="509"/>
      <c r="E60" s="577"/>
      <c r="F60" s="577"/>
      <c r="G60" s="515"/>
      <c r="H60" s="577"/>
      <c r="I60" s="577"/>
      <c r="J60" s="577"/>
      <c r="K60" s="589"/>
      <c r="L60" s="589"/>
      <c r="M60" s="589"/>
      <c r="N60" s="589"/>
      <c r="O60" s="589"/>
      <c r="P60" s="729"/>
      <c r="Q60" s="586">
        <f t="shared" si="2"/>
        <v>0</v>
      </c>
      <c r="R60" s="942"/>
      <c r="S60" s="943"/>
      <c r="T60" s="99"/>
      <c r="V60" s="402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5"/>
    </row>
    <row r="61" spans="2:35" ht="22.9" customHeight="1">
      <c r="B61" s="110"/>
      <c r="C61" s="515"/>
      <c r="D61" s="509"/>
      <c r="E61" s="577"/>
      <c r="F61" s="577"/>
      <c r="G61" s="515"/>
      <c r="H61" s="577"/>
      <c r="I61" s="577"/>
      <c r="J61" s="577"/>
      <c r="K61" s="589"/>
      <c r="L61" s="589"/>
      <c r="M61" s="589"/>
      <c r="N61" s="589"/>
      <c r="O61" s="589"/>
      <c r="P61" s="729"/>
      <c r="Q61" s="586">
        <f t="shared" si="2"/>
        <v>0</v>
      </c>
      <c r="R61" s="942"/>
      <c r="S61" s="943"/>
      <c r="T61" s="99"/>
      <c r="V61" s="402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5"/>
    </row>
    <row r="62" spans="2:35" ht="22.9" customHeight="1">
      <c r="B62" s="110"/>
      <c r="C62" s="515"/>
      <c r="D62" s="509"/>
      <c r="E62" s="577"/>
      <c r="F62" s="577"/>
      <c r="G62" s="515"/>
      <c r="H62" s="577"/>
      <c r="I62" s="577"/>
      <c r="J62" s="577"/>
      <c r="K62" s="589"/>
      <c r="L62" s="589"/>
      <c r="M62" s="589"/>
      <c r="N62" s="589"/>
      <c r="O62" s="589"/>
      <c r="P62" s="729"/>
      <c r="Q62" s="586">
        <f t="shared" si="2"/>
        <v>0</v>
      </c>
      <c r="R62" s="942"/>
      <c r="S62" s="943"/>
      <c r="T62" s="99"/>
      <c r="V62" s="402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5"/>
    </row>
    <row r="63" spans="2:35" ht="22.9" customHeight="1">
      <c r="B63" s="110"/>
      <c r="C63" s="515"/>
      <c r="D63" s="509"/>
      <c r="E63" s="577"/>
      <c r="F63" s="577"/>
      <c r="G63" s="515"/>
      <c r="H63" s="577"/>
      <c r="I63" s="577"/>
      <c r="J63" s="577"/>
      <c r="K63" s="589"/>
      <c r="L63" s="589"/>
      <c r="M63" s="589"/>
      <c r="N63" s="589"/>
      <c r="O63" s="589"/>
      <c r="P63" s="729"/>
      <c r="Q63" s="586">
        <f t="shared" si="2"/>
        <v>0</v>
      </c>
      <c r="R63" s="942"/>
      <c r="S63" s="943"/>
      <c r="T63" s="99"/>
      <c r="V63" s="402"/>
      <c r="W63" s="404"/>
      <c r="X63" s="404"/>
      <c r="Y63" s="404"/>
      <c r="Z63" s="404"/>
      <c r="AA63" s="404"/>
      <c r="AB63" s="404"/>
      <c r="AC63" s="404"/>
      <c r="AD63" s="404"/>
      <c r="AE63" s="404"/>
      <c r="AF63" s="404"/>
      <c r="AG63" s="404"/>
      <c r="AH63" s="404"/>
      <c r="AI63" s="405"/>
    </row>
    <row r="64" spans="2:35" ht="22.9" customHeight="1">
      <c r="B64" s="110"/>
      <c r="C64" s="515"/>
      <c r="D64" s="509"/>
      <c r="E64" s="577"/>
      <c r="F64" s="577"/>
      <c r="G64" s="515"/>
      <c r="H64" s="577"/>
      <c r="I64" s="577"/>
      <c r="J64" s="577"/>
      <c r="K64" s="589"/>
      <c r="L64" s="589"/>
      <c r="M64" s="589"/>
      <c r="N64" s="589"/>
      <c r="O64" s="589"/>
      <c r="P64" s="729"/>
      <c r="Q64" s="586">
        <f t="shared" si="2"/>
        <v>0</v>
      </c>
      <c r="R64" s="942"/>
      <c r="S64" s="943"/>
      <c r="T64" s="99"/>
      <c r="V64" s="402"/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/>
      <c r="AH64" s="404"/>
      <c r="AI64" s="405"/>
    </row>
    <row r="65" spans="2:35" ht="22.9" customHeight="1">
      <c r="B65" s="110"/>
      <c r="C65" s="515"/>
      <c r="D65" s="509"/>
      <c r="E65" s="577"/>
      <c r="F65" s="577"/>
      <c r="G65" s="515"/>
      <c r="H65" s="577"/>
      <c r="I65" s="577"/>
      <c r="J65" s="577"/>
      <c r="K65" s="589"/>
      <c r="L65" s="589"/>
      <c r="M65" s="589"/>
      <c r="N65" s="589"/>
      <c r="O65" s="589"/>
      <c r="P65" s="729"/>
      <c r="Q65" s="586">
        <f t="shared" si="2"/>
        <v>0</v>
      </c>
      <c r="R65" s="942"/>
      <c r="S65" s="943"/>
      <c r="T65" s="99"/>
      <c r="V65" s="402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5"/>
    </row>
    <row r="66" spans="2:35" ht="22.9" customHeight="1">
      <c r="B66" s="110"/>
      <c r="C66" s="515"/>
      <c r="D66" s="509"/>
      <c r="E66" s="577"/>
      <c r="F66" s="577"/>
      <c r="G66" s="515"/>
      <c r="H66" s="577"/>
      <c r="I66" s="577"/>
      <c r="J66" s="577"/>
      <c r="K66" s="589"/>
      <c r="L66" s="589"/>
      <c r="M66" s="589"/>
      <c r="N66" s="589"/>
      <c r="O66" s="589"/>
      <c r="P66" s="729"/>
      <c r="Q66" s="586">
        <f t="shared" si="2"/>
        <v>0</v>
      </c>
      <c r="R66" s="942"/>
      <c r="S66" s="943"/>
      <c r="T66" s="99"/>
      <c r="V66" s="402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5"/>
    </row>
    <row r="67" spans="2:35" ht="22.9" customHeight="1">
      <c r="B67" s="110"/>
      <c r="C67" s="515"/>
      <c r="D67" s="509"/>
      <c r="E67" s="577"/>
      <c r="F67" s="577"/>
      <c r="G67" s="515"/>
      <c r="H67" s="577"/>
      <c r="I67" s="577"/>
      <c r="J67" s="577"/>
      <c r="K67" s="589"/>
      <c r="L67" s="589"/>
      <c r="M67" s="589"/>
      <c r="N67" s="589"/>
      <c r="O67" s="589"/>
      <c r="P67" s="729"/>
      <c r="Q67" s="586">
        <f t="shared" si="2"/>
        <v>0</v>
      </c>
      <c r="R67" s="942"/>
      <c r="S67" s="943"/>
      <c r="T67" s="99"/>
      <c r="V67" s="402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5"/>
    </row>
    <row r="68" spans="2:35" ht="22.9" customHeight="1">
      <c r="B68" s="110"/>
      <c r="C68" s="515"/>
      <c r="D68" s="509"/>
      <c r="E68" s="577"/>
      <c r="F68" s="577"/>
      <c r="G68" s="515"/>
      <c r="H68" s="577"/>
      <c r="I68" s="577"/>
      <c r="J68" s="577"/>
      <c r="K68" s="589"/>
      <c r="L68" s="589"/>
      <c r="M68" s="589"/>
      <c r="N68" s="589"/>
      <c r="O68" s="589"/>
      <c r="P68" s="729"/>
      <c r="Q68" s="586">
        <f t="shared" si="2"/>
        <v>0</v>
      </c>
      <c r="R68" s="942"/>
      <c r="S68" s="943"/>
      <c r="T68" s="99"/>
      <c r="V68" s="402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5"/>
    </row>
    <row r="69" spans="2:35" ht="22.9" customHeight="1">
      <c r="B69" s="110"/>
      <c r="C69" s="515"/>
      <c r="D69" s="509"/>
      <c r="E69" s="577"/>
      <c r="F69" s="577"/>
      <c r="G69" s="515"/>
      <c r="H69" s="577"/>
      <c r="I69" s="577"/>
      <c r="J69" s="577"/>
      <c r="K69" s="589"/>
      <c r="L69" s="589"/>
      <c r="M69" s="589"/>
      <c r="N69" s="589"/>
      <c r="O69" s="589"/>
      <c r="P69" s="729"/>
      <c r="Q69" s="586">
        <f t="shared" si="2"/>
        <v>0</v>
      </c>
      <c r="R69" s="942"/>
      <c r="S69" s="943"/>
      <c r="T69" s="99"/>
      <c r="V69" s="402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5"/>
    </row>
    <row r="70" spans="2:35" ht="22.9" customHeight="1">
      <c r="B70" s="110"/>
      <c r="C70" s="515"/>
      <c r="D70" s="509"/>
      <c r="E70" s="577"/>
      <c r="F70" s="577"/>
      <c r="G70" s="515"/>
      <c r="H70" s="577"/>
      <c r="I70" s="577"/>
      <c r="J70" s="577"/>
      <c r="K70" s="589"/>
      <c r="L70" s="589"/>
      <c r="M70" s="589"/>
      <c r="N70" s="589"/>
      <c r="O70" s="589"/>
      <c r="P70" s="729"/>
      <c r="Q70" s="586">
        <f t="shared" si="2"/>
        <v>0</v>
      </c>
      <c r="R70" s="942"/>
      <c r="S70" s="943"/>
      <c r="T70" s="99"/>
      <c r="V70" s="402"/>
      <c r="W70" s="404"/>
      <c r="X70" s="404"/>
      <c r="Y70" s="404"/>
      <c r="Z70" s="404"/>
      <c r="AA70" s="404"/>
      <c r="AB70" s="404"/>
      <c r="AC70" s="404"/>
      <c r="AD70" s="404"/>
      <c r="AE70" s="404"/>
      <c r="AF70" s="404"/>
      <c r="AG70" s="404"/>
      <c r="AH70" s="404"/>
      <c r="AI70" s="405"/>
    </row>
    <row r="71" spans="2:35" ht="22.9" customHeight="1">
      <c r="B71" s="110"/>
      <c r="C71" s="515"/>
      <c r="D71" s="509"/>
      <c r="E71" s="577"/>
      <c r="F71" s="577"/>
      <c r="G71" s="515"/>
      <c r="H71" s="577"/>
      <c r="I71" s="577"/>
      <c r="J71" s="577"/>
      <c r="K71" s="589"/>
      <c r="L71" s="589"/>
      <c r="M71" s="589"/>
      <c r="N71" s="589"/>
      <c r="O71" s="589"/>
      <c r="P71" s="729"/>
      <c r="Q71" s="586">
        <f t="shared" si="2"/>
        <v>0</v>
      </c>
      <c r="R71" s="942"/>
      <c r="S71" s="943"/>
      <c r="T71" s="99"/>
      <c r="V71" s="402"/>
      <c r="W71" s="404"/>
      <c r="X71" s="404"/>
      <c r="Y71" s="404"/>
      <c r="Z71" s="404"/>
      <c r="AA71" s="404"/>
      <c r="AB71" s="404"/>
      <c r="AC71" s="404"/>
      <c r="AD71" s="404"/>
      <c r="AE71" s="404"/>
      <c r="AF71" s="404"/>
      <c r="AG71" s="404"/>
      <c r="AH71" s="404"/>
      <c r="AI71" s="405"/>
    </row>
    <row r="72" spans="2:35" ht="22.9" customHeight="1">
      <c r="B72" s="110"/>
      <c r="C72" s="515"/>
      <c r="D72" s="510"/>
      <c r="E72" s="578"/>
      <c r="F72" s="578"/>
      <c r="G72" s="516"/>
      <c r="H72" s="578"/>
      <c r="I72" s="578"/>
      <c r="J72" s="578"/>
      <c r="K72" s="590"/>
      <c r="L72" s="590"/>
      <c r="M72" s="590"/>
      <c r="N72" s="590"/>
      <c r="O72" s="590"/>
      <c r="P72" s="730"/>
      <c r="Q72" s="587">
        <f t="shared" si="2"/>
        <v>0</v>
      </c>
      <c r="R72" s="942"/>
      <c r="S72" s="943"/>
      <c r="T72" s="99"/>
      <c r="V72" s="402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5"/>
    </row>
    <row r="73" spans="2:35" ht="22.9" customHeight="1">
      <c r="B73" s="110"/>
      <c r="C73" s="517"/>
      <c r="D73" s="511"/>
      <c r="E73" s="579"/>
      <c r="F73" s="579"/>
      <c r="G73" s="517"/>
      <c r="H73" s="579"/>
      <c r="I73" s="579"/>
      <c r="J73" s="579"/>
      <c r="K73" s="591"/>
      <c r="L73" s="591"/>
      <c r="M73" s="591"/>
      <c r="N73" s="591"/>
      <c r="O73" s="591"/>
      <c r="P73" s="731"/>
      <c r="Q73" s="588">
        <f t="shared" si="2"/>
        <v>0</v>
      </c>
      <c r="R73" s="944"/>
      <c r="S73" s="945"/>
      <c r="T73" s="99"/>
      <c r="V73" s="402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5"/>
    </row>
    <row r="74" spans="2:35" ht="22.9" customHeight="1" thickBot="1">
      <c r="B74" s="110"/>
      <c r="C74" s="212"/>
      <c r="D74" s="212"/>
      <c r="E74" s="213"/>
      <c r="F74" s="213"/>
      <c r="G74" s="213"/>
      <c r="H74" s="1123" t="s">
        <v>423</v>
      </c>
      <c r="I74" s="1124"/>
      <c r="J74" s="1125"/>
      <c r="K74" s="234">
        <f t="shared" ref="K74:L74" si="3">SUM(K49:K73)</f>
        <v>0</v>
      </c>
      <c r="L74" s="225">
        <f t="shared" si="3"/>
        <v>0</v>
      </c>
      <c r="M74" s="233">
        <f>SUM(M49:M73)</f>
        <v>0</v>
      </c>
      <c r="N74" s="233">
        <f t="shared" ref="N74" si="4">SUM(N49:N73)</f>
        <v>0</v>
      </c>
      <c r="O74" s="234">
        <f>SUM(O49:O73)</f>
        <v>0</v>
      </c>
      <c r="P74" s="234">
        <f>SUM(P49:P73)</f>
        <v>0</v>
      </c>
      <c r="Q74" s="398">
        <f>SUM(Q49:Q73)</f>
        <v>0</v>
      </c>
      <c r="R74" s="233">
        <f>SUM(R49:R73)</f>
        <v>0</v>
      </c>
      <c r="S74" s="170">
        <f>SUM(S49:S73)</f>
        <v>0</v>
      </c>
      <c r="T74" s="99"/>
      <c r="V74" s="402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5"/>
    </row>
    <row r="75" spans="2:35" ht="22.9" customHeight="1">
      <c r="B75" s="110"/>
      <c r="C75" s="212"/>
      <c r="D75" s="212"/>
      <c r="E75" s="213"/>
      <c r="F75" s="213"/>
      <c r="G75" s="213"/>
      <c r="H75" s="862"/>
      <c r="I75" s="862"/>
      <c r="J75" s="862"/>
      <c r="K75" s="213"/>
      <c r="L75" s="213"/>
      <c r="M75" s="213"/>
      <c r="N75" s="213"/>
      <c r="O75" s="213"/>
      <c r="P75" s="213"/>
      <c r="Q75" s="213"/>
      <c r="R75" s="213"/>
      <c r="S75" s="213"/>
      <c r="T75" s="99"/>
      <c r="V75" s="402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5"/>
    </row>
    <row r="76" spans="2:35" s="238" customFormat="1" ht="18" customHeight="1">
      <c r="B76" s="873"/>
      <c r="C76" s="874" t="s">
        <v>353</v>
      </c>
      <c r="D76" s="875"/>
      <c r="E76" s="876"/>
      <c r="F76" s="876"/>
      <c r="G76" s="876"/>
      <c r="H76" s="876"/>
      <c r="I76" s="876"/>
      <c r="J76" s="876"/>
      <c r="K76" s="876"/>
      <c r="L76" s="876"/>
      <c r="M76" s="876"/>
      <c r="N76" s="101"/>
      <c r="O76" s="101"/>
      <c r="P76" s="101"/>
      <c r="Q76" s="101"/>
      <c r="R76" s="101"/>
      <c r="S76" s="101"/>
      <c r="T76" s="241"/>
      <c r="V76" s="415"/>
      <c r="W76" s="416"/>
      <c r="X76" s="416"/>
      <c r="Y76" s="416"/>
      <c r="Z76" s="416"/>
      <c r="AA76" s="416"/>
      <c r="AB76" s="416"/>
      <c r="AC76" s="416"/>
      <c r="AD76" s="416"/>
      <c r="AE76" s="416"/>
      <c r="AF76" s="416"/>
      <c r="AG76" s="416"/>
      <c r="AH76" s="416"/>
      <c r="AI76" s="417"/>
    </row>
    <row r="77" spans="2:35" s="238" customFormat="1" ht="18" customHeight="1">
      <c r="B77" s="873"/>
      <c r="C77" s="875" t="s">
        <v>759</v>
      </c>
      <c r="D77" s="875"/>
      <c r="E77" s="876"/>
      <c r="F77" s="876"/>
      <c r="G77" s="876"/>
      <c r="H77" s="876"/>
      <c r="I77" s="876"/>
      <c r="J77" s="876"/>
      <c r="K77" s="876"/>
      <c r="L77" s="876"/>
      <c r="M77" s="876"/>
      <c r="N77" s="101"/>
      <c r="O77" s="101"/>
      <c r="P77" s="101"/>
      <c r="Q77" s="101"/>
      <c r="R77" s="101"/>
      <c r="S77" s="101"/>
      <c r="T77" s="241"/>
      <c r="V77" s="415"/>
      <c r="W77" s="416"/>
      <c r="X77" s="416"/>
      <c r="Y77" s="416"/>
      <c r="Z77" s="416"/>
      <c r="AA77" s="416"/>
      <c r="AB77" s="416"/>
      <c r="AC77" s="416"/>
      <c r="AD77" s="416"/>
      <c r="AE77" s="416"/>
      <c r="AF77" s="416"/>
      <c r="AG77" s="416"/>
      <c r="AH77" s="416"/>
      <c r="AI77" s="417"/>
    </row>
    <row r="78" spans="2:35" s="238" customFormat="1" ht="18" customHeight="1">
      <c r="B78" s="873"/>
      <c r="C78" s="875" t="s">
        <v>760</v>
      </c>
      <c r="D78" s="875"/>
      <c r="E78" s="876"/>
      <c r="F78" s="876"/>
      <c r="G78" s="876"/>
      <c r="H78" s="876"/>
      <c r="I78" s="876"/>
      <c r="J78" s="876"/>
      <c r="K78" s="876"/>
      <c r="L78" s="876"/>
      <c r="M78" s="876"/>
      <c r="N78" s="101"/>
      <c r="O78" s="101"/>
      <c r="P78" s="101"/>
      <c r="Q78" s="101"/>
      <c r="R78" s="101"/>
      <c r="S78" s="101"/>
      <c r="T78" s="241"/>
      <c r="V78" s="415"/>
      <c r="W78" s="416"/>
      <c r="X78" s="416"/>
      <c r="Y78" s="416"/>
      <c r="Z78" s="416"/>
      <c r="AA78" s="416"/>
      <c r="AB78" s="416"/>
      <c r="AC78" s="416"/>
      <c r="AD78" s="416"/>
      <c r="AE78" s="416"/>
      <c r="AF78" s="416"/>
      <c r="AG78" s="416"/>
      <c r="AH78" s="416"/>
      <c r="AI78" s="417"/>
    </row>
    <row r="79" spans="2:35" s="238" customFormat="1" ht="18" customHeight="1">
      <c r="B79" s="873"/>
      <c r="C79" s="877" t="s">
        <v>738</v>
      </c>
      <c r="D79" s="875"/>
      <c r="E79" s="876"/>
      <c r="F79" s="876"/>
      <c r="G79" s="876"/>
      <c r="H79" s="876"/>
      <c r="I79" s="876"/>
      <c r="J79" s="876"/>
      <c r="K79" s="876"/>
      <c r="L79" s="876"/>
      <c r="M79" s="876"/>
      <c r="N79" s="101"/>
      <c r="O79" s="101"/>
      <c r="P79" s="101"/>
      <c r="Q79" s="101"/>
      <c r="R79" s="101"/>
      <c r="S79" s="101"/>
      <c r="T79" s="241"/>
      <c r="V79" s="415"/>
      <c r="W79" s="416"/>
      <c r="X79" s="416"/>
      <c r="Y79" s="416"/>
      <c r="Z79" s="416"/>
      <c r="AA79" s="416"/>
      <c r="AB79" s="416"/>
      <c r="AC79" s="416"/>
      <c r="AD79" s="416"/>
      <c r="AE79" s="416"/>
      <c r="AF79" s="416"/>
      <c r="AG79" s="416"/>
      <c r="AH79" s="416"/>
      <c r="AI79" s="417"/>
    </row>
    <row r="80" spans="2:35" s="238" customFormat="1" ht="18" customHeight="1">
      <c r="B80" s="873"/>
      <c r="C80" s="238" t="s">
        <v>761</v>
      </c>
      <c r="D80" s="875"/>
      <c r="E80" s="876"/>
      <c r="F80" s="876"/>
      <c r="G80" s="876"/>
      <c r="H80" s="876"/>
      <c r="I80" s="876"/>
      <c r="J80" s="876"/>
      <c r="K80" s="876"/>
      <c r="L80" s="876"/>
      <c r="M80" s="876"/>
      <c r="N80" s="101"/>
      <c r="O80" s="101"/>
      <c r="P80" s="101"/>
      <c r="Q80" s="101"/>
      <c r="R80" s="101"/>
      <c r="S80" s="101"/>
      <c r="T80" s="241"/>
      <c r="V80" s="415"/>
      <c r="W80" s="416"/>
      <c r="X80" s="416"/>
      <c r="Y80" s="416"/>
      <c r="Z80" s="416"/>
      <c r="AA80" s="416"/>
      <c r="AB80" s="416"/>
      <c r="AC80" s="416"/>
      <c r="AD80" s="416"/>
      <c r="AE80" s="416"/>
      <c r="AF80" s="416"/>
      <c r="AG80" s="416"/>
      <c r="AH80" s="416"/>
      <c r="AI80" s="417"/>
    </row>
    <row r="81" spans="2:35" s="238" customFormat="1" ht="18" customHeight="1">
      <c r="B81" s="873"/>
      <c r="C81" s="878" t="s">
        <v>739</v>
      </c>
      <c r="D81" s="875"/>
      <c r="E81" s="879"/>
      <c r="F81" s="879"/>
      <c r="G81" s="879"/>
      <c r="H81" s="879"/>
      <c r="I81" s="879"/>
      <c r="J81" s="879"/>
      <c r="K81" s="879"/>
      <c r="L81" s="879"/>
      <c r="M81" s="879"/>
      <c r="N81" s="101"/>
      <c r="O81" s="101"/>
      <c r="P81" s="101"/>
      <c r="Q81" s="101"/>
      <c r="R81" s="101"/>
      <c r="S81" s="101"/>
      <c r="T81" s="241"/>
      <c r="V81" s="415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7"/>
    </row>
    <row r="82" spans="2:35" s="238" customFormat="1" ht="18" customHeight="1">
      <c r="B82" s="873"/>
      <c r="C82" s="878" t="s">
        <v>740</v>
      </c>
      <c r="D82" s="875"/>
      <c r="E82" s="879"/>
      <c r="F82" s="879"/>
      <c r="G82" s="879"/>
      <c r="H82" s="879"/>
      <c r="I82" s="879"/>
      <c r="J82" s="879"/>
      <c r="K82" s="879"/>
      <c r="L82" s="879"/>
      <c r="M82" s="879"/>
      <c r="N82" s="101"/>
      <c r="O82" s="101"/>
      <c r="P82" s="101"/>
      <c r="Q82" s="101"/>
      <c r="R82" s="101"/>
      <c r="S82" s="101"/>
      <c r="T82" s="241"/>
      <c r="V82" s="415"/>
      <c r="W82" s="416"/>
      <c r="X82" s="416"/>
      <c r="Y82" s="416"/>
      <c r="Z82" s="416"/>
      <c r="AA82" s="416"/>
      <c r="AB82" s="416"/>
      <c r="AC82" s="416"/>
      <c r="AD82" s="416"/>
      <c r="AE82" s="416"/>
      <c r="AF82" s="416"/>
      <c r="AG82" s="416"/>
      <c r="AH82" s="416"/>
      <c r="AI82" s="417"/>
    </row>
    <row r="83" spans="2:35" s="238" customFormat="1" ht="18" customHeight="1">
      <c r="B83" s="873"/>
      <c r="C83" s="878" t="s">
        <v>762</v>
      </c>
      <c r="D83" s="875"/>
      <c r="E83" s="879"/>
      <c r="F83" s="879"/>
      <c r="G83" s="879"/>
      <c r="H83" s="879"/>
      <c r="I83" s="879"/>
      <c r="J83" s="879"/>
      <c r="K83" s="879"/>
      <c r="L83" s="879"/>
      <c r="M83" s="879"/>
      <c r="N83" s="101"/>
      <c r="O83" s="101"/>
      <c r="P83" s="101"/>
      <c r="Q83" s="101"/>
      <c r="R83" s="101"/>
      <c r="S83" s="101"/>
      <c r="T83" s="241"/>
      <c r="V83" s="415"/>
      <c r="W83" s="416"/>
      <c r="X83" s="416"/>
      <c r="Y83" s="416"/>
      <c r="Z83" s="416"/>
      <c r="AA83" s="416"/>
      <c r="AB83" s="416"/>
      <c r="AC83" s="416"/>
      <c r="AD83" s="416"/>
      <c r="AE83" s="416"/>
      <c r="AF83" s="416"/>
      <c r="AG83" s="416"/>
      <c r="AH83" s="416"/>
      <c r="AI83" s="417"/>
    </row>
    <row r="84" spans="2:35" ht="22.9" customHeight="1" thickBot="1">
      <c r="B84" s="114"/>
      <c r="C84" s="1057"/>
      <c r="D84" s="1057"/>
      <c r="E84" s="57"/>
      <c r="F84" s="393"/>
      <c r="G84" s="57"/>
      <c r="H84" s="57"/>
      <c r="I84" s="57"/>
      <c r="J84" s="722"/>
      <c r="K84" s="57"/>
      <c r="L84" s="57"/>
      <c r="M84" s="396"/>
      <c r="N84" s="57"/>
      <c r="O84" s="57"/>
      <c r="P84" s="722"/>
      <c r="Q84" s="57"/>
      <c r="R84" s="57"/>
      <c r="S84" s="57"/>
      <c r="T84" s="116"/>
      <c r="V84" s="418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20"/>
    </row>
    <row r="85" spans="2:35" ht="22.9" customHeight="1">
      <c r="C85" s="97"/>
      <c r="D85" s="97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</row>
    <row r="86" spans="2:35" ht="12.75">
      <c r="C86" s="117" t="s">
        <v>77</v>
      </c>
      <c r="D86" s="97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88" t="s">
        <v>56</v>
      </c>
    </row>
    <row r="87" spans="2:35" ht="12.75">
      <c r="C87" s="118" t="s">
        <v>78</v>
      </c>
      <c r="D87" s="97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</row>
    <row r="88" spans="2:35" ht="12.75">
      <c r="C88" s="118" t="s">
        <v>79</v>
      </c>
      <c r="D88" s="97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</row>
    <row r="89" spans="2:35" ht="12.75">
      <c r="C89" s="118" t="s">
        <v>80</v>
      </c>
      <c r="D89" s="97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</row>
    <row r="90" spans="2:35" ht="12.75">
      <c r="C90" s="118" t="s">
        <v>81</v>
      </c>
      <c r="D90" s="97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</row>
    <row r="91" spans="2:35" ht="22.9" customHeight="1">
      <c r="C91" s="97"/>
      <c r="D91" s="97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</row>
    <row r="92" spans="2:35" ht="22.9" customHeight="1">
      <c r="C92" s="97"/>
      <c r="D92" s="97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</row>
    <row r="93" spans="2:35" ht="22.9" customHeight="1">
      <c r="C93" s="97"/>
      <c r="D93" s="97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</row>
    <row r="94" spans="2:35" ht="22.9" customHeight="1">
      <c r="C94" s="97"/>
      <c r="D94" s="97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</row>
    <row r="95" spans="2:35" ht="22.9" customHeight="1"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125" zoomScaleNormal="125" zoomScalePageLayoutView="125" workbookViewId="0">
      <selection activeCell="H44" sqref="H44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14.44140625" style="90" customWidth="1"/>
    <col min="5" max="5" width="26.77734375" style="91" customWidth="1"/>
    <col min="6" max="9" width="13.44140625" style="91" customWidth="1"/>
    <col min="10" max="10" width="3.21875" style="90" customWidth="1"/>
    <col min="11" max="16384" width="10.77734375" style="90"/>
  </cols>
  <sheetData>
    <row r="2" spans="2:25" ht="22.9" customHeight="1">
      <c r="D2" s="212" t="s">
        <v>321</v>
      </c>
    </row>
    <row r="3" spans="2:25" ht="22.9" customHeight="1">
      <c r="D3" s="212" t="s">
        <v>322</v>
      </c>
    </row>
    <row r="4" spans="2:25" ht="22.9" customHeight="1" thickBot="1"/>
    <row r="5" spans="2:25" ht="9" customHeight="1">
      <c r="B5" s="92"/>
      <c r="C5" s="93"/>
      <c r="D5" s="93"/>
      <c r="E5" s="94"/>
      <c r="F5" s="94"/>
      <c r="G5" s="94"/>
      <c r="H5" s="94"/>
      <c r="I5" s="94"/>
      <c r="J5" s="95"/>
      <c r="L5" s="399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1"/>
    </row>
    <row r="6" spans="2:25" ht="30" customHeight="1">
      <c r="B6" s="96"/>
      <c r="C6" s="69" t="s">
        <v>0</v>
      </c>
      <c r="D6" s="97"/>
      <c r="E6" s="98"/>
      <c r="F6" s="98"/>
      <c r="G6" s="98"/>
      <c r="H6" s="98"/>
      <c r="I6" s="1035">
        <f>ejercicio</f>
        <v>2018</v>
      </c>
      <c r="J6" s="99"/>
      <c r="L6" s="402"/>
      <c r="M6" s="403" t="s">
        <v>643</v>
      </c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5"/>
    </row>
    <row r="7" spans="2:25" ht="30" customHeight="1">
      <c r="B7" s="96"/>
      <c r="C7" s="69" t="s">
        <v>1</v>
      </c>
      <c r="D7" s="97"/>
      <c r="E7" s="98"/>
      <c r="F7" s="98"/>
      <c r="G7" s="98"/>
      <c r="H7" s="98"/>
      <c r="I7" s="1035"/>
      <c r="J7" s="99"/>
      <c r="L7" s="402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5"/>
    </row>
    <row r="8" spans="2:25" ht="30" customHeight="1">
      <c r="B8" s="96"/>
      <c r="C8" s="100"/>
      <c r="D8" s="97"/>
      <c r="E8" s="98"/>
      <c r="F8" s="98"/>
      <c r="G8" s="98"/>
      <c r="H8" s="98"/>
      <c r="I8" s="101"/>
      <c r="J8" s="99"/>
      <c r="L8" s="402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5"/>
    </row>
    <row r="9" spans="2:25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84"/>
      <c r="L9" s="402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5"/>
    </row>
    <row r="10" spans="2:25" ht="7.15" customHeight="1">
      <c r="B10" s="96"/>
      <c r="C10" s="97"/>
      <c r="D10" s="97"/>
      <c r="E10" s="98"/>
      <c r="F10" s="98"/>
      <c r="G10" s="98"/>
      <c r="H10" s="98"/>
      <c r="I10" s="98"/>
      <c r="J10" s="99"/>
      <c r="L10" s="402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5"/>
    </row>
    <row r="11" spans="2:25" s="108" customFormat="1" ht="30" customHeight="1">
      <c r="B11" s="104"/>
      <c r="C11" s="105" t="s">
        <v>393</v>
      </c>
      <c r="D11" s="105"/>
      <c r="E11" s="106"/>
      <c r="F11" s="106"/>
      <c r="G11" s="106"/>
      <c r="H11" s="106"/>
      <c r="I11" s="106"/>
      <c r="J11" s="107"/>
      <c r="L11" s="402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5"/>
    </row>
    <row r="12" spans="2:25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107"/>
      <c r="L12" s="402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5"/>
    </row>
    <row r="13" spans="2:25" s="108" customFormat="1" ht="16.149999999999999" customHeight="1">
      <c r="B13" s="104"/>
      <c r="C13" s="217"/>
      <c r="D13" s="220"/>
      <c r="E13" s="221"/>
      <c r="F13" s="218" t="s">
        <v>395</v>
      </c>
      <c r="G13" s="1126" t="s">
        <v>400</v>
      </c>
      <c r="H13" s="1127"/>
      <c r="I13" s="1128"/>
      <c r="J13" s="107"/>
      <c r="L13" s="402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5"/>
    </row>
    <row r="14" spans="2:25" s="108" customFormat="1" ht="16.149999999999999" customHeight="1">
      <c r="B14" s="104"/>
      <c r="C14" s="219"/>
      <c r="D14" s="222"/>
      <c r="E14" s="223"/>
      <c r="F14" s="201" t="s">
        <v>396</v>
      </c>
      <c r="G14" s="218" t="s">
        <v>397</v>
      </c>
      <c r="H14" s="218" t="s">
        <v>398</v>
      </c>
      <c r="I14" s="218" t="s">
        <v>399</v>
      </c>
      <c r="J14" s="107"/>
      <c r="L14" s="402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5"/>
    </row>
    <row r="15" spans="2:25" s="185" customFormat="1" ht="16.149999999999999" customHeight="1">
      <c r="B15" s="183"/>
      <c r="C15" s="1129" t="s">
        <v>394</v>
      </c>
      <c r="D15" s="1130"/>
      <c r="E15" s="1131"/>
      <c r="F15" s="196">
        <f>ejercicio</f>
        <v>2018</v>
      </c>
      <c r="G15" s="196">
        <f>ejercicio+1</f>
        <v>2019</v>
      </c>
      <c r="H15" s="196">
        <f>ejercicio+1</f>
        <v>2019</v>
      </c>
      <c r="I15" s="196">
        <f>ejercicio+1</f>
        <v>2019</v>
      </c>
      <c r="J15" s="184"/>
      <c r="L15" s="402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5"/>
    </row>
    <row r="16" spans="2:25" s="185" customFormat="1" ht="7.9" customHeight="1">
      <c r="B16" s="183"/>
      <c r="C16" s="69"/>
      <c r="D16" s="69"/>
      <c r="E16" s="182"/>
      <c r="F16" s="182"/>
      <c r="G16" s="182"/>
      <c r="H16" s="182"/>
      <c r="I16" s="182"/>
      <c r="J16" s="184"/>
      <c r="L16" s="402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5"/>
    </row>
    <row r="17" spans="1:25" s="113" customFormat="1" ht="22.9" customHeight="1" thickBot="1">
      <c r="A17" s="185"/>
      <c r="B17" s="183"/>
      <c r="C17" s="157" t="s">
        <v>401</v>
      </c>
      <c r="D17" s="158"/>
      <c r="E17" s="226"/>
      <c r="F17" s="519"/>
      <c r="G17" s="520"/>
      <c r="H17" s="521"/>
      <c r="I17" s="565"/>
      <c r="J17" s="111"/>
      <c r="L17" s="402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5"/>
    </row>
    <row r="18" spans="1:25" s="113" customFormat="1" ht="9" customHeight="1">
      <c r="A18" s="185"/>
      <c r="B18" s="183"/>
      <c r="C18" s="32"/>
      <c r="D18" s="32"/>
      <c r="E18" s="32"/>
      <c r="F18" s="229"/>
      <c r="G18" s="230"/>
      <c r="H18" s="231"/>
      <c r="I18" s="232"/>
      <c r="J18" s="111"/>
      <c r="L18" s="402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5"/>
    </row>
    <row r="19" spans="1:25" s="113" customFormat="1" ht="22.9" customHeight="1" thickBot="1">
      <c r="A19" s="185"/>
      <c r="B19" s="183"/>
      <c r="C19" s="157" t="s">
        <v>290</v>
      </c>
      <c r="D19" s="158"/>
      <c r="E19" s="226"/>
      <c r="F19" s="170">
        <f>SUM(F20:F24)</f>
        <v>0</v>
      </c>
      <c r="G19" s="224">
        <f t="shared" ref="G19:I19" si="0">SUM(G20:G24)</f>
        <v>0</v>
      </c>
      <c r="H19" s="225">
        <f t="shared" si="0"/>
        <v>0</v>
      </c>
      <c r="I19" s="233">
        <f t="shared" si="0"/>
        <v>0</v>
      </c>
      <c r="J19" s="111"/>
      <c r="L19" s="402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5"/>
    </row>
    <row r="20" spans="1:25" s="113" customFormat="1" ht="22.9" customHeight="1">
      <c r="B20" s="110"/>
      <c r="C20" s="178" t="s">
        <v>402</v>
      </c>
      <c r="D20" s="179"/>
      <c r="E20" s="181"/>
      <c r="F20" s="505"/>
      <c r="G20" s="522"/>
      <c r="H20" s="484"/>
      <c r="I20" s="566"/>
      <c r="J20" s="111"/>
      <c r="L20" s="402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5"/>
    </row>
    <row r="21" spans="1:25" s="113" customFormat="1" ht="22.9" customHeight="1">
      <c r="B21" s="110"/>
      <c r="C21" s="178" t="s">
        <v>403</v>
      </c>
      <c r="D21" s="179"/>
      <c r="E21" s="181"/>
      <c r="F21" s="505"/>
      <c r="G21" s="522"/>
      <c r="H21" s="484"/>
      <c r="I21" s="566"/>
      <c r="J21" s="111"/>
      <c r="L21" s="402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5"/>
    </row>
    <row r="22" spans="1:25" s="113" customFormat="1" ht="22.9" customHeight="1">
      <c r="B22" s="110"/>
      <c r="C22" s="178" t="s">
        <v>404</v>
      </c>
      <c r="D22" s="179"/>
      <c r="E22" s="181"/>
      <c r="F22" s="505"/>
      <c r="G22" s="522"/>
      <c r="H22" s="484"/>
      <c r="I22" s="566"/>
      <c r="J22" s="111"/>
      <c r="L22" s="402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5"/>
    </row>
    <row r="23" spans="1:25" ht="22.9" customHeight="1">
      <c r="B23" s="110"/>
      <c r="C23" s="153" t="s">
        <v>405</v>
      </c>
      <c r="D23" s="154"/>
      <c r="E23" s="173"/>
      <c r="F23" s="506"/>
      <c r="G23" s="523"/>
      <c r="H23" s="477"/>
      <c r="I23" s="567"/>
      <c r="J23" s="99"/>
      <c r="L23" s="402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5"/>
    </row>
    <row r="24" spans="1:25" ht="22.9" customHeight="1">
      <c r="B24" s="110"/>
      <c r="C24" s="155" t="s">
        <v>406</v>
      </c>
      <c r="D24" s="156"/>
      <c r="E24" s="174"/>
      <c r="F24" s="508"/>
      <c r="G24" s="524"/>
      <c r="H24" s="481"/>
      <c r="I24" s="568"/>
      <c r="J24" s="99"/>
      <c r="L24" s="402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5"/>
    </row>
    <row r="25" spans="1:25" ht="7.9" customHeight="1">
      <c r="B25" s="96"/>
      <c r="C25" s="1104"/>
      <c r="D25" s="1104"/>
      <c r="E25" s="1104"/>
      <c r="F25" s="1104"/>
      <c r="G25" s="1104"/>
      <c r="H25" s="1104"/>
      <c r="I25" s="1104"/>
      <c r="J25" s="99"/>
      <c r="L25" s="402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5"/>
    </row>
    <row r="26" spans="1:25" s="113" customFormat="1" ht="22.9" customHeight="1" thickBot="1">
      <c r="A26" s="185"/>
      <c r="B26" s="183"/>
      <c r="C26" s="157" t="s">
        <v>407</v>
      </c>
      <c r="D26" s="158"/>
      <c r="E26" s="226"/>
      <c r="F26" s="170">
        <f>+SUM(F27:F28)</f>
        <v>0</v>
      </c>
      <c r="G26" s="224">
        <f>SUM(G27:G28)</f>
        <v>0</v>
      </c>
      <c r="H26" s="225">
        <f>SUM(H27:H28)</f>
        <v>0</v>
      </c>
      <c r="I26" s="233">
        <f>SUM(I27:I28)</f>
        <v>0</v>
      </c>
      <c r="J26" s="111"/>
      <c r="L26" s="402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5"/>
    </row>
    <row r="27" spans="1:25" s="113" customFormat="1" ht="22.9" customHeight="1">
      <c r="B27" s="110"/>
      <c r="C27" s="178" t="s">
        <v>408</v>
      </c>
      <c r="D27" s="179"/>
      <c r="E27" s="181"/>
      <c r="F27" s="505"/>
      <c r="G27" s="569"/>
      <c r="H27" s="570"/>
      <c r="I27" s="566"/>
      <c r="J27" s="111"/>
      <c r="L27" s="402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5"/>
    </row>
    <row r="28" spans="1:25" ht="22.9" customHeight="1">
      <c r="B28" s="110"/>
      <c r="C28" s="155" t="s">
        <v>409</v>
      </c>
      <c r="D28" s="156"/>
      <c r="E28" s="174"/>
      <c r="F28" s="508"/>
      <c r="G28" s="571"/>
      <c r="H28" s="572"/>
      <c r="I28" s="573"/>
      <c r="J28" s="99"/>
      <c r="L28" s="402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5"/>
    </row>
    <row r="29" spans="1:25" ht="7.9" customHeight="1">
      <c r="B29" s="96"/>
      <c r="C29" s="1104"/>
      <c r="D29" s="1104"/>
      <c r="E29" s="1104"/>
      <c r="F29" s="1104"/>
      <c r="G29" s="1104"/>
      <c r="H29" s="1104"/>
      <c r="I29" s="1104"/>
      <c r="J29" s="99"/>
      <c r="L29" s="402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5"/>
    </row>
    <row r="30" spans="1:25" ht="22.9" customHeight="1" thickBot="1">
      <c r="B30" s="110"/>
      <c r="C30" s="157" t="s">
        <v>410</v>
      </c>
      <c r="D30" s="158"/>
      <c r="E30" s="226"/>
      <c r="F30" s="170">
        <f>SUM(F31:F32)</f>
        <v>0</v>
      </c>
      <c r="G30" s="224">
        <f>SUM(G31:G32)</f>
        <v>0</v>
      </c>
      <c r="H30" s="225">
        <f>SUM(H31:H32)</f>
        <v>0</v>
      </c>
      <c r="I30" s="233">
        <f>SUM(I31:I32)</f>
        <v>0</v>
      </c>
      <c r="J30" s="99"/>
      <c r="L30" s="402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5"/>
    </row>
    <row r="31" spans="1:25" ht="22.9" customHeight="1">
      <c r="B31" s="110"/>
      <c r="C31" s="178" t="s">
        <v>408</v>
      </c>
      <c r="D31" s="179"/>
      <c r="E31" s="181"/>
      <c r="F31" s="505"/>
      <c r="G31" s="574"/>
      <c r="H31" s="575"/>
      <c r="I31" s="576"/>
      <c r="J31" s="99"/>
      <c r="L31" s="402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5"/>
    </row>
    <row r="32" spans="1:25" ht="22.9" customHeight="1">
      <c r="B32" s="110"/>
      <c r="C32" s="155" t="s">
        <v>409</v>
      </c>
      <c r="D32" s="156"/>
      <c r="E32" s="174"/>
      <c r="F32" s="508"/>
      <c r="G32" s="571"/>
      <c r="H32" s="572"/>
      <c r="I32" s="573"/>
      <c r="J32" s="99"/>
      <c r="L32" s="402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5"/>
    </row>
    <row r="33" spans="2:25" ht="22.9" customHeight="1">
      <c r="B33" s="110"/>
      <c r="C33" s="212"/>
      <c r="D33" s="212"/>
      <c r="E33" s="213"/>
      <c r="F33" s="214"/>
      <c r="G33" s="213"/>
      <c r="H33" s="213"/>
      <c r="I33" s="215"/>
      <c r="J33" s="99"/>
      <c r="L33" s="402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5"/>
    </row>
    <row r="34" spans="2:25" ht="22.9" customHeight="1">
      <c r="B34" s="110"/>
      <c r="C34" s="166" t="s">
        <v>353</v>
      </c>
      <c r="D34" s="164"/>
      <c r="E34" s="165"/>
      <c r="F34" s="165"/>
      <c r="G34" s="165"/>
      <c r="H34" s="165"/>
      <c r="I34" s="89"/>
      <c r="J34" s="99"/>
      <c r="L34" s="402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5"/>
    </row>
    <row r="35" spans="2:25" ht="18">
      <c r="B35" s="110"/>
      <c r="C35" s="228" t="s">
        <v>411</v>
      </c>
      <c r="D35" s="164"/>
      <c r="E35" s="165"/>
      <c r="F35" s="165"/>
      <c r="G35" s="165"/>
      <c r="H35" s="165"/>
      <c r="I35" s="89"/>
      <c r="J35" s="99"/>
      <c r="L35" s="402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5"/>
    </row>
    <row r="36" spans="2:25" ht="22.9" customHeight="1" thickBot="1">
      <c r="B36" s="114"/>
      <c r="C36" s="1057"/>
      <c r="D36" s="1057"/>
      <c r="E36" s="1057"/>
      <c r="F36" s="1057"/>
      <c r="G36" s="57"/>
      <c r="H36" s="57"/>
      <c r="I36" s="115"/>
      <c r="J36" s="116"/>
      <c r="L36" s="418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20"/>
    </row>
    <row r="37" spans="2:25" ht="22.9" customHeight="1">
      <c r="C37" s="97"/>
      <c r="D37" s="97"/>
      <c r="E37" s="98"/>
      <c r="F37" s="98"/>
      <c r="G37" s="98"/>
      <c r="H37" s="98"/>
      <c r="I37" s="98"/>
    </row>
    <row r="38" spans="2:25" ht="12.75">
      <c r="C38" s="117" t="s">
        <v>77</v>
      </c>
      <c r="D38" s="97"/>
      <c r="E38" s="98"/>
      <c r="F38" s="98"/>
      <c r="G38" s="98"/>
      <c r="H38" s="98"/>
      <c r="I38" s="88" t="s">
        <v>58</v>
      </c>
    </row>
    <row r="39" spans="2:25" ht="12.75">
      <c r="C39" s="118" t="s">
        <v>78</v>
      </c>
      <c r="D39" s="97"/>
      <c r="E39" s="98"/>
      <c r="F39" s="98"/>
      <c r="G39" s="98"/>
      <c r="H39" s="98"/>
      <c r="I39" s="98"/>
    </row>
    <row r="40" spans="2:25" ht="12.75">
      <c r="C40" s="118" t="s">
        <v>79</v>
      </c>
      <c r="D40" s="97"/>
      <c r="E40" s="98"/>
      <c r="F40" s="98"/>
      <c r="G40" s="98"/>
      <c r="H40" s="98"/>
      <c r="I40" s="98"/>
    </row>
    <row r="41" spans="2:25" ht="12.75">
      <c r="C41" s="118" t="s">
        <v>80</v>
      </c>
      <c r="D41" s="97"/>
      <c r="E41" s="98"/>
      <c r="F41" s="98"/>
      <c r="G41" s="98"/>
      <c r="H41" s="98"/>
      <c r="I41" s="98"/>
    </row>
    <row r="42" spans="2:25" ht="12.75">
      <c r="C42" s="118" t="s">
        <v>81</v>
      </c>
      <c r="D42" s="97"/>
      <c r="E42" s="98"/>
      <c r="F42" s="98"/>
      <c r="G42" s="98"/>
      <c r="H42" s="98"/>
      <c r="I42" s="98"/>
    </row>
    <row r="43" spans="2:25" ht="22.9" customHeight="1">
      <c r="C43" s="97"/>
      <c r="D43" s="97"/>
      <c r="E43" s="98"/>
      <c r="F43" s="98"/>
      <c r="G43" s="98"/>
      <c r="H43" s="98"/>
      <c r="I43" s="98"/>
    </row>
    <row r="44" spans="2:25" ht="22.9" customHeight="1">
      <c r="C44" s="97"/>
      <c r="D44" s="97"/>
      <c r="E44" s="98"/>
      <c r="F44" s="98"/>
      <c r="G44" s="98"/>
      <c r="H44" s="98"/>
      <c r="I44" s="98"/>
    </row>
    <row r="45" spans="2:25" ht="22.9" customHeight="1">
      <c r="C45" s="97"/>
      <c r="D45" s="97"/>
      <c r="E45" s="98"/>
      <c r="F45" s="98"/>
      <c r="G45" s="98"/>
      <c r="H45" s="98"/>
      <c r="I45" s="98"/>
    </row>
    <row r="46" spans="2:25" ht="22.9" customHeight="1">
      <c r="C46" s="97"/>
      <c r="D46" s="97"/>
      <c r="E46" s="98"/>
      <c r="F46" s="98"/>
      <c r="G46" s="98"/>
      <c r="H46" s="98"/>
      <c r="I46" s="98"/>
    </row>
    <row r="47" spans="2:25" ht="22.9" customHeight="1">
      <c r="F47" s="98"/>
      <c r="G47" s="98"/>
      <c r="H47" s="98"/>
      <c r="I47" s="98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zoomScalePageLayoutView="125" workbookViewId="0">
      <selection activeCell="M19" sqref="M1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33.44140625" style="90" customWidth="1"/>
    <col min="5" max="14" width="13.44140625" style="91" customWidth="1"/>
    <col min="15" max="15" width="3.21875" style="90" customWidth="1"/>
    <col min="16" max="16384" width="10.77734375" style="90"/>
  </cols>
  <sheetData>
    <row r="2" spans="2:30" ht="22.9" customHeight="1">
      <c r="D2" s="212" t="s">
        <v>321</v>
      </c>
    </row>
    <row r="3" spans="2:30" ht="22.9" customHeight="1">
      <c r="D3" s="212" t="s">
        <v>322</v>
      </c>
    </row>
    <row r="4" spans="2:30" ht="22.9" customHeight="1" thickBot="1"/>
    <row r="5" spans="2:30" ht="9" customHeight="1">
      <c r="B5" s="92"/>
      <c r="C5" s="93"/>
      <c r="D5" s="93"/>
      <c r="E5" s="94"/>
      <c r="F5" s="94"/>
      <c r="G5" s="94"/>
      <c r="H5" s="94"/>
      <c r="I5" s="94"/>
      <c r="J5" s="94"/>
      <c r="K5" s="94"/>
      <c r="L5" s="94"/>
      <c r="M5" s="94"/>
      <c r="N5" s="94"/>
      <c r="O5" s="95"/>
      <c r="Q5" s="424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6"/>
    </row>
    <row r="6" spans="2:30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98"/>
      <c r="K6" s="98"/>
      <c r="L6" s="98"/>
      <c r="M6" s="98"/>
      <c r="N6" s="1035">
        <f>ejercicio</f>
        <v>2018</v>
      </c>
      <c r="O6" s="99"/>
      <c r="Q6" s="427"/>
      <c r="R6" s="428" t="s">
        <v>643</v>
      </c>
      <c r="S6" s="428"/>
      <c r="T6" s="428"/>
      <c r="U6" s="428"/>
      <c r="V6" s="429"/>
      <c r="W6" s="429"/>
      <c r="X6" s="429"/>
      <c r="Y6" s="429"/>
      <c r="Z6" s="429"/>
      <c r="AA6" s="429"/>
      <c r="AB6" s="429"/>
      <c r="AC6" s="429"/>
      <c r="AD6" s="430"/>
    </row>
    <row r="7" spans="2:30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98"/>
      <c r="K7" s="98"/>
      <c r="L7" s="98"/>
      <c r="M7" s="98"/>
      <c r="N7" s="1035"/>
      <c r="O7" s="99"/>
      <c r="Q7" s="427"/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  <c r="AD7" s="430"/>
    </row>
    <row r="8" spans="2:30" ht="30" customHeight="1">
      <c r="B8" s="96"/>
      <c r="C8" s="100"/>
      <c r="D8" s="97"/>
      <c r="E8" s="98"/>
      <c r="F8" s="98"/>
      <c r="G8" s="98"/>
      <c r="H8" s="98"/>
      <c r="I8" s="98"/>
      <c r="J8" s="98"/>
      <c r="K8" s="98"/>
      <c r="L8" s="98"/>
      <c r="M8" s="98"/>
      <c r="N8" s="101"/>
      <c r="O8" s="99"/>
      <c r="Q8" s="427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30"/>
    </row>
    <row r="9" spans="2:30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058"/>
      <c r="J9" s="1058"/>
      <c r="K9" s="1058"/>
      <c r="L9" s="1058"/>
      <c r="M9" s="1058"/>
      <c r="N9" s="1058"/>
      <c r="O9" s="184"/>
      <c r="Q9" s="427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30"/>
    </row>
    <row r="10" spans="2:30" ht="7.15" customHeight="1">
      <c r="B10" s="96"/>
      <c r="C10" s="97"/>
      <c r="D10" s="97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9"/>
      <c r="Q10" s="427"/>
      <c r="R10" s="429"/>
      <c r="S10" s="429"/>
      <c r="T10" s="429"/>
      <c r="U10" s="429"/>
      <c r="V10" s="429"/>
      <c r="W10" s="429"/>
      <c r="X10" s="429"/>
      <c r="Y10" s="429"/>
      <c r="Z10" s="429"/>
      <c r="AA10" s="429"/>
      <c r="AB10" s="429"/>
      <c r="AC10" s="429"/>
      <c r="AD10" s="430"/>
    </row>
    <row r="11" spans="2:30" s="108" customFormat="1" ht="30" customHeight="1">
      <c r="B11" s="104"/>
      <c r="C11" s="105" t="s">
        <v>413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Q11" s="427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30"/>
    </row>
    <row r="12" spans="2:30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107"/>
      <c r="Q12" s="427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30"/>
    </row>
    <row r="13" spans="2:30" s="108" customFormat="1" ht="19.149999999999999" customHeight="1">
      <c r="B13" s="104"/>
      <c r="C13" s="217"/>
      <c r="D13" s="220"/>
      <c r="E13" s="1132" t="s">
        <v>412</v>
      </c>
      <c r="F13" s="1133"/>
      <c r="G13" s="1133"/>
      <c r="H13" s="1133"/>
      <c r="I13" s="1133"/>
      <c r="J13" s="1133"/>
      <c r="K13" s="1133"/>
      <c r="L13" s="1133"/>
      <c r="M13" s="1133"/>
      <c r="N13" s="1134"/>
      <c r="O13" s="107"/>
      <c r="Q13" s="427"/>
      <c r="R13" s="429"/>
      <c r="S13" s="429"/>
      <c r="T13" s="429"/>
      <c r="U13" s="429"/>
      <c r="V13" s="429"/>
      <c r="W13" s="429"/>
      <c r="X13" s="429"/>
      <c r="Y13" s="429"/>
      <c r="Z13" s="429"/>
      <c r="AA13" s="429"/>
      <c r="AB13" s="429"/>
      <c r="AC13" s="429"/>
      <c r="AD13" s="430"/>
    </row>
    <row r="14" spans="2:30" s="185" customFormat="1" ht="19.149999999999999" customHeight="1">
      <c r="B14" s="183"/>
      <c r="C14" s="1129" t="s">
        <v>394</v>
      </c>
      <c r="D14" s="1130"/>
      <c r="E14" s="235">
        <f>ejercicio</f>
        <v>2018</v>
      </c>
      <c r="F14" s="236">
        <f>ejercicio+1</f>
        <v>2019</v>
      </c>
      <c r="G14" s="236">
        <f>ejercicio+2</f>
        <v>2020</v>
      </c>
      <c r="H14" s="236">
        <f>ejercicio+3</f>
        <v>2021</v>
      </c>
      <c r="I14" s="236">
        <f>ejercicio+4</f>
        <v>2022</v>
      </c>
      <c r="J14" s="236">
        <f>ejercicio+5</f>
        <v>2023</v>
      </c>
      <c r="K14" s="236">
        <f>ejercicio+6</f>
        <v>2024</v>
      </c>
      <c r="L14" s="236">
        <f>ejercicio+7</f>
        <v>2025</v>
      </c>
      <c r="M14" s="236">
        <f>ejercicio+8</f>
        <v>2026</v>
      </c>
      <c r="N14" s="237">
        <f>ejercicio+9</f>
        <v>2027</v>
      </c>
      <c r="O14" s="184"/>
      <c r="Q14" s="427"/>
      <c r="R14" s="429"/>
      <c r="S14" s="429"/>
      <c r="T14" s="429"/>
      <c r="U14" s="429"/>
      <c r="V14" s="429"/>
      <c r="W14" s="429"/>
      <c r="X14" s="429"/>
      <c r="Y14" s="429"/>
      <c r="Z14" s="429"/>
      <c r="AA14" s="429"/>
      <c r="AB14" s="429"/>
      <c r="AC14" s="429"/>
      <c r="AD14" s="430"/>
    </row>
    <row r="15" spans="2:30" s="113" customFormat="1" ht="22.9" customHeight="1">
      <c r="B15" s="110"/>
      <c r="C15" s="178" t="s">
        <v>402</v>
      </c>
      <c r="D15" s="179"/>
      <c r="E15" s="472"/>
      <c r="F15" s="473"/>
      <c r="G15" s="473"/>
      <c r="H15" s="473"/>
      <c r="I15" s="473"/>
      <c r="J15" s="473"/>
      <c r="K15" s="473"/>
      <c r="L15" s="473"/>
      <c r="M15" s="473"/>
      <c r="N15" s="939"/>
      <c r="O15" s="111"/>
      <c r="Q15" s="427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30"/>
    </row>
    <row r="16" spans="2:30" s="113" customFormat="1" ht="22.9" customHeight="1">
      <c r="B16" s="110"/>
      <c r="C16" s="178" t="s">
        <v>403</v>
      </c>
      <c r="D16" s="179"/>
      <c r="E16" s="483"/>
      <c r="F16" s="484"/>
      <c r="G16" s="484"/>
      <c r="H16" s="484"/>
      <c r="I16" s="484"/>
      <c r="J16" s="484"/>
      <c r="K16" s="484"/>
      <c r="L16" s="484"/>
      <c r="M16" s="484"/>
      <c r="N16" s="566"/>
      <c r="O16" s="111"/>
      <c r="Q16" s="427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430"/>
    </row>
    <row r="17" spans="1:30" s="113" customFormat="1" ht="22.9" customHeight="1">
      <c r="B17" s="110"/>
      <c r="C17" s="178" t="s">
        <v>404</v>
      </c>
      <c r="D17" s="179"/>
      <c r="E17" s="483"/>
      <c r="F17" s="484"/>
      <c r="G17" s="484"/>
      <c r="H17" s="484"/>
      <c r="I17" s="484"/>
      <c r="J17" s="484"/>
      <c r="K17" s="484"/>
      <c r="L17" s="484"/>
      <c r="M17" s="484"/>
      <c r="N17" s="566"/>
      <c r="O17" s="111"/>
      <c r="Q17" s="427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30"/>
    </row>
    <row r="18" spans="1:30" ht="22.9" customHeight="1">
      <c r="B18" s="110"/>
      <c r="C18" s="153" t="s">
        <v>405</v>
      </c>
      <c r="D18" s="154"/>
      <c r="E18" s="476"/>
      <c r="F18" s="477"/>
      <c r="G18" s="477"/>
      <c r="H18" s="477"/>
      <c r="I18" s="477"/>
      <c r="J18" s="477"/>
      <c r="K18" s="477"/>
      <c r="L18" s="477"/>
      <c r="M18" s="477"/>
      <c r="N18" s="567"/>
      <c r="O18" s="99"/>
      <c r="Q18" s="427"/>
      <c r="R18" s="429"/>
      <c r="S18" s="429"/>
      <c r="T18" s="429"/>
      <c r="U18" s="429"/>
      <c r="V18" s="429"/>
      <c r="W18" s="429"/>
      <c r="X18" s="429"/>
      <c r="Y18" s="429"/>
      <c r="Z18" s="429"/>
      <c r="AA18" s="429"/>
      <c r="AB18" s="429"/>
      <c r="AC18" s="429"/>
      <c r="AD18" s="430"/>
    </row>
    <row r="19" spans="1:30" ht="22.9" customHeight="1">
      <c r="B19" s="110"/>
      <c r="C19" s="155" t="s">
        <v>406</v>
      </c>
      <c r="D19" s="156"/>
      <c r="E19" s="480"/>
      <c r="F19" s="481"/>
      <c r="G19" s="481"/>
      <c r="H19" s="481"/>
      <c r="I19" s="481"/>
      <c r="J19" s="481"/>
      <c r="K19" s="481"/>
      <c r="L19" s="481"/>
      <c r="M19" s="481"/>
      <c r="N19" s="568"/>
      <c r="O19" s="99"/>
      <c r="Q19" s="427"/>
      <c r="R19" s="429"/>
      <c r="S19" s="429"/>
      <c r="T19" s="429"/>
      <c r="U19" s="429"/>
      <c r="V19" s="429"/>
      <c r="W19" s="429"/>
      <c r="X19" s="429"/>
      <c r="Y19" s="429"/>
      <c r="Z19" s="429"/>
      <c r="AA19" s="429"/>
      <c r="AB19" s="429"/>
      <c r="AC19" s="429"/>
      <c r="AD19" s="430"/>
    </row>
    <row r="20" spans="1:30" s="113" customFormat="1" ht="22.9" customHeight="1" thickBot="1">
      <c r="A20" s="185"/>
      <c r="B20" s="183"/>
      <c r="C20" s="157" t="s">
        <v>414</v>
      </c>
      <c r="D20" s="158"/>
      <c r="E20" s="234">
        <f>SUM(E15:E19)</f>
        <v>0</v>
      </c>
      <c r="F20" s="225">
        <f t="shared" ref="F20:N20" si="0">SUM(F15:F19)</f>
        <v>0</v>
      </c>
      <c r="G20" s="225">
        <f t="shared" si="0"/>
        <v>0</v>
      </c>
      <c r="H20" s="225">
        <f t="shared" si="0"/>
        <v>0</v>
      </c>
      <c r="I20" s="225">
        <f t="shared" si="0"/>
        <v>0</v>
      </c>
      <c r="J20" s="225">
        <f t="shared" si="0"/>
        <v>0</v>
      </c>
      <c r="K20" s="225">
        <f t="shared" si="0"/>
        <v>0</v>
      </c>
      <c r="L20" s="225">
        <f t="shared" si="0"/>
        <v>0</v>
      </c>
      <c r="M20" s="225">
        <f t="shared" si="0"/>
        <v>0</v>
      </c>
      <c r="N20" s="233">
        <f t="shared" si="0"/>
        <v>0</v>
      </c>
      <c r="O20" s="111"/>
      <c r="Q20" s="427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30"/>
    </row>
    <row r="21" spans="1:30" ht="22.9" customHeight="1">
      <c r="B21" s="110"/>
      <c r="C21" s="212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5"/>
      <c r="O21" s="99"/>
      <c r="Q21" s="427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30"/>
    </row>
    <row r="22" spans="1:30" ht="22.9" customHeight="1">
      <c r="B22" s="110"/>
      <c r="C22" s="166" t="s">
        <v>811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89"/>
      <c r="O22" s="99"/>
      <c r="Q22" s="427"/>
      <c r="R22" s="429"/>
      <c r="S22" s="429"/>
      <c r="T22" s="429"/>
      <c r="U22" s="429"/>
      <c r="V22" s="429"/>
      <c r="W22" s="429"/>
      <c r="X22" s="429"/>
      <c r="Y22" s="429"/>
      <c r="Z22" s="429"/>
      <c r="AA22" s="429"/>
      <c r="AB22" s="429"/>
      <c r="AC22" s="429"/>
      <c r="AD22" s="430"/>
    </row>
    <row r="23" spans="1:30" ht="18">
      <c r="B23" s="110"/>
      <c r="C23" s="228" t="s">
        <v>411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89"/>
      <c r="O23" s="99"/>
      <c r="Q23" s="427"/>
      <c r="R23" s="429"/>
      <c r="S23" s="429"/>
      <c r="T23" s="429"/>
      <c r="U23" s="429"/>
      <c r="V23" s="429"/>
      <c r="W23" s="429"/>
      <c r="X23" s="429"/>
      <c r="Y23" s="429"/>
      <c r="Z23" s="429"/>
      <c r="AA23" s="429"/>
      <c r="AB23" s="429"/>
      <c r="AC23" s="429"/>
      <c r="AD23" s="430"/>
    </row>
    <row r="24" spans="1:30" ht="22.9" customHeight="1" thickBot="1">
      <c r="B24" s="114"/>
      <c r="C24" s="1057"/>
      <c r="D24" s="1057"/>
      <c r="E24" s="57"/>
      <c r="F24" s="57"/>
      <c r="G24" s="57"/>
      <c r="H24" s="57"/>
      <c r="I24" s="57"/>
      <c r="J24" s="57"/>
      <c r="K24" s="57"/>
      <c r="L24" s="57"/>
      <c r="M24" s="57"/>
      <c r="N24" s="115"/>
      <c r="O24" s="116"/>
      <c r="Q24" s="421"/>
      <c r="R24" s="422"/>
      <c r="S24" s="422"/>
      <c r="T24" s="422"/>
      <c r="U24" s="422"/>
      <c r="V24" s="422"/>
      <c r="W24" s="422"/>
      <c r="X24" s="422"/>
      <c r="Y24" s="422"/>
      <c r="Z24" s="422"/>
      <c r="AA24" s="422"/>
      <c r="AB24" s="422"/>
      <c r="AC24" s="422"/>
      <c r="AD24" s="423"/>
    </row>
    <row r="25" spans="1:30" ht="22.9" customHeight="1">
      <c r="C25" s="97"/>
      <c r="D25" s="97"/>
      <c r="E25" s="98"/>
      <c r="F25" s="98"/>
      <c r="G25" s="98"/>
      <c r="H25" s="98"/>
      <c r="I25" s="98"/>
      <c r="J25" s="98"/>
      <c r="K25" s="98"/>
      <c r="L25" s="98"/>
      <c r="M25" s="98"/>
      <c r="N25" s="98"/>
    </row>
    <row r="26" spans="1:30" ht="12.75">
      <c r="C26" s="117" t="s">
        <v>77</v>
      </c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88" t="s">
        <v>60</v>
      </c>
    </row>
    <row r="27" spans="1:30" ht="12.75">
      <c r="C27" s="118" t="s">
        <v>78</v>
      </c>
      <c r="D27" s="97"/>
      <c r="E27" s="98"/>
      <c r="F27" s="98"/>
      <c r="G27" s="98"/>
      <c r="H27" s="98"/>
      <c r="I27" s="98"/>
      <c r="J27" s="98"/>
      <c r="K27" s="98"/>
      <c r="L27" s="98"/>
      <c r="M27" s="98"/>
      <c r="N27" s="98"/>
    </row>
    <row r="28" spans="1:30" ht="12.75">
      <c r="C28" s="118" t="s">
        <v>79</v>
      </c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</row>
    <row r="29" spans="1:30" ht="12.75">
      <c r="C29" s="118" t="s">
        <v>80</v>
      </c>
      <c r="D29" s="97"/>
      <c r="E29" s="98"/>
      <c r="F29" s="98"/>
      <c r="G29" s="98"/>
      <c r="H29" s="98"/>
      <c r="I29" s="98"/>
      <c r="J29" s="98"/>
      <c r="K29" s="98"/>
      <c r="L29" s="98"/>
      <c r="M29" s="98"/>
      <c r="N29" s="98"/>
    </row>
    <row r="30" spans="1:30" ht="12.75">
      <c r="C30" s="118" t="s">
        <v>81</v>
      </c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</row>
    <row r="31" spans="1:30" ht="22.9" customHeight="1">
      <c r="C31" s="97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</row>
    <row r="32" spans="1:30" ht="22.9" customHeight="1">
      <c r="C32" s="97"/>
      <c r="D32" s="97"/>
      <c r="E32" s="98"/>
      <c r="F32" s="98"/>
      <c r="G32" s="98"/>
      <c r="H32" s="98"/>
      <c r="I32" s="98"/>
      <c r="J32" s="98"/>
      <c r="K32" s="98"/>
      <c r="L32" s="98"/>
      <c r="M32" s="98"/>
      <c r="N32" s="98"/>
    </row>
    <row r="33" spans="3:14" ht="22.9" customHeight="1">
      <c r="C33" s="9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3:14" ht="22.9" customHeight="1">
      <c r="C34" s="97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3:14" ht="22.9" customHeight="1">
      <c r="E35" s="98"/>
      <c r="F35" s="98"/>
      <c r="G35" s="98"/>
      <c r="H35" s="98"/>
      <c r="I35" s="98"/>
      <c r="J35" s="98"/>
      <c r="K35" s="98"/>
      <c r="L35" s="98"/>
      <c r="M35" s="98"/>
      <c r="N35" s="98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workbookViewId="0">
      <selection activeCell="H67" sqref="H67"/>
    </sheetView>
  </sheetViews>
  <sheetFormatPr baseColWidth="10" defaultColWidth="10.77734375" defaultRowHeight="22.9" customHeight="1"/>
  <cols>
    <col min="1" max="2" width="3.21875" style="90" customWidth="1"/>
    <col min="3" max="3" width="5.21875" style="90" customWidth="1"/>
    <col min="4" max="4" width="18.77734375" style="90" customWidth="1"/>
    <col min="5" max="5" width="13.21875" style="90" customWidth="1"/>
    <col min="6" max="10" width="18.77734375" style="91" customWidth="1"/>
    <col min="11" max="11" width="3.21875" style="90" customWidth="1"/>
    <col min="12" max="16384" width="10.77734375" style="90"/>
  </cols>
  <sheetData>
    <row r="2" spans="2:26" ht="22.9" customHeight="1">
      <c r="E2" s="212" t="s">
        <v>321</v>
      </c>
    </row>
    <row r="3" spans="2:26" ht="22.9" customHeight="1">
      <c r="E3" s="212" t="s">
        <v>322</v>
      </c>
    </row>
    <row r="4" spans="2:26" ht="22.9" customHeight="1" thickBot="1"/>
    <row r="5" spans="2:26" ht="9" customHeight="1">
      <c r="B5" s="92"/>
      <c r="C5" s="93"/>
      <c r="D5" s="93"/>
      <c r="E5" s="93"/>
      <c r="F5" s="94"/>
      <c r="G5" s="94"/>
      <c r="H5" s="94"/>
      <c r="I5" s="94"/>
      <c r="J5" s="94"/>
      <c r="K5" s="95"/>
      <c r="M5" s="424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6"/>
    </row>
    <row r="6" spans="2:26" ht="30" customHeight="1">
      <c r="B6" s="96"/>
      <c r="C6" s="69" t="s">
        <v>0</v>
      </c>
      <c r="D6" s="97"/>
      <c r="E6" s="98"/>
      <c r="F6" s="98"/>
      <c r="G6" s="98"/>
      <c r="H6" s="98"/>
      <c r="I6" s="98"/>
      <c r="J6" s="1035">
        <f>ejercicio</f>
        <v>2018</v>
      </c>
      <c r="K6" s="99"/>
      <c r="M6" s="427"/>
      <c r="N6" s="428" t="s">
        <v>643</v>
      </c>
      <c r="O6" s="428"/>
      <c r="P6" s="428"/>
      <c r="Q6" s="428"/>
      <c r="R6" s="429"/>
      <c r="S6" s="429"/>
      <c r="T6" s="429"/>
      <c r="U6" s="429"/>
      <c r="V6" s="429"/>
      <c r="W6" s="429"/>
      <c r="X6" s="429"/>
      <c r="Y6" s="429"/>
      <c r="Z6" s="430"/>
    </row>
    <row r="7" spans="2:26" ht="30" customHeight="1">
      <c r="B7" s="96"/>
      <c r="C7" s="69" t="s">
        <v>1</v>
      </c>
      <c r="D7" s="97"/>
      <c r="E7" s="98"/>
      <c r="F7" s="98"/>
      <c r="G7" s="98"/>
      <c r="H7" s="98"/>
      <c r="I7" s="98"/>
      <c r="J7" s="1035"/>
      <c r="K7" s="99"/>
      <c r="M7" s="427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29"/>
      <c r="Y7" s="429"/>
      <c r="Z7" s="430"/>
    </row>
    <row r="8" spans="2:26" ht="30" customHeight="1">
      <c r="B8" s="96"/>
      <c r="C8" s="100"/>
      <c r="D8" s="97"/>
      <c r="E8" s="98"/>
      <c r="F8" s="98"/>
      <c r="G8" s="98"/>
      <c r="H8" s="98"/>
      <c r="I8" s="98"/>
      <c r="J8" s="101"/>
      <c r="K8" s="99"/>
      <c r="M8" s="427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30"/>
    </row>
    <row r="9" spans="2:26" s="185" customFormat="1" ht="30" customHeight="1">
      <c r="B9" s="183"/>
      <c r="C9" s="56" t="s">
        <v>2</v>
      </c>
      <c r="D9" s="255"/>
      <c r="E9" s="1058" t="str">
        <f>Entidad</f>
        <v>Entidad Insular para el Desarrollo Agrícola, Ganadero y Pesquero de Tenerife (AGROTEIDE)</v>
      </c>
      <c r="F9" s="1058"/>
      <c r="G9" s="1058"/>
      <c r="H9" s="1058"/>
      <c r="I9" s="1058"/>
      <c r="J9" s="1058"/>
      <c r="K9" s="99"/>
      <c r="M9" s="427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30"/>
    </row>
    <row r="10" spans="2:26" ht="7.15" customHeight="1">
      <c r="B10" s="96"/>
      <c r="C10" s="97"/>
      <c r="D10" s="97"/>
      <c r="E10" s="98"/>
      <c r="F10" s="98"/>
      <c r="G10" s="98"/>
      <c r="H10" s="98"/>
      <c r="I10" s="98"/>
      <c r="J10" s="97"/>
      <c r="K10" s="99"/>
      <c r="M10" s="427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29"/>
      <c r="Y10" s="429"/>
      <c r="Z10" s="430"/>
    </row>
    <row r="11" spans="2:26" s="108" customFormat="1" ht="30" customHeight="1">
      <c r="B11" s="104"/>
      <c r="C11" s="105" t="s">
        <v>427</v>
      </c>
      <c r="D11" s="105"/>
      <c r="E11" s="106"/>
      <c r="F11" s="106"/>
      <c r="G11" s="106"/>
      <c r="H11" s="106"/>
      <c r="I11" s="106"/>
      <c r="J11" s="106"/>
      <c r="K11" s="99"/>
      <c r="M11" s="427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30"/>
    </row>
    <row r="12" spans="2:26" s="108" customFormat="1" ht="30" customHeight="1">
      <c r="B12" s="104"/>
      <c r="C12" s="1100"/>
      <c r="D12" s="1100"/>
      <c r="E12" s="89"/>
      <c r="F12" s="89"/>
      <c r="G12" s="89"/>
      <c r="H12" s="89"/>
      <c r="I12" s="89"/>
      <c r="J12" s="254"/>
      <c r="K12" s="99"/>
      <c r="M12" s="427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30"/>
    </row>
    <row r="13" spans="2:26" ht="28.9" customHeight="1">
      <c r="B13" s="110"/>
      <c r="C13" s="68" t="s">
        <v>452</v>
      </c>
      <c r="D13" s="150"/>
      <c r="E13" s="89"/>
      <c r="F13" s="89"/>
      <c r="G13" s="89"/>
      <c r="H13" s="89"/>
      <c r="I13" s="89"/>
      <c r="J13" s="97"/>
      <c r="K13" s="99"/>
      <c r="M13" s="427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29"/>
      <c r="Y13" s="429"/>
      <c r="Z13" s="430"/>
    </row>
    <row r="14" spans="2:26" ht="25.15" customHeight="1">
      <c r="B14" s="110"/>
      <c r="C14" s="592" t="s">
        <v>461</v>
      </c>
      <c r="D14" s="593"/>
      <c r="E14" s="150"/>
      <c r="F14" s="89"/>
      <c r="G14" s="89"/>
      <c r="H14" s="89"/>
      <c r="I14" s="89"/>
      <c r="J14" s="89"/>
      <c r="K14" s="99"/>
      <c r="M14" s="427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29"/>
      <c r="Y14" s="429"/>
      <c r="Z14" s="430"/>
    </row>
    <row r="15" spans="2:26" ht="22.9" customHeight="1">
      <c r="B15" s="110"/>
      <c r="C15" s="525" t="s">
        <v>619</v>
      </c>
      <c r="D15" s="212" t="s">
        <v>428</v>
      </c>
      <c r="F15" s="89"/>
      <c r="G15" s="89"/>
      <c r="H15" s="89"/>
      <c r="I15" s="89"/>
      <c r="J15" s="89"/>
      <c r="K15" s="99"/>
      <c r="M15" s="427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30"/>
    </row>
    <row r="16" spans="2:26" ht="9" customHeight="1">
      <c r="B16" s="110"/>
      <c r="C16" s="149"/>
      <c r="D16" s="212"/>
      <c r="F16" s="89"/>
      <c r="G16" s="89"/>
      <c r="H16" s="89"/>
      <c r="I16" s="89"/>
      <c r="J16" s="89"/>
      <c r="K16" s="99"/>
      <c r="M16" s="427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430"/>
    </row>
    <row r="17" spans="2:26" ht="22.9" customHeight="1">
      <c r="B17" s="110"/>
      <c r="C17" s="525"/>
      <c r="D17" s="212" t="s">
        <v>429</v>
      </c>
      <c r="F17" s="89"/>
      <c r="G17" s="89"/>
      <c r="H17" s="89"/>
      <c r="I17" s="89"/>
      <c r="J17" s="89"/>
      <c r="K17" s="99"/>
      <c r="M17" s="427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30"/>
    </row>
    <row r="18" spans="2:26" ht="10.15" customHeight="1">
      <c r="B18" s="110"/>
      <c r="C18" s="149"/>
      <c r="D18" s="212"/>
      <c r="F18" s="89"/>
      <c r="G18" s="89"/>
      <c r="H18" s="89"/>
      <c r="I18" s="89"/>
      <c r="J18" s="89"/>
      <c r="K18" s="99"/>
      <c r="M18" s="427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29"/>
      <c r="Y18" s="429"/>
      <c r="Z18" s="430"/>
    </row>
    <row r="19" spans="2:26" ht="22.9" customHeight="1">
      <c r="B19" s="110"/>
      <c r="C19" s="525"/>
      <c r="D19" s="212" t="s">
        <v>430</v>
      </c>
      <c r="F19" s="89"/>
      <c r="G19" s="89"/>
      <c r="H19" s="89"/>
      <c r="I19" s="89"/>
      <c r="J19" s="89"/>
      <c r="K19" s="99"/>
      <c r="M19" s="427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29"/>
      <c r="Y19" s="429"/>
      <c r="Z19" s="430"/>
    </row>
    <row r="20" spans="2:26" ht="9" customHeight="1">
      <c r="B20" s="110"/>
      <c r="C20" s="149"/>
      <c r="D20" s="212"/>
      <c r="F20" s="89"/>
      <c r="G20" s="89"/>
      <c r="H20" s="89"/>
      <c r="I20" s="89"/>
      <c r="J20" s="89"/>
      <c r="K20" s="99"/>
      <c r="M20" s="427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30"/>
    </row>
    <row r="21" spans="2:26" ht="22.9" customHeight="1">
      <c r="B21" s="110"/>
      <c r="C21" s="525"/>
      <c r="D21" s="212" t="s">
        <v>431</v>
      </c>
      <c r="F21" s="89"/>
      <c r="G21" s="89"/>
      <c r="H21" s="89"/>
      <c r="I21" s="89"/>
      <c r="J21" s="89"/>
      <c r="K21" s="99"/>
      <c r="M21" s="427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30"/>
    </row>
    <row r="22" spans="2:26" ht="9" customHeight="1">
      <c r="B22" s="110"/>
      <c r="C22" s="149"/>
      <c r="D22" s="212"/>
      <c r="F22" s="89"/>
      <c r="G22" s="89"/>
      <c r="H22" s="89"/>
      <c r="I22" s="89"/>
      <c r="J22" s="89"/>
      <c r="K22" s="99"/>
      <c r="M22" s="427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29"/>
      <c r="Y22" s="429"/>
      <c r="Z22" s="430"/>
    </row>
    <row r="23" spans="2:26" ht="22.9" customHeight="1">
      <c r="B23" s="110"/>
      <c r="C23" s="525"/>
      <c r="D23" s="212" t="s">
        <v>432</v>
      </c>
      <c r="F23" s="89"/>
      <c r="G23" s="89"/>
      <c r="H23" s="89"/>
      <c r="I23" s="89"/>
      <c r="J23" s="89"/>
      <c r="K23" s="99"/>
      <c r="M23" s="427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29"/>
      <c r="Y23" s="429"/>
      <c r="Z23" s="430"/>
    </row>
    <row r="24" spans="2:26" ht="22.9" customHeight="1">
      <c r="B24" s="110"/>
      <c r="C24" s="149"/>
      <c r="D24" s="212"/>
      <c r="F24" s="89"/>
      <c r="G24" s="89"/>
      <c r="H24" s="89"/>
      <c r="I24" s="89"/>
      <c r="J24" s="89"/>
      <c r="K24" s="99"/>
      <c r="M24" s="427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30"/>
    </row>
    <row r="25" spans="2:26" ht="22.9" customHeight="1">
      <c r="B25" s="110"/>
      <c r="C25" s="32"/>
      <c r="D25" s="150"/>
      <c r="E25" s="150"/>
      <c r="F25" s="89"/>
      <c r="G25" s="89"/>
      <c r="H25" s="89"/>
      <c r="I25" s="89"/>
      <c r="J25" s="89"/>
      <c r="K25" s="99"/>
      <c r="M25" s="427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30"/>
    </row>
    <row r="26" spans="2:26" ht="22.9" customHeight="1">
      <c r="B26" s="110"/>
      <c r="C26" s="68" t="s">
        <v>435</v>
      </c>
      <c r="E26" s="150"/>
      <c r="F26" s="89"/>
      <c r="G26" s="89"/>
      <c r="H26" s="89"/>
      <c r="I26" s="89"/>
      <c r="J26" s="89"/>
      <c r="K26" s="99"/>
      <c r="M26" s="427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30"/>
    </row>
    <row r="27" spans="2:26" ht="9" customHeight="1">
      <c r="B27" s="110"/>
      <c r="C27" s="68"/>
      <c r="E27" s="150"/>
      <c r="F27" s="89"/>
      <c r="G27" s="89"/>
      <c r="H27" s="89"/>
      <c r="I27" s="89"/>
      <c r="J27" s="89"/>
      <c r="K27" s="99"/>
      <c r="M27" s="427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30"/>
    </row>
    <row r="28" spans="2:26" ht="22.9" customHeight="1">
      <c r="B28" s="110"/>
      <c r="C28" s="186" t="str">
        <f>IF(VLOOKUP("X",C15:D23,2,FALSE)="#N/A",VLOOKUP("x",C15:D23,2,FALSE),VLOOKUP("X",C15:D23,2,FALSE))</f>
        <v xml:space="preserve">  Administracion General y Resto de sectores</v>
      </c>
      <c r="D28" s="187"/>
      <c r="E28" s="187"/>
      <c r="F28" s="187"/>
      <c r="G28" s="187"/>
      <c r="H28" s="265"/>
      <c r="I28" s="89"/>
      <c r="J28" s="89"/>
      <c r="K28" s="99"/>
      <c r="M28" s="427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30"/>
    </row>
    <row r="29" spans="2:26" ht="22.9" customHeight="1">
      <c r="B29" s="110"/>
      <c r="C29" s="32"/>
      <c r="D29" s="150"/>
      <c r="E29" s="150"/>
      <c r="F29" s="89"/>
      <c r="G29" s="89"/>
      <c r="H29" s="89"/>
      <c r="I29" s="89"/>
      <c r="J29" s="89"/>
      <c r="K29" s="99"/>
      <c r="M29" s="427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30"/>
    </row>
    <row r="30" spans="2:26" s="122" customFormat="1" ht="22.9" customHeight="1">
      <c r="B30" s="160"/>
      <c r="C30" s="186" t="s">
        <v>433</v>
      </c>
      <c r="D30" s="177"/>
      <c r="E30" s="203"/>
      <c r="F30" s="188">
        <f>E45</f>
        <v>0</v>
      </c>
      <c r="G30" s="89"/>
      <c r="H30" s="89"/>
      <c r="I30" s="89"/>
      <c r="J30" s="89"/>
      <c r="K30" s="121"/>
      <c r="M30" s="427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30"/>
    </row>
    <row r="31" spans="2:26" s="122" customFormat="1" ht="22.9" customHeight="1">
      <c r="B31" s="160"/>
      <c r="C31" s="271" t="s">
        <v>434</v>
      </c>
      <c r="D31" s="272"/>
      <c r="E31" s="273"/>
      <c r="F31" s="188">
        <f>J45+F53</f>
        <v>0</v>
      </c>
      <c r="G31" s="89"/>
      <c r="H31" s="89"/>
      <c r="I31" s="89"/>
      <c r="J31" s="89"/>
      <c r="K31" s="121"/>
      <c r="M31" s="427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29"/>
      <c r="Y31" s="429"/>
      <c r="Z31" s="430"/>
    </row>
    <row r="32" spans="2:26" ht="22.9" customHeight="1">
      <c r="B32" s="110"/>
      <c r="D32" s="212"/>
      <c r="E32" s="150"/>
      <c r="F32" s="213"/>
      <c r="G32" s="89"/>
      <c r="H32" s="89"/>
      <c r="I32" s="89"/>
      <c r="J32" s="89"/>
      <c r="K32" s="99"/>
      <c r="M32" s="427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29"/>
      <c r="Y32" s="429"/>
      <c r="Z32" s="430"/>
    </row>
    <row r="33" spans="2:26" ht="22.9" customHeight="1">
      <c r="B33" s="110"/>
      <c r="C33" s="32"/>
      <c r="D33" s="150"/>
      <c r="E33" s="150"/>
      <c r="F33" s="89"/>
      <c r="G33" s="89"/>
      <c r="H33" s="89"/>
      <c r="I33" s="89"/>
      <c r="J33" s="89"/>
      <c r="K33" s="99"/>
      <c r="M33" s="427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29"/>
      <c r="Y33" s="429"/>
      <c r="Z33" s="430"/>
    </row>
    <row r="34" spans="2:26" ht="22.9" customHeight="1">
      <c r="B34" s="110"/>
      <c r="C34" s="68" t="s">
        <v>436</v>
      </c>
      <c r="E34" s="150"/>
      <c r="F34" s="89"/>
      <c r="G34" s="89"/>
      <c r="H34" s="89"/>
      <c r="I34" s="89"/>
      <c r="J34" s="89"/>
      <c r="K34" s="99"/>
      <c r="M34" s="427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30"/>
    </row>
    <row r="35" spans="2:26" ht="22.9" customHeight="1">
      <c r="B35" s="110"/>
      <c r="C35" s="32"/>
      <c r="D35" s="150"/>
      <c r="E35" s="150"/>
      <c r="F35" s="89"/>
      <c r="G35" s="89"/>
      <c r="H35" s="89"/>
      <c r="I35" s="89"/>
      <c r="J35" s="89"/>
      <c r="K35" s="99"/>
      <c r="M35" s="427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30"/>
    </row>
    <row r="36" spans="2:26" s="238" customFormat="1" ht="22.9" customHeight="1">
      <c r="B36" s="239"/>
      <c r="C36" s="256"/>
      <c r="D36" s="259"/>
      <c r="E36" s="240"/>
      <c r="F36" s="1089" t="s">
        <v>455</v>
      </c>
      <c r="G36" s="1090"/>
      <c r="H36" s="1090"/>
      <c r="I36" s="1090"/>
      <c r="J36" s="1091"/>
      <c r="K36" s="241"/>
      <c r="M36" s="427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29"/>
      <c r="Y36" s="429"/>
      <c r="Z36" s="430"/>
    </row>
    <row r="37" spans="2:26" s="238" customFormat="1" ht="24" customHeight="1">
      <c r="B37" s="239"/>
      <c r="C37" s="1137" t="s">
        <v>437</v>
      </c>
      <c r="D37" s="1138"/>
      <c r="E37" s="243" t="s">
        <v>444</v>
      </c>
      <c r="F37" s="242" t="s">
        <v>446</v>
      </c>
      <c r="G37" s="242" t="s">
        <v>620</v>
      </c>
      <c r="H37" s="242" t="s">
        <v>449</v>
      </c>
      <c r="I37" s="242" t="s">
        <v>451</v>
      </c>
      <c r="J37" s="252" t="s">
        <v>453</v>
      </c>
      <c r="K37" s="241"/>
      <c r="M37" s="427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30"/>
    </row>
    <row r="38" spans="2:26" s="238" customFormat="1" ht="24" customHeight="1">
      <c r="B38" s="239"/>
      <c r="C38" s="1119" t="s">
        <v>62</v>
      </c>
      <c r="D38" s="1120"/>
      <c r="E38" s="245" t="s">
        <v>445</v>
      </c>
      <c r="F38" s="244" t="s">
        <v>447</v>
      </c>
      <c r="G38" s="244" t="s">
        <v>448</v>
      </c>
      <c r="H38" s="244" t="s">
        <v>450</v>
      </c>
      <c r="I38" s="244" t="s">
        <v>454</v>
      </c>
      <c r="J38" s="247" t="s">
        <v>454</v>
      </c>
      <c r="K38" s="241"/>
      <c r="M38" s="427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29"/>
      <c r="Y38" s="429"/>
      <c r="Z38" s="430"/>
    </row>
    <row r="39" spans="2:26" ht="22.9" customHeight="1">
      <c r="B39" s="110"/>
      <c r="C39" s="178" t="s">
        <v>438</v>
      </c>
      <c r="D39" s="262"/>
      <c r="E39" s="581"/>
      <c r="F39" s="580"/>
      <c r="G39" s="580"/>
      <c r="H39" s="580"/>
      <c r="I39" s="580"/>
      <c r="J39" s="594">
        <f>SUM(F39:I39)</f>
        <v>0</v>
      </c>
      <c r="K39" s="99"/>
      <c r="M39" s="427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30"/>
    </row>
    <row r="40" spans="2:26" ht="22.9" customHeight="1">
      <c r="B40" s="110"/>
      <c r="C40" s="178" t="s">
        <v>439</v>
      </c>
      <c r="D40" s="262"/>
      <c r="E40" s="581"/>
      <c r="F40" s="580"/>
      <c r="G40" s="580"/>
      <c r="H40" s="580"/>
      <c r="I40" s="580"/>
      <c r="J40" s="594">
        <f>SUM(F40:I40)</f>
        <v>0</v>
      </c>
      <c r="K40" s="99"/>
      <c r="M40" s="427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29"/>
      <c r="Y40" s="429"/>
      <c r="Z40" s="430"/>
    </row>
    <row r="41" spans="2:26" ht="22.9" customHeight="1">
      <c r="B41" s="110"/>
      <c r="C41" s="178" t="s">
        <v>440</v>
      </c>
      <c r="D41" s="262"/>
      <c r="E41" s="581"/>
      <c r="F41" s="580"/>
      <c r="G41" s="580"/>
      <c r="H41" s="580"/>
      <c r="I41" s="580"/>
      <c r="J41" s="594">
        <f t="shared" ref="J41:J44" si="0">SUM(F41:I41)</f>
        <v>0</v>
      </c>
      <c r="K41" s="99"/>
      <c r="M41" s="427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30"/>
    </row>
    <row r="42" spans="2:26" ht="22.9" customHeight="1">
      <c r="B42" s="110"/>
      <c r="C42" s="178" t="s">
        <v>441</v>
      </c>
      <c r="D42" s="262"/>
      <c r="E42" s="581"/>
      <c r="F42" s="580"/>
      <c r="G42" s="580"/>
      <c r="H42" s="580"/>
      <c r="I42" s="580"/>
      <c r="J42" s="594">
        <f t="shared" si="0"/>
        <v>0</v>
      </c>
      <c r="K42" s="99"/>
      <c r="M42" s="427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29"/>
      <c r="Y42" s="429"/>
      <c r="Z42" s="430"/>
    </row>
    <row r="43" spans="2:26" ht="22.9" customHeight="1">
      <c r="B43" s="110"/>
      <c r="C43" s="178" t="s">
        <v>442</v>
      </c>
      <c r="D43" s="262"/>
      <c r="E43" s="581"/>
      <c r="F43" s="580"/>
      <c r="G43" s="580"/>
      <c r="H43" s="580"/>
      <c r="I43" s="580"/>
      <c r="J43" s="594">
        <f t="shared" si="0"/>
        <v>0</v>
      </c>
      <c r="K43" s="99"/>
      <c r="M43" s="427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29"/>
      <c r="Y43" s="429"/>
      <c r="Z43" s="430"/>
    </row>
    <row r="44" spans="2:26" ht="22.9" customHeight="1">
      <c r="B44" s="110"/>
      <c r="C44" s="155" t="s">
        <v>443</v>
      </c>
      <c r="D44" s="263"/>
      <c r="E44" s="584"/>
      <c r="F44" s="583"/>
      <c r="G44" s="583"/>
      <c r="H44" s="583"/>
      <c r="I44" s="583"/>
      <c r="J44" s="594">
        <f t="shared" si="0"/>
        <v>0</v>
      </c>
      <c r="K44" s="99"/>
      <c r="M44" s="427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30"/>
    </row>
    <row r="45" spans="2:26" ht="22.9" customHeight="1" thickBot="1">
      <c r="B45" s="110"/>
      <c r="C45" s="1135" t="s">
        <v>457</v>
      </c>
      <c r="D45" s="1136"/>
      <c r="E45" s="269">
        <f t="shared" ref="E45:J45" si="1">SUM(E39:E44)</f>
        <v>0</v>
      </c>
      <c r="F45" s="269">
        <f t="shared" si="1"/>
        <v>0</v>
      </c>
      <c r="G45" s="269">
        <f t="shared" si="1"/>
        <v>0</v>
      </c>
      <c r="H45" s="269">
        <f t="shared" si="1"/>
        <v>0</v>
      </c>
      <c r="I45" s="269">
        <f t="shared" si="1"/>
        <v>0</v>
      </c>
      <c r="J45" s="269">
        <f t="shared" si="1"/>
        <v>0</v>
      </c>
      <c r="K45" s="99"/>
      <c r="M45" s="427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30"/>
    </row>
    <row r="46" spans="2:26" ht="22.9" customHeight="1">
      <c r="B46" s="110"/>
      <c r="C46" s="32"/>
      <c r="D46" s="212"/>
      <c r="E46" s="212"/>
      <c r="F46" s="213"/>
      <c r="G46" s="213"/>
      <c r="H46" s="213"/>
      <c r="I46" s="213"/>
      <c r="J46" s="89"/>
      <c r="K46" s="99"/>
      <c r="M46" s="427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29"/>
      <c r="Y46" s="429"/>
      <c r="Z46" s="430"/>
    </row>
    <row r="47" spans="2:26" ht="22.9" customHeight="1">
      <c r="B47" s="110"/>
      <c r="C47" s="32"/>
      <c r="D47" s="212"/>
      <c r="E47" s="212"/>
      <c r="F47" s="213"/>
      <c r="G47" s="213"/>
      <c r="H47" s="213"/>
      <c r="I47" s="213"/>
      <c r="J47" s="89"/>
      <c r="K47" s="99"/>
      <c r="M47" s="427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29"/>
      <c r="Y47" s="429"/>
      <c r="Z47" s="430"/>
    </row>
    <row r="48" spans="2:26" ht="22.9" customHeight="1">
      <c r="B48" s="110"/>
      <c r="C48" s="68" t="s">
        <v>456</v>
      </c>
      <c r="D48" s="212"/>
      <c r="E48" s="212"/>
      <c r="F48" s="213"/>
      <c r="G48" s="213"/>
      <c r="H48" s="213"/>
      <c r="I48" s="213"/>
      <c r="J48" s="89"/>
      <c r="K48" s="99"/>
      <c r="M48" s="427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30"/>
    </row>
    <row r="49" spans="2:26" ht="22.9" customHeight="1">
      <c r="B49" s="110"/>
      <c r="C49" s="68"/>
      <c r="D49" s="212"/>
      <c r="E49" s="212"/>
      <c r="F49" s="213"/>
      <c r="G49" s="213"/>
      <c r="H49" s="213"/>
      <c r="I49" s="213"/>
      <c r="J49" s="89"/>
      <c r="K49" s="99"/>
      <c r="M49" s="427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30"/>
    </row>
    <row r="50" spans="2:26" ht="22.9" customHeight="1">
      <c r="B50" s="110"/>
      <c r="C50" s="1089" t="s">
        <v>394</v>
      </c>
      <c r="D50" s="1090"/>
      <c r="E50" s="1139"/>
      <c r="F50" s="266" t="s">
        <v>421</v>
      </c>
      <c r="G50" s="213"/>
      <c r="H50" s="213"/>
      <c r="I50" s="213"/>
      <c r="J50" s="89"/>
      <c r="K50" s="99"/>
      <c r="M50" s="427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30"/>
    </row>
    <row r="51" spans="2:26" s="185" customFormat="1" ht="22.9" customHeight="1">
      <c r="B51" s="183"/>
      <c r="C51" s="268" t="s">
        <v>458</v>
      </c>
      <c r="D51" s="267"/>
      <c r="E51" s="267"/>
      <c r="F51" s="595"/>
      <c r="G51" s="213"/>
      <c r="H51" s="213"/>
      <c r="I51" s="213"/>
      <c r="J51" s="146"/>
      <c r="K51" s="184"/>
      <c r="M51" s="427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29"/>
      <c r="Y51" s="429"/>
      <c r="Z51" s="430"/>
    </row>
    <row r="52" spans="2:26" s="185" customFormat="1" ht="22.9" customHeight="1">
      <c r="B52" s="183"/>
      <c r="C52" s="268" t="s">
        <v>459</v>
      </c>
      <c r="D52" s="267"/>
      <c r="E52" s="267"/>
      <c r="F52" s="595"/>
      <c r="G52" s="213"/>
      <c r="H52" s="213"/>
      <c r="I52" s="213"/>
      <c r="J52" s="146"/>
      <c r="K52" s="184"/>
      <c r="M52" s="427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29"/>
      <c r="Y52" s="429"/>
      <c r="Z52" s="430"/>
    </row>
    <row r="53" spans="2:26" ht="22.9" customHeight="1" thickBot="1">
      <c r="B53" s="110"/>
      <c r="C53" s="1135" t="s">
        <v>457</v>
      </c>
      <c r="D53" s="1140"/>
      <c r="E53" s="270"/>
      <c r="F53" s="269">
        <f>SUM(F51:F52)</f>
        <v>0</v>
      </c>
      <c r="G53" s="213"/>
      <c r="H53" s="213"/>
      <c r="I53" s="213"/>
      <c r="J53" s="146"/>
      <c r="K53" s="99"/>
      <c r="M53" s="427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30"/>
    </row>
    <row r="54" spans="2:26" ht="22.9" customHeight="1">
      <c r="B54" s="110"/>
      <c r="C54" s="32"/>
      <c r="D54" s="212"/>
      <c r="E54" s="212"/>
      <c r="F54" s="213"/>
      <c r="G54" s="213"/>
      <c r="H54" s="213"/>
      <c r="I54" s="213"/>
      <c r="J54" s="146"/>
      <c r="K54" s="99"/>
      <c r="M54" s="427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29"/>
      <c r="Y54" s="429"/>
      <c r="Z54" s="430"/>
    </row>
    <row r="55" spans="2:26" ht="22.9" customHeight="1">
      <c r="B55" s="110"/>
      <c r="C55" s="32"/>
      <c r="D55" s="212"/>
      <c r="E55" s="212"/>
      <c r="F55" s="213"/>
      <c r="G55" s="213"/>
      <c r="H55" s="213"/>
      <c r="I55" s="213"/>
      <c r="J55" s="146"/>
      <c r="K55" s="99"/>
      <c r="M55" s="427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29"/>
      <c r="Y55" s="429"/>
      <c r="Z55" s="430"/>
    </row>
    <row r="56" spans="2:26" ht="22.9" customHeight="1">
      <c r="B56" s="110"/>
      <c r="C56" s="68" t="s">
        <v>460</v>
      </c>
      <c r="D56" s="212"/>
      <c r="E56" s="212"/>
      <c r="F56" s="213"/>
      <c r="G56" s="213"/>
      <c r="H56" s="213"/>
      <c r="I56" s="213"/>
      <c r="J56" s="89"/>
      <c r="K56" s="99"/>
      <c r="M56" s="427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30"/>
    </row>
    <row r="57" spans="2:26" ht="22.9" customHeight="1">
      <c r="B57" s="110"/>
      <c r="C57" s="596"/>
      <c r="D57" s="597"/>
      <c r="E57" s="597"/>
      <c r="F57" s="597"/>
      <c r="G57" s="597"/>
      <c r="H57" s="597"/>
      <c r="I57" s="597"/>
      <c r="J57" s="598"/>
      <c r="K57" s="99"/>
      <c r="M57" s="427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30"/>
    </row>
    <row r="58" spans="2:26" ht="22.9" customHeight="1">
      <c r="B58" s="110"/>
      <c r="C58" s="599"/>
      <c r="D58" s="600"/>
      <c r="E58" s="600"/>
      <c r="F58" s="600"/>
      <c r="G58" s="600"/>
      <c r="H58" s="600"/>
      <c r="I58" s="600"/>
      <c r="J58" s="601"/>
      <c r="K58" s="99"/>
      <c r="M58" s="427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29"/>
      <c r="Y58" s="429"/>
      <c r="Z58" s="430"/>
    </row>
    <row r="59" spans="2:26" ht="22.9" customHeight="1">
      <c r="B59" s="110"/>
      <c r="C59" s="599"/>
      <c r="D59" s="600"/>
      <c r="E59" s="600"/>
      <c r="F59" s="600"/>
      <c r="G59" s="600"/>
      <c r="H59" s="600"/>
      <c r="I59" s="600"/>
      <c r="J59" s="601"/>
      <c r="K59" s="99"/>
      <c r="M59" s="427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30"/>
    </row>
    <row r="60" spans="2:26" ht="22.9" customHeight="1">
      <c r="B60" s="110"/>
      <c r="C60" s="602"/>
      <c r="D60" s="603"/>
      <c r="E60" s="603"/>
      <c r="F60" s="603"/>
      <c r="G60" s="603"/>
      <c r="H60" s="603"/>
      <c r="I60" s="603"/>
      <c r="J60" s="604"/>
      <c r="K60" s="99"/>
      <c r="M60" s="427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29"/>
      <c r="Y60" s="429"/>
      <c r="Z60" s="430"/>
    </row>
    <row r="61" spans="2:26" ht="22.9" customHeight="1">
      <c r="B61" s="110"/>
      <c r="C61" s="1011"/>
      <c r="D61" s="1011"/>
      <c r="E61" s="1011"/>
      <c r="F61" s="1011"/>
      <c r="G61" s="1011"/>
      <c r="H61" s="1011"/>
      <c r="I61" s="1011"/>
      <c r="J61" s="1011"/>
      <c r="K61" s="99"/>
      <c r="M61" s="427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29"/>
      <c r="Y61" s="429"/>
      <c r="Z61" s="430"/>
    </row>
    <row r="62" spans="2:26" ht="22.9" customHeight="1">
      <c r="B62" s="110"/>
      <c r="C62" s="1012" t="s">
        <v>784</v>
      </c>
      <c r="D62" s="1011"/>
      <c r="E62" s="1011"/>
      <c r="F62" s="1011"/>
      <c r="G62" s="1011"/>
      <c r="H62" s="1011"/>
      <c r="I62" s="1011"/>
      <c r="J62" s="1011"/>
      <c r="K62" s="99"/>
      <c r="M62" s="427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29"/>
      <c r="Y62" s="429"/>
      <c r="Z62" s="430"/>
    </row>
    <row r="63" spans="2:26" ht="22.9" customHeight="1">
      <c r="B63" s="110"/>
      <c r="C63" s="1013" t="s">
        <v>810</v>
      </c>
      <c r="D63" s="1011"/>
      <c r="E63" s="1011"/>
      <c r="F63" s="1011"/>
      <c r="G63" s="1011"/>
      <c r="H63" s="1011"/>
      <c r="I63" s="1011"/>
      <c r="J63" s="1011"/>
      <c r="K63" s="99"/>
      <c r="M63" s="427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29"/>
      <c r="Y63" s="429"/>
      <c r="Z63" s="430"/>
    </row>
    <row r="64" spans="2:26" ht="22.9" customHeight="1">
      <c r="B64" s="110"/>
      <c r="C64" s="1011"/>
      <c r="D64" s="1011"/>
      <c r="E64" s="1011"/>
      <c r="F64" s="1011"/>
      <c r="G64" s="1011"/>
      <c r="H64" s="1011"/>
      <c r="I64" s="1011"/>
      <c r="J64" s="1011"/>
      <c r="K64" s="99"/>
      <c r="M64" s="427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29"/>
      <c r="Y64" s="429"/>
      <c r="Z64" s="430"/>
    </row>
    <row r="65" spans="2:26" ht="22.9" customHeight="1" thickBot="1">
      <c r="B65" s="114"/>
      <c r="C65" s="57"/>
      <c r="D65" s="1057"/>
      <c r="E65" s="1057"/>
      <c r="F65" s="57"/>
      <c r="G65" s="57"/>
      <c r="H65" s="57"/>
      <c r="I65" s="57"/>
      <c r="J65" s="115"/>
      <c r="K65" s="116"/>
      <c r="M65" s="421"/>
      <c r="N65" s="422"/>
      <c r="O65" s="422"/>
      <c r="P65" s="422"/>
      <c r="Q65" s="422"/>
      <c r="R65" s="422"/>
      <c r="S65" s="422"/>
      <c r="T65" s="422"/>
      <c r="U65" s="422"/>
      <c r="V65" s="422"/>
      <c r="W65" s="422"/>
      <c r="X65" s="422"/>
      <c r="Y65" s="422"/>
      <c r="Z65" s="423"/>
    </row>
    <row r="66" spans="2:26" ht="22.9" customHeight="1">
      <c r="D66" s="97"/>
      <c r="E66" s="97"/>
      <c r="F66" s="98"/>
      <c r="G66" s="98"/>
      <c r="H66" s="98"/>
      <c r="I66" s="98"/>
      <c r="J66" s="98"/>
    </row>
    <row r="67" spans="2:26" ht="12.75">
      <c r="D67" s="117" t="s">
        <v>77</v>
      </c>
      <c r="E67" s="97"/>
      <c r="F67" s="98"/>
      <c r="G67" s="98"/>
      <c r="H67" s="98"/>
      <c r="I67" s="98"/>
      <c r="J67" s="88" t="s">
        <v>61</v>
      </c>
    </row>
    <row r="68" spans="2:26" ht="12.75">
      <c r="D68" s="118" t="s">
        <v>78</v>
      </c>
      <c r="E68" s="97"/>
      <c r="F68" s="98"/>
      <c r="G68" s="98"/>
      <c r="H68" s="98"/>
      <c r="I68" s="98"/>
      <c r="J68" s="98"/>
    </row>
    <row r="69" spans="2:26" ht="12.75">
      <c r="D69" s="118" t="s">
        <v>79</v>
      </c>
      <c r="E69" s="97"/>
      <c r="F69" s="98"/>
      <c r="G69" s="98"/>
      <c r="H69" s="98"/>
      <c r="I69" s="98"/>
      <c r="J69" s="98"/>
    </row>
    <row r="70" spans="2:26" ht="12.75">
      <c r="D70" s="118" t="s">
        <v>80</v>
      </c>
      <c r="E70" s="97"/>
      <c r="F70" s="98"/>
      <c r="G70" s="98"/>
      <c r="H70" s="98"/>
      <c r="I70" s="98"/>
      <c r="J70" s="98"/>
    </row>
    <row r="71" spans="2:26" ht="12.75">
      <c r="D71" s="118" t="s">
        <v>81</v>
      </c>
      <c r="E71" s="97"/>
      <c r="F71" s="98"/>
      <c r="G71" s="98"/>
      <c r="H71" s="98"/>
      <c r="I71" s="98"/>
      <c r="J71" s="98"/>
    </row>
    <row r="72" spans="2:26" ht="22.9" customHeight="1">
      <c r="D72" s="97"/>
      <c r="E72" s="97"/>
      <c r="F72" s="98"/>
      <c r="G72" s="98"/>
      <c r="H72" s="98"/>
      <c r="I72" s="98"/>
      <c r="J72" s="98"/>
    </row>
    <row r="73" spans="2:26" ht="22.9" customHeight="1">
      <c r="D73" s="97"/>
      <c r="E73" s="97"/>
      <c r="F73" s="98"/>
      <c r="G73" s="98"/>
      <c r="H73" s="98"/>
      <c r="I73" s="98"/>
      <c r="J73" s="98"/>
    </row>
    <row r="74" spans="2:26" ht="22.9" customHeight="1">
      <c r="D74" s="97"/>
      <c r="E74" s="97"/>
      <c r="F74" s="98"/>
      <c r="G74" s="98"/>
      <c r="H74" s="98"/>
      <c r="I74" s="98"/>
      <c r="J74" s="98"/>
    </row>
    <row r="75" spans="2:26" ht="22.9" customHeight="1">
      <c r="D75" s="97"/>
      <c r="E75" s="97"/>
      <c r="F75" s="98"/>
      <c r="G75" s="98"/>
      <c r="H75" s="98"/>
      <c r="I75" s="98"/>
      <c r="J75" s="98"/>
    </row>
    <row r="76" spans="2:26" ht="22.9" customHeight="1">
      <c r="F76" s="98"/>
      <c r="G76" s="98"/>
      <c r="H76" s="98"/>
      <c r="I76" s="98"/>
      <c r="J76" s="98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H79" sqref="H79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66.21875" style="90" customWidth="1"/>
    <col min="5" max="5" width="14.21875" style="91" customWidth="1"/>
    <col min="6" max="6" width="2.77734375" style="91" customWidth="1"/>
    <col min="7" max="7" width="79.21875" style="91" customWidth="1"/>
    <col min="8" max="8" width="14.21875" style="91" customWidth="1"/>
    <col min="9" max="9" width="3.21875" style="90" customWidth="1"/>
    <col min="10" max="16384" width="10.77734375" style="90"/>
  </cols>
  <sheetData>
    <row r="2" spans="2:24" ht="22.9" customHeight="1">
      <c r="D2" s="212" t="s">
        <v>321</v>
      </c>
    </row>
    <row r="3" spans="2:24" ht="22.9" customHeight="1">
      <c r="D3" s="212" t="s">
        <v>322</v>
      </c>
    </row>
    <row r="4" spans="2:24" ht="22.9" customHeight="1" thickBot="1"/>
    <row r="5" spans="2:24" ht="9" customHeight="1">
      <c r="B5" s="92"/>
      <c r="C5" s="93"/>
      <c r="D5" s="93"/>
      <c r="E5" s="94"/>
      <c r="F5" s="94"/>
      <c r="G5" s="94"/>
      <c r="H5" s="94"/>
      <c r="I5" s="95"/>
      <c r="K5" s="424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6"/>
    </row>
    <row r="6" spans="2:24" ht="30" customHeight="1">
      <c r="B6" s="96"/>
      <c r="C6" s="69" t="s">
        <v>0</v>
      </c>
      <c r="D6" s="97"/>
      <c r="E6" s="98"/>
      <c r="F6" s="98"/>
      <c r="G6" s="98"/>
      <c r="H6" s="1035">
        <f>ejercicio</f>
        <v>2018</v>
      </c>
      <c r="I6" s="99"/>
      <c r="K6" s="427"/>
      <c r="L6" s="428" t="s">
        <v>643</v>
      </c>
      <c r="M6" s="428"/>
      <c r="N6" s="428"/>
      <c r="O6" s="428"/>
      <c r="P6" s="429"/>
      <c r="Q6" s="429"/>
      <c r="R6" s="429"/>
      <c r="S6" s="429"/>
      <c r="T6" s="429"/>
      <c r="U6" s="429"/>
      <c r="V6" s="429"/>
      <c r="W6" s="429"/>
      <c r="X6" s="430"/>
    </row>
    <row r="7" spans="2:24" ht="30" customHeight="1">
      <c r="B7" s="96"/>
      <c r="C7" s="69" t="s">
        <v>1</v>
      </c>
      <c r="D7" s="97"/>
      <c r="E7" s="98"/>
      <c r="F7" s="98"/>
      <c r="G7" s="98"/>
      <c r="H7" s="1035"/>
      <c r="I7" s="99"/>
      <c r="K7" s="427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</row>
    <row r="8" spans="2:24" ht="30" customHeight="1">
      <c r="B8" s="96"/>
      <c r="C8" s="100"/>
      <c r="D8" s="97"/>
      <c r="E8" s="98"/>
      <c r="F8" s="98"/>
      <c r="G8" s="98"/>
      <c r="H8" s="101"/>
      <c r="I8" s="99"/>
      <c r="K8" s="427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</row>
    <row r="9" spans="2:24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058"/>
      <c r="I9" s="184"/>
      <c r="K9" s="427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30"/>
    </row>
    <row r="10" spans="2:24" ht="7.15" customHeight="1">
      <c r="B10" s="96"/>
      <c r="C10" s="97"/>
      <c r="D10" s="97"/>
      <c r="E10" s="98"/>
      <c r="F10" s="98"/>
      <c r="G10" s="98"/>
      <c r="H10" s="98"/>
      <c r="I10" s="99"/>
      <c r="K10" s="427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</row>
    <row r="11" spans="2:24" s="108" customFormat="1" ht="30" customHeight="1">
      <c r="B11" s="104"/>
      <c r="C11" s="105" t="s">
        <v>464</v>
      </c>
      <c r="D11" s="105"/>
      <c r="E11" s="106"/>
      <c r="F11" s="106"/>
      <c r="G11" s="106"/>
      <c r="H11" s="106"/>
      <c r="I11" s="107"/>
      <c r="K11" s="427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</row>
    <row r="12" spans="2:24" s="108" customFormat="1" ht="30" customHeight="1">
      <c r="B12" s="104"/>
      <c r="C12" s="1100"/>
      <c r="D12" s="1100"/>
      <c r="E12" s="89"/>
      <c r="F12" s="89"/>
      <c r="G12" s="89"/>
      <c r="H12" s="89"/>
      <c r="I12" s="107"/>
      <c r="K12" s="427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</row>
    <row r="13" spans="2:24" ht="28.9" customHeight="1">
      <c r="B13" s="110"/>
      <c r="C13" s="1141" t="s">
        <v>465</v>
      </c>
      <c r="D13" s="1142"/>
      <c r="E13" s="1142"/>
      <c r="F13" s="1142"/>
      <c r="G13" s="1142"/>
      <c r="H13" s="1143"/>
      <c r="I13" s="99"/>
      <c r="K13" s="427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</row>
    <row r="14" spans="2:24" ht="9" customHeight="1">
      <c r="B14" s="110"/>
      <c r="C14" s="150"/>
      <c r="D14" s="150"/>
      <c r="E14" s="89"/>
      <c r="F14" s="89"/>
      <c r="G14" s="89"/>
      <c r="H14" s="89"/>
      <c r="I14" s="99"/>
      <c r="K14" s="427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</row>
    <row r="15" spans="2:24" s="249" customFormat="1" ht="22.9" customHeight="1">
      <c r="B15" s="246"/>
      <c r="C15" s="1089" t="s">
        <v>468</v>
      </c>
      <c r="D15" s="1090"/>
      <c r="E15" s="1091"/>
      <c r="F15" s="146"/>
      <c r="G15" s="1089" t="s">
        <v>469</v>
      </c>
      <c r="H15" s="1091"/>
      <c r="I15" s="248"/>
      <c r="K15" s="427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30"/>
    </row>
    <row r="16" spans="2:24" s="249" customFormat="1" ht="24" customHeight="1">
      <c r="B16" s="246"/>
      <c r="C16" s="1089" t="s">
        <v>383</v>
      </c>
      <c r="D16" s="1091"/>
      <c r="E16" s="266" t="s">
        <v>421</v>
      </c>
      <c r="F16" s="146"/>
      <c r="G16" s="266" t="s">
        <v>383</v>
      </c>
      <c r="H16" s="250" t="s">
        <v>421</v>
      </c>
      <c r="I16" s="248"/>
      <c r="K16" s="427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30"/>
    </row>
    <row r="17" spans="2:24" s="113" customFormat="1" ht="22.9" customHeight="1">
      <c r="B17" s="110"/>
      <c r="C17" s="280" t="s">
        <v>470</v>
      </c>
      <c r="D17" s="281"/>
      <c r="E17" s="529"/>
      <c r="F17" s="283"/>
      <c r="G17" s="282" t="str">
        <f>C17</f>
        <v>CABILDO INSULAR DE TENERIFE</v>
      </c>
      <c r="H17" s="529"/>
      <c r="I17" s="111"/>
      <c r="K17" s="427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30"/>
    </row>
    <row r="18" spans="2:24" s="113" customFormat="1" ht="22.9" customHeight="1">
      <c r="B18" s="110"/>
      <c r="C18" s="284" t="s">
        <v>471</v>
      </c>
      <c r="D18" s="285"/>
      <c r="E18" s="529"/>
      <c r="F18" s="283"/>
      <c r="G18" s="282" t="str">
        <f t="shared" ref="G18:G55" si="0">C18</f>
        <v>O.A. DE MUSEOS Y CENTROS</v>
      </c>
      <c r="H18" s="529"/>
      <c r="I18" s="111"/>
      <c r="K18" s="427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  <c r="X18" s="430"/>
    </row>
    <row r="19" spans="2:24" s="113" customFormat="1" ht="22.9" customHeight="1">
      <c r="B19" s="110"/>
      <c r="C19" s="284" t="s">
        <v>472</v>
      </c>
      <c r="D19" s="285"/>
      <c r="E19" s="529"/>
      <c r="F19" s="283"/>
      <c r="G19" s="282" t="str">
        <f t="shared" si="0"/>
        <v>O.A. INST. INS. ATENCIÓN SOC. Y SOCIOSAN.</v>
      </c>
      <c r="H19" s="529"/>
      <c r="I19" s="111"/>
      <c r="K19" s="427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29"/>
      <c r="X19" s="430"/>
    </row>
    <row r="20" spans="2:24" s="113" customFormat="1" ht="22.9" customHeight="1">
      <c r="B20" s="110"/>
      <c r="C20" s="284" t="s">
        <v>473</v>
      </c>
      <c r="D20" s="285"/>
      <c r="E20" s="529"/>
      <c r="F20" s="283"/>
      <c r="G20" s="282" t="str">
        <f t="shared" si="0"/>
        <v>O.A. PATRONATO INSULAR DE MUSICA</v>
      </c>
      <c r="H20" s="529"/>
      <c r="I20" s="111"/>
      <c r="K20" s="427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30"/>
    </row>
    <row r="21" spans="2:24" s="113" customFormat="1" ht="22.9" customHeight="1">
      <c r="B21" s="110"/>
      <c r="C21" s="284" t="s">
        <v>474</v>
      </c>
      <c r="D21" s="285"/>
      <c r="E21" s="529"/>
      <c r="F21" s="283"/>
      <c r="G21" s="282" t="str">
        <f t="shared" si="0"/>
        <v>O.A. CONSEJO INSULAR DE AGUAS</v>
      </c>
      <c r="H21" s="529"/>
      <c r="I21" s="111"/>
      <c r="K21" s="427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30"/>
    </row>
    <row r="22" spans="2:24" s="113" customFormat="1" ht="22.9" customHeight="1">
      <c r="B22" s="110"/>
      <c r="C22" s="284" t="s">
        <v>475</v>
      </c>
      <c r="D22" s="285"/>
      <c r="E22" s="529"/>
      <c r="F22" s="283"/>
      <c r="G22" s="282" t="str">
        <f t="shared" si="0"/>
        <v>EPEL. BALSAS DE TENERIFE</v>
      </c>
      <c r="H22" s="529"/>
      <c r="I22" s="111"/>
      <c r="K22" s="427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29"/>
      <c r="X22" s="430"/>
    </row>
    <row r="23" spans="2:24" s="113" customFormat="1" ht="22.9" customHeight="1">
      <c r="B23" s="110"/>
      <c r="C23" s="284" t="s">
        <v>778</v>
      </c>
      <c r="D23" s="285"/>
      <c r="E23" s="529"/>
      <c r="F23" s="283"/>
      <c r="G23" s="282" t="str">
        <f t="shared" si="0"/>
        <v>EPEL TEA, TENERFE ESPACIO DE LAS ARTES</v>
      </c>
      <c r="H23" s="529"/>
      <c r="I23" s="111"/>
      <c r="K23" s="427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29"/>
      <c r="X23" s="430"/>
    </row>
    <row r="24" spans="2:24" s="113" customFormat="1" ht="22.9" customHeight="1">
      <c r="B24" s="110"/>
      <c r="C24" s="284" t="s">
        <v>476</v>
      </c>
      <c r="D24" s="285"/>
      <c r="E24" s="529"/>
      <c r="F24" s="283"/>
      <c r="G24" s="282" t="str">
        <f t="shared" si="0"/>
        <v>EPEL AGROTEIDE ENTIDAD INSULAR DESARROLLO AGRICOLA Y GANADERO</v>
      </c>
      <c r="H24" s="529"/>
      <c r="I24" s="111"/>
      <c r="K24" s="427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30"/>
    </row>
    <row r="25" spans="2:24" s="113" customFormat="1" ht="22.9" customHeight="1">
      <c r="B25" s="110"/>
      <c r="C25" s="284" t="s">
        <v>477</v>
      </c>
      <c r="D25" s="285"/>
      <c r="E25" s="529"/>
      <c r="F25" s="283"/>
      <c r="G25" s="282" t="str">
        <f t="shared" si="0"/>
        <v>CASINO DE TAORO, SA</v>
      </c>
      <c r="H25" s="529"/>
      <c r="I25" s="111"/>
      <c r="K25" s="427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30"/>
    </row>
    <row r="26" spans="2:24" s="113" customFormat="1" ht="22.9" customHeight="1">
      <c r="B26" s="110"/>
      <c r="C26" s="284" t="s">
        <v>478</v>
      </c>
      <c r="D26" s="285"/>
      <c r="E26" s="529"/>
      <c r="F26" s="283"/>
      <c r="G26" s="282" t="str">
        <f t="shared" si="0"/>
        <v>CASINO DE PLAYA DE LAS AMÉRICAS, SA</v>
      </c>
      <c r="H26" s="529"/>
      <c r="I26" s="111"/>
      <c r="K26" s="427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30"/>
    </row>
    <row r="27" spans="2:24" s="113" customFormat="1" ht="22.9" customHeight="1">
      <c r="B27" s="110"/>
      <c r="C27" s="284" t="s">
        <v>479</v>
      </c>
      <c r="D27" s="285"/>
      <c r="E27" s="529"/>
      <c r="F27" s="283"/>
      <c r="G27" s="282" t="str">
        <f t="shared" si="0"/>
        <v>CASINO DE SANTA CRUZ, SA</v>
      </c>
      <c r="H27" s="529"/>
      <c r="I27" s="111"/>
      <c r="K27" s="427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30"/>
    </row>
    <row r="28" spans="2:24" s="113" customFormat="1" ht="22.9" customHeight="1">
      <c r="B28" s="110"/>
      <c r="C28" s="284" t="s">
        <v>480</v>
      </c>
      <c r="D28" s="285"/>
      <c r="E28" s="529"/>
      <c r="F28" s="283"/>
      <c r="G28" s="282" t="str">
        <f t="shared" si="0"/>
        <v>INSTIT.FERIAL DE TENERIFE, SA</v>
      </c>
      <c r="H28" s="529"/>
      <c r="I28" s="111"/>
      <c r="K28" s="427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30"/>
    </row>
    <row r="29" spans="2:24" s="113" customFormat="1" ht="22.9" customHeight="1">
      <c r="B29" s="110"/>
      <c r="C29" s="284" t="s">
        <v>481</v>
      </c>
      <c r="D29" s="285"/>
      <c r="E29" s="529"/>
      <c r="F29" s="283"/>
      <c r="G29" s="282" t="str">
        <f t="shared" si="0"/>
        <v>EMPRESA INSULAR DE ARTESANÍA, SA</v>
      </c>
      <c r="H29" s="529"/>
      <c r="I29" s="111"/>
      <c r="K29" s="427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30"/>
    </row>
    <row r="30" spans="2:24" s="113" customFormat="1" ht="22.9" customHeight="1">
      <c r="B30" s="110"/>
      <c r="C30" s="284" t="s">
        <v>482</v>
      </c>
      <c r="D30" s="285"/>
      <c r="E30" s="529"/>
      <c r="F30" s="283"/>
      <c r="G30" s="282" t="str">
        <f t="shared" si="0"/>
        <v>SINPROMI.S.L.</v>
      </c>
      <c r="H30" s="529"/>
      <c r="I30" s="111"/>
      <c r="K30" s="427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30"/>
    </row>
    <row r="31" spans="2:24" s="113" customFormat="1" ht="22.9" customHeight="1">
      <c r="B31" s="110"/>
      <c r="C31" s="284" t="s">
        <v>483</v>
      </c>
      <c r="D31" s="285"/>
      <c r="E31" s="529"/>
      <c r="F31" s="283"/>
      <c r="G31" s="282" t="str">
        <f t="shared" si="0"/>
        <v>AUDITORIO DE TENERIFE, SA</v>
      </c>
      <c r="H31" s="529"/>
      <c r="I31" s="111"/>
      <c r="K31" s="427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29"/>
      <c r="X31" s="430"/>
    </row>
    <row r="32" spans="2:24" s="113" customFormat="1" ht="22.9" customHeight="1">
      <c r="B32" s="110"/>
      <c r="C32" s="284" t="s">
        <v>484</v>
      </c>
      <c r="D32" s="285"/>
      <c r="E32" s="529"/>
      <c r="F32" s="283"/>
      <c r="G32" s="282" t="str">
        <f t="shared" si="0"/>
        <v>GEST. INS. DEPORTE, CULT.Y OCIO, SA (IDECO)</v>
      </c>
      <c r="H32" s="529"/>
      <c r="I32" s="111"/>
      <c r="K32" s="427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29"/>
      <c r="X32" s="430"/>
    </row>
    <row r="33" spans="2:24" s="113" customFormat="1" ht="22.9" customHeight="1">
      <c r="B33" s="110"/>
      <c r="C33" s="284" t="s">
        <v>485</v>
      </c>
      <c r="D33" s="285"/>
      <c r="E33" s="529"/>
      <c r="F33" s="283"/>
      <c r="G33" s="282" t="str">
        <f t="shared" si="0"/>
        <v>TITSA</v>
      </c>
      <c r="H33" s="529"/>
      <c r="I33" s="111"/>
      <c r="K33" s="427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29"/>
      <c r="X33" s="430"/>
    </row>
    <row r="34" spans="2:24" s="113" customFormat="1" ht="22.9" customHeight="1">
      <c r="B34" s="110"/>
      <c r="C34" s="284" t="s">
        <v>486</v>
      </c>
      <c r="D34" s="285"/>
      <c r="E34" s="529"/>
      <c r="F34" s="283"/>
      <c r="G34" s="282" t="str">
        <f t="shared" si="0"/>
        <v>SPET, TURISMO DE TENERIFE, S.A.</v>
      </c>
      <c r="H34" s="529"/>
      <c r="I34" s="111"/>
      <c r="K34" s="427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30"/>
    </row>
    <row r="35" spans="2:24" s="113" customFormat="1" ht="22.9" customHeight="1">
      <c r="B35" s="110"/>
      <c r="C35" s="284" t="s">
        <v>487</v>
      </c>
      <c r="D35" s="285"/>
      <c r="E35" s="529"/>
      <c r="F35" s="283"/>
      <c r="G35" s="282" t="str">
        <f t="shared" si="0"/>
        <v>INSTITUTO MEDICO TINERFEÑO, S.A. (IMETISA)</v>
      </c>
      <c r="H35" s="529"/>
      <c r="I35" s="111"/>
      <c r="K35" s="427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30"/>
    </row>
    <row r="36" spans="2:24" s="113" customFormat="1" ht="22.9" customHeight="1">
      <c r="B36" s="110"/>
      <c r="C36" s="284" t="s">
        <v>488</v>
      </c>
      <c r="D36" s="285"/>
      <c r="E36" s="529"/>
      <c r="F36" s="283"/>
      <c r="G36" s="282" t="str">
        <f t="shared" si="0"/>
        <v>METROPOLITANO DE TENERIFE, S.A.</v>
      </c>
      <c r="H36" s="529"/>
      <c r="I36" s="111"/>
      <c r="K36" s="427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29"/>
      <c r="X36" s="430"/>
    </row>
    <row r="37" spans="2:24" s="113" customFormat="1" ht="22.9" customHeight="1">
      <c r="B37" s="110"/>
      <c r="C37" s="284" t="s">
        <v>489</v>
      </c>
      <c r="D37" s="285"/>
      <c r="E37" s="529"/>
      <c r="F37" s="283"/>
      <c r="G37" s="282" t="str">
        <f t="shared" si="0"/>
        <v>INST. TECNOL. Y DE ENERGIAS RENOVABLES, S.A. (ITER)</v>
      </c>
      <c r="H37" s="529"/>
      <c r="I37" s="111"/>
      <c r="K37" s="427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30"/>
    </row>
    <row r="38" spans="2:24" s="113" customFormat="1" ht="22.9" customHeight="1">
      <c r="B38" s="110"/>
      <c r="C38" s="284" t="s">
        <v>490</v>
      </c>
      <c r="D38" s="285"/>
      <c r="E38" s="529"/>
      <c r="F38" s="283"/>
      <c r="G38" s="282" t="str">
        <f t="shared" si="0"/>
        <v>CULTIVOS Y TECNOLOGÍAS AGRARIAS DE TENERIFE, S.A (CULTESA)</v>
      </c>
      <c r="H38" s="529"/>
      <c r="I38" s="111"/>
      <c r="K38" s="427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29"/>
      <c r="X38" s="430"/>
    </row>
    <row r="39" spans="2:24" s="113" customFormat="1" ht="22.9" customHeight="1">
      <c r="B39" s="110"/>
      <c r="C39" s="284" t="s">
        <v>491</v>
      </c>
      <c r="D39" s="285"/>
      <c r="E39" s="529"/>
      <c r="F39" s="283"/>
      <c r="G39" s="282" t="str">
        <f t="shared" si="0"/>
        <v>BUENAVISTA GOLF, S.A.</v>
      </c>
      <c r="H39" s="529"/>
      <c r="I39" s="111"/>
      <c r="K39" s="427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30"/>
    </row>
    <row r="40" spans="2:24" s="113" customFormat="1" ht="22.9" customHeight="1">
      <c r="B40" s="110"/>
      <c r="C40" s="284" t="s">
        <v>492</v>
      </c>
      <c r="D40" s="285"/>
      <c r="E40" s="529"/>
      <c r="F40" s="283"/>
      <c r="G40" s="282" t="str">
        <f t="shared" si="0"/>
        <v>PARQUE CIENTÍFICO Y TECNOLÓGICO DE TENERIFE, S.A.</v>
      </c>
      <c r="H40" s="529"/>
      <c r="I40" s="111"/>
      <c r="K40" s="427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30"/>
    </row>
    <row r="41" spans="2:24" s="113" customFormat="1" ht="22.9" customHeight="1">
      <c r="B41" s="110"/>
      <c r="C41" s="284" t="s">
        <v>493</v>
      </c>
      <c r="D41" s="285"/>
      <c r="E41" s="529"/>
      <c r="F41" s="283"/>
      <c r="G41" s="282" t="str">
        <f t="shared" si="0"/>
        <v>INSTITUTO TECNOLÓGICO Y DE COMUNICACIONES DE TENERIFE, S.L. (IT3)</v>
      </c>
      <c r="H41" s="529"/>
      <c r="I41" s="111"/>
      <c r="K41" s="427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30"/>
    </row>
    <row r="42" spans="2:24" s="113" customFormat="1" ht="22.9" customHeight="1">
      <c r="B42" s="110"/>
      <c r="C42" s="284" t="s">
        <v>494</v>
      </c>
      <c r="D42" s="285"/>
      <c r="E42" s="529"/>
      <c r="F42" s="283"/>
      <c r="G42" s="282" t="str">
        <f t="shared" si="0"/>
        <v>INSTITUTO VULCANOLÓGICO DE CANARIAS S.A.</v>
      </c>
      <c r="H42" s="529"/>
      <c r="I42" s="111"/>
      <c r="K42" s="427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29"/>
      <c r="X42" s="430"/>
    </row>
    <row r="43" spans="2:24" s="113" customFormat="1" ht="22.9" customHeight="1">
      <c r="B43" s="110"/>
      <c r="C43" s="284" t="s">
        <v>495</v>
      </c>
      <c r="D43" s="285"/>
      <c r="E43" s="529"/>
      <c r="F43" s="283"/>
      <c r="G43" s="282" t="str">
        <f t="shared" si="0"/>
        <v>CANARIAS SUBMARINE LINK, S.L. (Canalink)</v>
      </c>
      <c r="H43" s="529"/>
      <c r="I43" s="111"/>
      <c r="K43" s="427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29"/>
      <c r="X43" s="430"/>
    </row>
    <row r="44" spans="2:24" s="113" customFormat="1" ht="22.9" customHeight="1">
      <c r="B44" s="110"/>
      <c r="C44" s="284" t="s">
        <v>496</v>
      </c>
      <c r="D44" s="285"/>
      <c r="E44" s="529"/>
      <c r="F44" s="283"/>
      <c r="G44" s="282" t="str">
        <f t="shared" si="0"/>
        <v>CANALINK AFRICA, S.L.</v>
      </c>
      <c r="H44" s="529"/>
      <c r="I44" s="111"/>
      <c r="K44" s="427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30"/>
    </row>
    <row r="45" spans="2:24" s="113" customFormat="1" ht="22.9" customHeight="1">
      <c r="B45" s="110"/>
      <c r="C45" s="284" t="s">
        <v>497</v>
      </c>
      <c r="D45" s="285"/>
      <c r="E45" s="529"/>
      <c r="F45" s="283"/>
      <c r="G45" s="282" t="str">
        <f t="shared" si="0"/>
        <v>CANALINK BAHARICOM, S.L.</v>
      </c>
      <c r="H45" s="529"/>
      <c r="I45" s="111"/>
      <c r="K45" s="427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30"/>
    </row>
    <row r="46" spans="2:24" s="113" customFormat="1" ht="22.9" customHeight="1">
      <c r="B46" s="110"/>
      <c r="C46" s="284" t="s">
        <v>498</v>
      </c>
      <c r="D46" s="285"/>
      <c r="E46" s="529"/>
      <c r="F46" s="283"/>
      <c r="G46" s="282" t="str">
        <f t="shared" si="0"/>
        <v>GESTIÓN INSULAR DE AGUAS DE TENERIFE, S.A. (GESTA)</v>
      </c>
      <c r="H46" s="529"/>
      <c r="I46" s="111"/>
      <c r="K46" s="427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29"/>
      <c r="X46" s="430"/>
    </row>
    <row r="47" spans="2:24" s="113" customFormat="1" ht="22.9" customHeight="1">
      <c r="B47" s="110"/>
      <c r="C47" s="284" t="s">
        <v>499</v>
      </c>
      <c r="D47" s="285"/>
      <c r="E47" s="529"/>
      <c r="F47" s="283"/>
      <c r="G47" s="282" t="str">
        <f t="shared" si="0"/>
        <v>FUNDACION TENERIFE RURAL</v>
      </c>
      <c r="H47" s="529"/>
      <c r="I47" s="111"/>
      <c r="K47" s="427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29"/>
      <c r="X47" s="430"/>
    </row>
    <row r="48" spans="2:24" s="113" customFormat="1" ht="22.9" customHeight="1">
      <c r="B48" s="110"/>
      <c r="C48" s="284" t="s">
        <v>500</v>
      </c>
      <c r="D48" s="285"/>
      <c r="E48" s="529"/>
      <c r="F48" s="283"/>
      <c r="G48" s="282" t="str">
        <f t="shared" si="0"/>
        <v>FUNDACIÓN  ITB</v>
      </c>
      <c r="H48" s="529"/>
      <c r="I48" s="111"/>
      <c r="K48" s="427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30"/>
    </row>
    <row r="49" spans="2:24" s="113" customFormat="1" ht="22.9" customHeight="1">
      <c r="B49" s="110"/>
      <c r="C49" s="284" t="s">
        <v>501</v>
      </c>
      <c r="D49" s="285"/>
      <c r="E49" s="529"/>
      <c r="F49" s="283"/>
      <c r="G49" s="282" t="str">
        <f t="shared" si="0"/>
        <v>FIFEDE</v>
      </c>
      <c r="H49" s="529"/>
      <c r="I49" s="111"/>
      <c r="K49" s="427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30"/>
    </row>
    <row r="50" spans="2:24" s="113" customFormat="1" ht="22.9" customHeight="1">
      <c r="B50" s="110"/>
      <c r="C50" s="284" t="s">
        <v>502</v>
      </c>
      <c r="D50" s="285"/>
      <c r="E50" s="529"/>
      <c r="F50" s="283"/>
      <c r="G50" s="282" t="str">
        <f t="shared" si="0"/>
        <v>AGENCIA INSULAR DE LA ENERGIA</v>
      </c>
      <c r="H50" s="529"/>
      <c r="I50" s="111"/>
      <c r="K50" s="427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30"/>
    </row>
    <row r="51" spans="2:24" s="113" customFormat="1" ht="22.9" customHeight="1">
      <c r="B51" s="110"/>
      <c r="C51" s="284" t="s">
        <v>503</v>
      </c>
      <c r="D51" s="285"/>
      <c r="E51" s="529"/>
      <c r="F51" s="283"/>
      <c r="G51" s="282" t="str">
        <f t="shared" si="0"/>
        <v>FUNDACIÓN CANARIAS FACTORÍA DE LA INNOVACIÓN TURÍSTICA</v>
      </c>
      <c r="H51" s="529"/>
      <c r="I51" s="111"/>
      <c r="K51" s="427"/>
      <c r="L51" s="429"/>
      <c r="M51" s="429"/>
      <c r="N51" s="429"/>
      <c r="O51" s="429"/>
      <c r="P51" s="429"/>
      <c r="Q51" s="429"/>
      <c r="R51" s="429"/>
      <c r="S51" s="429"/>
      <c r="T51" s="429"/>
      <c r="U51" s="429"/>
      <c r="V51" s="429"/>
      <c r="W51" s="429"/>
      <c r="X51" s="430"/>
    </row>
    <row r="52" spans="2:24" s="113" customFormat="1" ht="22.9" customHeight="1">
      <c r="B52" s="110"/>
      <c r="C52" s="284" t="s">
        <v>504</v>
      </c>
      <c r="D52" s="285"/>
      <c r="E52" s="529"/>
      <c r="F52" s="283"/>
      <c r="G52" s="282" t="str">
        <f t="shared" si="0"/>
        <v>CONSORCIO PREVENSIÓN, EXTINCIÓN INCENDIOS Y SALVAMENTO DE LA ISLA DE TENERIFE</v>
      </c>
      <c r="H52" s="529"/>
      <c r="I52" s="111"/>
      <c r="K52" s="427"/>
      <c r="L52" s="429"/>
      <c r="M52" s="429"/>
      <c r="N52" s="429"/>
      <c r="O52" s="429"/>
      <c r="P52" s="429"/>
      <c r="Q52" s="429"/>
      <c r="R52" s="429"/>
      <c r="S52" s="429"/>
      <c r="T52" s="429"/>
      <c r="U52" s="429"/>
      <c r="V52" s="429"/>
      <c r="W52" s="429"/>
      <c r="X52" s="430"/>
    </row>
    <row r="53" spans="2:24" s="113" customFormat="1" ht="22.9" customHeight="1">
      <c r="B53" s="110"/>
      <c r="C53" s="284" t="s">
        <v>505</v>
      </c>
      <c r="D53" s="285"/>
      <c r="E53" s="529"/>
      <c r="F53" s="283"/>
      <c r="G53" s="282" t="str">
        <f t="shared" si="0"/>
        <v>CONSORCIO DE TRIBUTOS DE LA ISLA DE TENERIFE</v>
      </c>
      <c r="H53" s="529"/>
      <c r="I53" s="111"/>
      <c r="K53" s="427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30"/>
    </row>
    <row r="54" spans="2:24" s="113" customFormat="1" ht="22.9" customHeight="1">
      <c r="B54" s="110"/>
      <c r="C54" s="284" t="s">
        <v>506</v>
      </c>
      <c r="D54" s="285"/>
      <c r="E54" s="529"/>
      <c r="F54" s="283"/>
      <c r="G54" s="282" t="str">
        <f t="shared" si="0"/>
        <v>CONSORCIO ISLA BAJA</v>
      </c>
      <c r="H54" s="529"/>
      <c r="I54" s="111"/>
      <c r="K54" s="427"/>
      <c r="L54" s="429"/>
      <c r="M54" s="429"/>
      <c r="N54" s="429"/>
      <c r="O54" s="429"/>
      <c r="P54" s="429"/>
      <c r="Q54" s="429"/>
      <c r="R54" s="429"/>
      <c r="S54" s="429"/>
      <c r="T54" s="429"/>
      <c r="U54" s="429"/>
      <c r="V54" s="429"/>
      <c r="W54" s="429"/>
      <c r="X54" s="430"/>
    </row>
    <row r="55" spans="2:24" s="113" customFormat="1" ht="22.9" customHeight="1">
      <c r="B55" s="110"/>
      <c r="C55" s="286" t="s">
        <v>507</v>
      </c>
      <c r="D55" s="287"/>
      <c r="E55" s="530"/>
      <c r="F55" s="283"/>
      <c r="G55" s="282" t="str">
        <f t="shared" si="0"/>
        <v>CONSORCIO URBANÍSTICO PARA LA REHABILITACIÓN DEL PTO. DE LA CRUZ</v>
      </c>
      <c r="H55" s="530"/>
      <c r="I55" s="111"/>
      <c r="K55" s="427"/>
      <c r="L55" s="429"/>
      <c r="M55" s="429"/>
      <c r="N55" s="429"/>
      <c r="O55" s="429"/>
      <c r="P55" s="429"/>
      <c r="Q55" s="429"/>
      <c r="R55" s="429"/>
      <c r="S55" s="429"/>
      <c r="T55" s="429"/>
      <c r="U55" s="429"/>
      <c r="V55" s="429"/>
      <c r="W55" s="429"/>
      <c r="X55" s="430"/>
    </row>
    <row r="56" spans="2:24" s="185" customFormat="1" ht="22.9" customHeight="1" thickBot="1">
      <c r="B56" s="183"/>
      <c r="C56" s="1123" t="s">
        <v>423</v>
      </c>
      <c r="D56" s="1125"/>
      <c r="E56" s="170">
        <f>SUM(E17:E55)</f>
        <v>0</v>
      </c>
      <c r="F56" s="146"/>
      <c r="G56" s="216" t="s">
        <v>423</v>
      </c>
      <c r="H56" s="170">
        <f>SUM(H17:H55)</f>
        <v>0</v>
      </c>
      <c r="I56" s="184"/>
      <c r="K56" s="427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30"/>
    </row>
    <row r="57" spans="2:24" ht="22.9" customHeight="1">
      <c r="B57" s="110"/>
      <c r="C57" s="212"/>
      <c r="D57" s="212"/>
      <c r="E57" s="213"/>
      <c r="F57" s="89"/>
      <c r="G57" s="213"/>
      <c r="H57" s="89"/>
      <c r="I57" s="99"/>
      <c r="K57" s="427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30"/>
    </row>
    <row r="58" spans="2:24" ht="22.9" customHeight="1">
      <c r="B58" s="110"/>
      <c r="C58" s="1141" t="s">
        <v>779</v>
      </c>
      <c r="D58" s="1142"/>
      <c r="E58" s="1142"/>
      <c r="F58" s="1142"/>
      <c r="G58" s="1142"/>
      <c r="H58" s="1143"/>
      <c r="I58" s="99"/>
      <c r="K58" s="427"/>
      <c r="L58" s="429"/>
      <c r="M58" s="429"/>
      <c r="N58" s="429"/>
      <c r="O58" s="429"/>
      <c r="P58" s="429"/>
      <c r="Q58" s="429"/>
      <c r="R58" s="429"/>
      <c r="S58" s="429"/>
      <c r="T58" s="429"/>
      <c r="U58" s="429"/>
      <c r="V58" s="429"/>
      <c r="W58" s="429"/>
      <c r="X58" s="430"/>
    </row>
    <row r="59" spans="2:24" s="97" customFormat="1" ht="9" customHeight="1">
      <c r="B59" s="110"/>
      <c r="C59" s="32"/>
      <c r="D59" s="32"/>
      <c r="E59" s="32"/>
      <c r="F59" s="32"/>
      <c r="G59" s="32"/>
      <c r="H59" s="32"/>
      <c r="I59" s="99"/>
      <c r="K59" s="427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30"/>
    </row>
    <row r="60" spans="2:24" ht="22.9" customHeight="1">
      <c r="B60" s="110"/>
      <c r="C60" s="1141" t="s">
        <v>465</v>
      </c>
      <c r="D60" s="1142"/>
      <c r="E60" s="1142"/>
      <c r="F60" s="1142"/>
      <c r="G60" s="1142"/>
      <c r="H60" s="1143"/>
      <c r="I60" s="99"/>
      <c r="K60" s="427"/>
      <c r="L60" s="429"/>
      <c r="M60" s="429"/>
      <c r="N60" s="429"/>
      <c r="O60" s="429"/>
      <c r="P60" s="429"/>
      <c r="Q60" s="429"/>
      <c r="R60" s="429"/>
      <c r="S60" s="429"/>
      <c r="T60" s="429"/>
      <c r="U60" s="429"/>
      <c r="V60" s="429"/>
      <c r="W60" s="429"/>
      <c r="X60" s="430"/>
    </row>
    <row r="61" spans="2:24" s="97" customFormat="1" ht="9" customHeight="1">
      <c r="B61" s="110"/>
      <c r="C61" s="32"/>
      <c r="D61" s="32"/>
      <c r="E61" s="32"/>
      <c r="F61" s="32"/>
      <c r="G61" s="32"/>
      <c r="H61" s="32"/>
      <c r="I61" s="99"/>
      <c r="K61" s="427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429"/>
      <c r="W61" s="429"/>
      <c r="X61" s="430"/>
    </row>
    <row r="62" spans="2:24" ht="22.9" customHeight="1">
      <c r="B62" s="110"/>
      <c r="C62" s="1089" t="s">
        <v>468</v>
      </c>
      <c r="D62" s="1090"/>
      <c r="E62" s="1091"/>
      <c r="F62" s="146"/>
      <c r="G62" s="1089" t="s">
        <v>469</v>
      </c>
      <c r="H62" s="1091"/>
      <c r="I62" s="99"/>
      <c r="K62" s="427"/>
      <c r="L62" s="429"/>
      <c r="M62" s="429"/>
      <c r="N62" s="429"/>
      <c r="O62" s="429"/>
      <c r="P62" s="429"/>
      <c r="Q62" s="429"/>
      <c r="R62" s="429"/>
      <c r="S62" s="429"/>
      <c r="T62" s="429"/>
      <c r="U62" s="429"/>
      <c r="V62" s="429"/>
      <c r="W62" s="429"/>
      <c r="X62" s="430"/>
    </row>
    <row r="63" spans="2:24" ht="22.9" customHeight="1">
      <c r="B63" s="110"/>
      <c r="C63" s="1089" t="s">
        <v>383</v>
      </c>
      <c r="D63" s="1091"/>
      <c r="E63" s="266" t="s">
        <v>421</v>
      </c>
      <c r="F63" s="146"/>
      <c r="G63" s="266" t="s">
        <v>383</v>
      </c>
      <c r="H63" s="250" t="s">
        <v>421</v>
      </c>
      <c r="I63" s="99"/>
      <c r="K63" s="427"/>
      <c r="L63" s="429"/>
      <c r="M63" s="429"/>
      <c r="N63" s="429"/>
      <c r="O63" s="429"/>
      <c r="P63" s="429"/>
      <c r="Q63" s="429"/>
      <c r="R63" s="429"/>
      <c r="S63" s="429"/>
      <c r="T63" s="429"/>
      <c r="U63" s="429"/>
      <c r="V63" s="429"/>
      <c r="W63" s="429"/>
      <c r="X63" s="430"/>
    </row>
    <row r="64" spans="2:24" ht="22.9" customHeight="1">
      <c r="B64" s="110"/>
      <c r="C64" s="280" t="s">
        <v>508</v>
      </c>
      <c r="D64" s="281"/>
      <c r="E64" s="529"/>
      <c r="F64" s="283"/>
      <c r="G64" s="282" t="str">
        <f>C64</f>
        <v>A.M.C. POLÍGONO INDUSTRIAL DE GÜIMAR</v>
      </c>
      <c r="H64" s="529"/>
      <c r="I64" s="99"/>
      <c r="K64" s="427"/>
      <c r="L64" s="429"/>
      <c r="M64" s="429"/>
      <c r="N64" s="429"/>
      <c r="O64" s="429"/>
      <c r="P64" s="429"/>
      <c r="Q64" s="429"/>
      <c r="R64" s="429"/>
      <c r="S64" s="429"/>
      <c r="T64" s="429"/>
      <c r="U64" s="429"/>
      <c r="V64" s="429"/>
      <c r="W64" s="429"/>
      <c r="X64" s="430"/>
    </row>
    <row r="65" spans="2:24" ht="22.9" customHeight="1">
      <c r="B65" s="110"/>
      <c r="C65" s="284" t="s">
        <v>509</v>
      </c>
      <c r="D65" s="285"/>
      <c r="E65" s="529"/>
      <c r="F65" s="283"/>
      <c r="G65" s="282" t="str">
        <f t="shared" ref="G65:G68" si="1">C65</f>
        <v>MERCATENERIFE, S.A.</v>
      </c>
      <c r="H65" s="529"/>
      <c r="I65" s="99"/>
      <c r="K65" s="427"/>
      <c r="L65" s="429"/>
      <c r="M65" s="429"/>
      <c r="N65" s="429"/>
      <c r="O65" s="429"/>
      <c r="P65" s="429"/>
      <c r="Q65" s="429"/>
      <c r="R65" s="429"/>
      <c r="S65" s="429"/>
      <c r="T65" s="429"/>
      <c r="U65" s="429"/>
      <c r="V65" s="429"/>
      <c r="W65" s="429"/>
      <c r="X65" s="430"/>
    </row>
    <row r="66" spans="2:24" ht="22.9" customHeight="1">
      <c r="B66" s="110"/>
      <c r="C66" s="284" t="s">
        <v>510</v>
      </c>
      <c r="D66" s="285"/>
      <c r="E66" s="529"/>
      <c r="F66" s="283"/>
      <c r="G66" s="282" t="str">
        <f t="shared" si="1"/>
        <v>POLÍGONO INDUSTRIAL DE GRANADILLA-PARQUE TECNOLÓGICO DE TENERIFE, S.A.</v>
      </c>
      <c r="H66" s="529"/>
      <c r="I66" s="99"/>
      <c r="K66" s="427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30"/>
    </row>
    <row r="67" spans="2:24" ht="22.9" customHeight="1">
      <c r="B67" s="110"/>
      <c r="C67" s="284" t="s">
        <v>511</v>
      </c>
      <c r="D67" s="285"/>
      <c r="E67" s="529"/>
      <c r="F67" s="283"/>
      <c r="G67" s="282" t="str">
        <f t="shared" si="1"/>
        <v>PARQUES EÓLICOS DE GRANADILLA, A.I.E.</v>
      </c>
      <c r="H67" s="529"/>
      <c r="I67" s="99"/>
      <c r="K67" s="427"/>
      <c r="L67" s="429"/>
      <c r="M67" s="429"/>
      <c r="N67" s="429"/>
      <c r="O67" s="429"/>
      <c r="P67" s="429"/>
      <c r="Q67" s="429"/>
      <c r="R67" s="429"/>
      <c r="S67" s="429"/>
      <c r="T67" s="429"/>
      <c r="U67" s="429"/>
      <c r="V67" s="429"/>
      <c r="W67" s="429"/>
      <c r="X67" s="430"/>
    </row>
    <row r="68" spans="2:24" ht="22.9" customHeight="1">
      <c r="B68" s="110"/>
      <c r="C68" s="284" t="s">
        <v>512</v>
      </c>
      <c r="D68" s="285"/>
      <c r="E68" s="529"/>
      <c r="F68" s="283"/>
      <c r="G68" s="282" t="str">
        <f t="shared" si="1"/>
        <v>EÓLICAS DE TENERIFE, A.I.E.</v>
      </c>
      <c r="H68" s="529"/>
      <c r="I68" s="99"/>
      <c r="K68" s="427"/>
      <c r="L68" s="429"/>
      <c r="M68" s="429"/>
      <c r="N68" s="429"/>
      <c r="O68" s="429"/>
      <c r="P68" s="429"/>
      <c r="Q68" s="429"/>
      <c r="R68" s="429"/>
      <c r="S68" s="429"/>
      <c r="T68" s="429"/>
      <c r="U68" s="429"/>
      <c r="V68" s="429"/>
      <c r="W68" s="429"/>
      <c r="X68" s="430"/>
    </row>
    <row r="69" spans="2:24" s="185" customFormat="1" ht="22.9" customHeight="1" thickBot="1">
      <c r="B69" s="183"/>
      <c r="C69" s="1123" t="s">
        <v>423</v>
      </c>
      <c r="D69" s="1125"/>
      <c r="E69" s="170">
        <f>SUM(E64:E68)</f>
        <v>0</v>
      </c>
      <c r="F69" s="146"/>
      <c r="G69" s="216" t="s">
        <v>423</v>
      </c>
      <c r="H69" s="170">
        <f>SUM(H64:H68)</f>
        <v>0</v>
      </c>
      <c r="I69" s="184"/>
      <c r="K69" s="427"/>
      <c r="L69" s="429"/>
      <c r="M69" s="429"/>
      <c r="N69" s="429"/>
      <c r="O69" s="429"/>
      <c r="P69" s="429"/>
      <c r="Q69" s="429"/>
      <c r="R69" s="429"/>
      <c r="S69" s="429"/>
      <c r="T69" s="429"/>
      <c r="U69" s="429"/>
      <c r="V69" s="429"/>
      <c r="W69" s="429"/>
      <c r="X69" s="430"/>
    </row>
    <row r="70" spans="2:24" ht="22.9" customHeight="1">
      <c r="B70" s="110"/>
      <c r="C70" s="212"/>
      <c r="D70" s="212"/>
      <c r="E70" s="213"/>
      <c r="F70" s="89"/>
      <c r="G70" s="213"/>
      <c r="H70" s="89"/>
      <c r="I70" s="99"/>
      <c r="K70" s="427"/>
      <c r="L70" s="429"/>
      <c r="M70" s="429"/>
      <c r="N70" s="429"/>
      <c r="O70" s="429"/>
      <c r="P70" s="429"/>
      <c r="Q70" s="429"/>
      <c r="R70" s="429"/>
      <c r="S70" s="429"/>
      <c r="T70" s="429"/>
      <c r="U70" s="429"/>
      <c r="V70" s="429"/>
      <c r="W70" s="429"/>
      <c r="X70" s="430"/>
    </row>
    <row r="71" spans="2:24" ht="22.9" customHeight="1">
      <c r="B71" s="110"/>
      <c r="C71" s="166" t="s">
        <v>353</v>
      </c>
      <c r="D71" s="212"/>
      <c r="E71" s="213"/>
      <c r="F71" s="89"/>
      <c r="G71" s="213"/>
      <c r="H71" s="89"/>
      <c r="I71" s="99"/>
      <c r="K71" s="427"/>
      <c r="L71" s="429"/>
      <c r="M71" s="429"/>
      <c r="N71" s="429"/>
      <c r="O71" s="429"/>
      <c r="P71" s="429"/>
      <c r="Q71" s="429"/>
      <c r="R71" s="429"/>
      <c r="S71" s="429"/>
      <c r="T71" s="429"/>
      <c r="U71" s="429"/>
      <c r="V71" s="429"/>
      <c r="W71" s="429"/>
      <c r="X71" s="430"/>
    </row>
    <row r="72" spans="2:24" ht="16.149999999999999" customHeight="1">
      <c r="B72" s="110"/>
      <c r="C72" s="164" t="s">
        <v>513</v>
      </c>
      <c r="D72" s="212"/>
      <c r="E72" s="213"/>
      <c r="F72" s="89"/>
      <c r="G72" s="213"/>
      <c r="H72" s="89"/>
      <c r="I72" s="99"/>
      <c r="K72" s="427"/>
      <c r="L72" s="429"/>
      <c r="M72" s="429"/>
      <c r="N72" s="429"/>
      <c r="O72" s="429"/>
      <c r="P72" s="429"/>
      <c r="Q72" s="429"/>
      <c r="R72" s="429"/>
      <c r="S72" s="429"/>
      <c r="T72" s="429"/>
      <c r="U72" s="429"/>
      <c r="V72" s="429"/>
      <c r="W72" s="429"/>
      <c r="X72" s="430"/>
    </row>
    <row r="73" spans="2:24" ht="16.149999999999999" customHeight="1">
      <c r="B73" s="110"/>
      <c r="C73" s="163"/>
      <c r="D73" s="212"/>
      <c r="E73" s="213"/>
      <c r="F73" s="213"/>
      <c r="G73" s="213"/>
      <c r="H73" s="89"/>
      <c r="I73" s="99"/>
      <c r="K73" s="427"/>
      <c r="L73" s="429"/>
      <c r="M73" s="429"/>
      <c r="N73" s="429"/>
      <c r="O73" s="429"/>
      <c r="P73" s="429"/>
      <c r="Q73" s="429"/>
      <c r="R73" s="429"/>
      <c r="S73" s="429"/>
      <c r="T73" s="429"/>
      <c r="U73" s="429"/>
      <c r="V73" s="429"/>
      <c r="W73" s="429"/>
      <c r="X73" s="430"/>
    </row>
    <row r="74" spans="2:24" ht="16.149999999999999" customHeight="1">
      <c r="B74" s="110"/>
      <c r="C74" s="251"/>
      <c r="D74" s="164"/>
      <c r="E74" s="165"/>
      <c r="F74" s="165"/>
      <c r="G74" s="165"/>
      <c r="H74" s="89"/>
      <c r="I74" s="99"/>
      <c r="K74" s="427"/>
      <c r="L74" s="429"/>
      <c r="M74" s="429"/>
      <c r="N74" s="429"/>
      <c r="O74" s="429"/>
      <c r="P74" s="429"/>
      <c r="Q74" s="429"/>
      <c r="R74" s="429"/>
      <c r="S74" s="429"/>
      <c r="T74" s="429"/>
      <c r="U74" s="429"/>
      <c r="V74" s="429"/>
      <c r="W74" s="429"/>
      <c r="X74" s="430"/>
    </row>
    <row r="75" spans="2:24" ht="22.9" customHeight="1" thickBot="1">
      <c r="B75" s="114"/>
      <c r="C75" s="1057"/>
      <c r="D75" s="1057"/>
      <c r="E75" s="57"/>
      <c r="F75" s="57"/>
      <c r="G75" s="57"/>
      <c r="H75" s="115"/>
      <c r="I75" s="116"/>
      <c r="K75" s="421"/>
      <c r="L75" s="422"/>
      <c r="M75" s="422"/>
      <c r="N75" s="422"/>
      <c r="O75" s="422"/>
      <c r="P75" s="422"/>
      <c r="Q75" s="422"/>
      <c r="R75" s="422"/>
      <c r="S75" s="422"/>
      <c r="T75" s="422"/>
      <c r="U75" s="422"/>
      <c r="V75" s="422"/>
      <c r="W75" s="422"/>
      <c r="X75" s="423"/>
    </row>
    <row r="76" spans="2:24" ht="22.9" customHeight="1">
      <c r="C76" s="97"/>
      <c r="D76" s="97"/>
      <c r="E76" s="98"/>
      <c r="F76" s="98"/>
      <c r="G76" s="98"/>
      <c r="H76" s="98"/>
    </row>
    <row r="77" spans="2:24" ht="12.75">
      <c r="C77" s="117" t="s">
        <v>77</v>
      </c>
      <c r="D77" s="97"/>
      <c r="E77" s="98"/>
      <c r="F77" s="98"/>
      <c r="G77" s="98"/>
      <c r="H77" s="88" t="s">
        <v>462</v>
      </c>
    </row>
    <row r="78" spans="2:24" ht="12.75">
      <c r="C78" s="118" t="s">
        <v>78</v>
      </c>
      <c r="D78" s="97"/>
      <c r="E78" s="98"/>
      <c r="F78" s="98"/>
      <c r="G78" s="98"/>
      <c r="H78" s="98"/>
    </row>
    <row r="79" spans="2:24" ht="12.75">
      <c r="C79" s="118" t="s">
        <v>79</v>
      </c>
      <c r="D79" s="97"/>
      <c r="E79" s="98"/>
      <c r="F79" s="98"/>
      <c r="G79" s="98"/>
      <c r="H79" s="98"/>
    </row>
    <row r="80" spans="2:24" ht="12.75">
      <c r="C80" s="118" t="s">
        <v>80</v>
      </c>
      <c r="D80" s="97"/>
      <c r="E80" s="98"/>
      <c r="F80" s="98"/>
      <c r="G80" s="98"/>
      <c r="H80" s="98"/>
    </row>
    <row r="81" spans="3:8" ht="12.75">
      <c r="C81" s="118" t="s">
        <v>81</v>
      </c>
      <c r="D81" s="97"/>
      <c r="E81" s="98"/>
      <c r="F81" s="98"/>
      <c r="G81" s="98"/>
      <c r="H81" s="98"/>
    </row>
    <row r="82" spans="3:8" ht="22.9" customHeight="1">
      <c r="C82" s="97"/>
      <c r="D82" s="97"/>
      <c r="E82" s="98"/>
      <c r="F82" s="98"/>
      <c r="G82" s="98"/>
      <c r="H82" s="98"/>
    </row>
    <row r="83" spans="3:8" ht="22.9" customHeight="1">
      <c r="C83" s="97"/>
      <c r="D83" s="97"/>
      <c r="E83" s="98"/>
      <c r="F83" s="98"/>
      <c r="G83" s="98"/>
      <c r="H83" s="98"/>
    </row>
    <row r="84" spans="3:8" ht="22.9" customHeight="1">
      <c r="C84" s="97"/>
      <c r="D84" s="97"/>
      <c r="E84" s="98"/>
      <c r="F84" s="98"/>
      <c r="G84" s="98"/>
      <c r="H84" s="98"/>
    </row>
    <row r="85" spans="3:8" ht="22.9" customHeight="1">
      <c r="C85" s="97"/>
      <c r="D85" s="97"/>
      <c r="E85" s="98"/>
      <c r="F85" s="98"/>
      <c r="G85" s="98"/>
      <c r="H85" s="98"/>
    </row>
    <row r="86" spans="3:8" ht="22.9" customHeight="1">
      <c r="E86" s="98"/>
      <c r="F86" s="98"/>
      <c r="G86" s="98"/>
      <c r="H86" s="98"/>
    </row>
  </sheetData>
  <sheetProtection password="E059" sheet="1" objects="1" scenarios="1"/>
  <mergeCells count="15">
    <mergeCell ref="H6:H7"/>
    <mergeCell ref="D9:H9"/>
    <mergeCell ref="C12:D12"/>
    <mergeCell ref="C69:D69"/>
    <mergeCell ref="C75:D75"/>
    <mergeCell ref="C13:H13"/>
    <mergeCell ref="C15:E15"/>
    <mergeCell ref="G15:H15"/>
    <mergeCell ref="C16:D16"/>
    <mergeCell ref="C56:D56"/>
    <mergeCell ref="C60:H60"/>
    <mergeCell ref="C62:E62"/>
    <mergeCell ref="G62:H62"/>
    <mergeCell ref="C63:D63"/>
    <mergeCell ref="C58:H5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J40" sqref="J40"/>
    </sheetView>
  </sheetViews>
  <sheetFormatPr baseColWidth="10" defaultColWidth="10.77734375" defaultRowHeight="22.9" customHeight="1"/>
  <cols>
    <col min="1" max="2" width="3.21875" style="90" customWidth="1"/>
    <col min="3" max="3" width="13.5546875" style="90" customWidth="1"/>
    <col min="4" max="4" width="99.5546875" style="90" customWidth="1"/>
    <col min="5" max="7" width="17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5">
        <f>ejercicio</f>
        <v>2018</v>
      </c>
      <c r="H6" s="99"/>
      <c r="J6" s="427"/>
      <c r="K6" s="428" t="s">
        <v>643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5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514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0"/>
      <c r="D12" s="1100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 t="s">
        <v>515</v>
      </c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193"/>
      <c r="D15" s="240"/>
      <c r="E15" s="193" t="s">
        <v>421</v>
      </c>
      <c r="F15" s="193" t="s">
        <v>517</v>
      </c>
      <c r="G15" s="193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4" customHeight="1">
      <c r="B16" s="239"/>
      <c r="C16" s="244" t="s">
        <v>384</v>
      </c>
      <c r="D16" s="245" t="s">
        <v>394</v>
      </c>
      <c r="E16" s="244" t="s">
        <v>516</v>
      </c>
      <c r="F16" s="244">
        <f>ejercicio</f>
        <v>2018</v>
      </c>
      <c r="G16" s="244" t="s">
        <v>518</v>
      </c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ht="22.9" customHeight="1">
      <c r="B17" s="110"/>
      <c r="C17" s="515"/>
      <c r="D17" s="509"/>
      <c r="E17" s="505"/>
      <c r="F17" s="505"/>
      <c r="G17" s="605"/>
      <c r="H17" s="99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ht="22.9" customHeight="1">
      <c r="B18" s="110"/>
      <c r="C18" s="515"/>
      <c r="D18" s="509"/>
      <c r="E18" s="505"/>
      <c r="F18" s="505"/>
      <c r="G18" s="606"/>
      <c r="H18" s="99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22.9" customHeight="1">
      <c r="B19" s="110"/>
      <c r="C19" s="515"/>
      <c r="D19" s="509"/>
      <c r="E19" s="505"/>
      <c r="F19" s="505"/>
      <c r="G19" s="606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ht="22.9" customHeight="1">
      <c r="B20" s="110"/>
      <c r="C20" s="515"/>
      <c r="D20" s="509"/>
      <c r="E20" s="505"/>
      <c r="F20" s="505"/>
      <c r="G20" s="606"/>
      <c r="H20" s="99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515"/>
      <c r="D21" s="509"/>
      <c r="E21" s="505"/>
      <c r="F21" s="505"/>
      <c r="G21" s="606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515"/>
      <c r="D22" s="509"/>
      <c r="E22" s="505"/>
      <c r="F22" s="505"/>
      <c r="G22" s="606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515"/>
      <c r="D23" s="509"/>
      <c r="E23" s="505"/>
      <c r="F23" s="505"/>
      <c r="G23" s="606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515"/>
      <c r="D24" s="509"/>
      <c r="E24" s="505"/>
      <c r="F24" s="505"/>
      <c r="G24" s="606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515"/>
      <c r="D25" s="509"/>
      <c r="E25" s="505"/>
      <c r="F25" s="505"/>
      <c r="G25" s="606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515"/>
      <c r="D26" s="509"/>
      <c r="E26" s="505"/>
      <c r="F26" s="505"/>
      <c r="G26" s="606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515"/>
      <c r="D27" s="509"/>
      <c r="E27" s="505"/>
      <c r="F27" s="505"/>
      <c r="G27" s="606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515"/>
      <c r="D28" s="509"/>
      <c r="E28" s="505"/>
      <c r="F28" s="505"/>
      <c r="G28" s="606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515"/>
      <c r="D29" s="509"/>
      <c r="E29" s="505"/>
      <c r="F29" s="505"/>
      <c r="G29" s="606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22.9" customHeight="1">
      <c r="B30" s="110"/>
      <c r="C30" s="515"/>
      <c r="D30" s="509"/>
      <c r="E30" s="505"/>
      <c r="F30" s="505"/>
      <c r="G30" s="606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>
      <c r="B31" s="110"/>
      <c r="C31" s="516"/>
      <c r="D31" s="510"/>
      <c r="E31" s="506"/>
      <c r="F31" s="506"/>
      <c r="G31" s="607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517"/>
      <c r="D32" s="511"/>
      <c r="E32" s="508"/>
      <c r="F32" s="508"/>
      <c r="G32" s="608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 thickBot="1">
      <c r="B33" s="110"/>
      <c r="C33" s="212"/>
      <c r="D33" s="216" t="s">
        <v>342</v>
      </c>
      <c r="E33" s="170">
        <f>SUM(E17:E32)</f>
        <v>0</v>
      </c>
      <c r="F33" s="170">
        <f>SUM(F17:F32)</f>
        <v>0</v>
      </c>
      <c r="G33" s="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212"/>
      <c r="D34" s="212"/>
      <c r="E34" s="213"/>
      <c r="F34" s="213"/>
      <c r="G34" s="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 thickBot="1">
      <c r="B35" s="114"/>
      <c r="C35" s="1057"/>
      <c r="D35" s="1057"/>
      <c r="E35" s="57"/>
      <c r="F35" s="57"/>
      <c r="G35" s="115"/>
      <c r="H35" s="116"/>
      <c r="J35" s="421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3"/>
    </row>
    <row r="36" spans="2:23" ht="22.9" customHeight="1">
      <c r="C36" s="97"/>
      <c r="D36" s="97"/>
      <c r="E36" s="98"/>
      <c r="F36" s="98"/>
      <c r="G36" s="98"/>
    </row>
    <row r="37" spans="2:23" ht="12.75">
      <c r="C37" s="117" t="s">
        <v>77</v>
      </c>
      <c r="D37" s="97"/>
      <c r="E37" s="98"/>
      <c r="F37" s="98"/>
      <c r="G37" s="88" t="s">
        <v>463</v>
      </c>
    </row>
    <row r="38" spans="2:23" ht="12.75">
      <c r="C38" s="118" t="s">
        <v>78</v>
      </c>
      <c r="D38" s="97"/>
      <c r="E38" s="98"/>
      <c r="F38" s="98"/>
      <c r="G38" s="98"/>
    </row>
    <row r="39" spans="2:23" ht="12.75">
      <c r="C39" s="118" t="s">
        <v>79</v>
      </c>
      <c r="D39" s="97"/>
      <c r="E39" s="98"/>
      <c r="F39" s="98"/>
      <c r="G39" s="98"/>
    </row>
    <row r="40" spans="2:23" ht="12.75">
      <c r="C40" s="118" t="s">
        <v>80</v>
      </c>
      <c r="D40" s="97"/>
      <c r="E40" s="98"/>
      <c r="F40" s="98"/>
      <c r="G40" s="98"/>
    </row>
    <row r="41" spans="2:23" ht="12.75">
      <c r="C41" s="118" t="s">
        <v>81</v>
      </c>
      <c r="D41" s="97"/>
      <c r="E41" s="98"/>
      <c r="F41" s="98"/>
      <c r="G41" s="98"/>
    </row>
    <row r="42" spans="2:23" ht="22.9" customHeight="1">
      <c r="C42" s="97"/>
      <c r="D42" s="97"/>
      <c r="E42" s="98"/>
      <c r="F42" s="98"/>
      <c r="G42" s="98"/>
    </row>
    <row r="43" spans="2:23" ht="22.9" customHeight="1">
      <c r="C43" s="97"/>
      <c r="D43" s="97"/>
      <c r="E43" s="98"/>
      <c r="F43" s="98"/>
      <c r="G43" s="98"/>
    </row>
    <row r="44" spans="2:23" ht="22.9" customHeight="1">
      <c r="C44" s="97"/>
      <c r="D44" s="97"/>
      <c r="E44" s="98"/>
      <c r="F44" s="98"/>
      <c r="G44" s="98"/>
    </row>
    <row r="45" spans="2:23" ht="22.9" customHeight="1">
      <c r="C45" s="97"/>
      <c r="D45" s="97"/>
      <c r="E45" s="98"/>
      <c r="F45" s="98"/>
      <c r="G45" s="98"/>
    </row>
    <row r="46" spans="2:23" ht="22.9" customHeight="1">
      <c r="E46" s="98"/>
      <c r="F46" s="98"/>
      <c r="G46" s="98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4"/>
  <sheetViews>
    <sheetView topLeftCell="C1" workbookViewId="0">
      <pane ySplit="14" topLeftCell="A15" activePane="bottomLeft" state="frozen"/>
      <selection activeCell="D9" sqref="D9:H9"/>
      <selection pane="bottomLeft" activeCell="D9" sqref="D9:H9"/>
    </sheetView>
  </sheetViews>
  <sheetFormatPr baseColWidth="10" defaultColWidth="10.77734375" defaultRowHeight="22.9" customHeight="1"/>
  <cols>
    <col min="1" max="1" width="3" style="277" customWidth="1"/>
    <col min="2" max="2" width="3.21875" style="277" customWidth="1"/>
    <col min="3" max="3" width="12.21875" style="277" customWidth="1"/>
    <col min="4" max="4" width="68" style="277" customWidth="1"/>
    <col min="5" max="7" width="39.21875" style="277" customWidth="1"/>
    <col min="8" max="8" width="3.5546875" style="277" customWidth="1"/>
    <col min="9" max="9" width="10.77734375" style="277"/>
    <col min="10" max="12" width="4.21875" style="277" customWidth="1"/>
    <col min="13" max="13" width="11.5546875" style="277" bestFit="1" customWidth="1"/>
    <col min="14" max="16384" width="10.77734375" style="277"/>
  </cols>
  <sheetData>
    <row r="2" spans="2:13" ht="22.9" customHeight="1">
      <c r="D2" s="312" t="s">
        <v>31</v>
      </c>
    </row>
    <row r="3" spans="2:13" ht="22.9" customHeight="1">
      <c r="D3" s="312" t="s">
        <v>32</v>
      </c>
    </row>
    <row r="4" spans="2:13" ht="22.9" customHeight="1" thickBot="1"/>
    <row r="5" spans="2:13" ht="9" customHeight="1">
      <c r="B5" s="973" t="s">
        <v>777</v>
      </c>
      <c r="C5" s="369"/>
      <c r="D5" s="369"/>
      <c r="E5" s="369"/>
      <c r="F5" s="369"/>
      <c r="G5" s="369"/>
      <c r="H5" s="370"/>
    </row>
    <row r="6" spans="2:13" ht="30" customHeight="1">
      <c r="B6" s="371"/>
      <c r="C6" s="1" t="s">
        <v>0</v>
      </c>
      <c r="D6" s="23"/>
      <c r="E6" s="23"/>
      <c r="F6" s="368"/>
      <c r="G6" s="1035">
        <f>ejercicio</f>
        <v>2018</v>
      </c>
      <c r="H6" s="372"/>
    </row>
    <row r="7" spans="2:13" ht="30" customHeight="1">
      <c r="B7" s="371"/>
      <c r="C7" s="1" t="s">
        <v>1</v>
      </c>
      <c r="D7" s="368"/>
      <c r="E7" s="368"/>
      <c r="F7" s="368"/>
      <c r="G7" s="1035">
        <v>2018</v>
      </c>
      <c r="H7" s="372"/>
    </row>
    <row r="8" spans="2:13" ht="30" customHeight="1">
      <c r="B8" s="371"/>
      <c r="C8" s="368"/>
      <c r="D8" s="368"/>
      <c r="E8" s="368"/>
      <c r="F8" s="368"/>
      <c r="G8" s="16"/>
      <c r="H8" s="372"/>
      <c r="J8" s="373"/>
    </row>
    <row r="9" spans="2:13" ht="30" customHeight="1">
      <c r="B9" s="371"/>
      <c r="C9" s="39" t="s">
        <v>2</v>
      </c>
      <c r="D9" s="1040" t="str">
        <f>Entidad</f>
        <v>Entidad Insular para el Desarrollo Agrícola, Ganadero y Pesquero de Tenerife (AGROTEIDE)</v>
      </c>
      <c r="E9" s="1040"/>
      <c r="F9" s="1040"/>
      <c r="G9" s="1040"/>
      <c r="H9" s="372"/>
    </row>
    <row r="10" spans="2:13" ht="7.15" customHeight="1">
      <c r="B10" s="371"/>
      <c r="C10" s="368"/>
      <c r="D10" s="368"/>
      <c r="E10" s="368"/>
      <c r="F10" s="368"/>
      <c r="G10" s="374"/>
      <c r="H10" s="372"/>
    </row>
    <row r="11" spans="2:13" s="12" customFormat="1" ht="30" customHeight="1">
      <c r="B11" s="24"/>
      <c r="C11" s="971" t="s">
        <v>776</v>
      </c>
      <c r="D11" s="972"/>
      <c r="E11" s="972"/>
      <c r="F11" s="972"/>
      <c r="G11" s="972"/>
      <c r="H11" s="25"/>
    </row>
    <row r="12" spans="2:13" ht="22.9" customHeight="1">
      <c r="B12" s="371"/>
      <c r="C12" s="368"/>
      <c r="D12" s="368"/>
      <c r="E12" s="368"/>
      <c r="F12" s="368"/>
      <c r="G12" s="368"/>
      <c r="H12" s="372"/>
    </row>
    <row r="13" spans="2:13" ht="22.9" customHeight="1">
      <c r="B13" s="371"/>
      <c r="C13" s="368"/>
      <c r="D13" s="368"/>
      <c r="E13" s="946" t="s">
        <v>735</v>
      </c>
      <c r="F13" s="946" t="s">
        <v>734</v>
      </c>
      <c r="G13" s="946" t="s">
        <v>736</v>
      </c>
      <c r="H13" s="372"/>
    </row>
    <row r="14" spans="2:13" ht="22.9" customHeight="1">
      <c r="B14" s="371"/>
      <c r="D14" s="368"/>
      <c r="E14" s="947">
        <f>ejercicio-2</f>
        <v>2016</v>
      </c>
      <c r="F14" s="947">
        <f>ejercicio-1</f>
        <v>2017</v>
      </c>
      <c r="G14" s="947">
        <f>ejercicio</f>
        <v>2018</v>
      </c>
      <c r="H14" s="372"/>
    </row>
    <row r="15" spans="2:13" s="952" customFormat="1" ht="30" customHeight="1">
      <c r="B15" s="948"/>
      <c r="C15" s="949" t="s">
        <v>612</v>
      </c>
      <c r="D15" s="949"/>
      <c r="E15" s="950" t="str">
        <f>IF(ROUND('FC-4_ACTIVO'!E94-'FC-4_PASIVO'!E86,2)=0,"Ok","Mal, revisa FC-4")</f>
        <v>Ok</v>
      </c>
      <c r="F15" s="950" t="str">
        <f>IF(ROUND('FC-4_ACTIVO'!F94-'FC-4_PASIVO'!F86,2)=0,"Ok","Mal, revisa FC-4")</f>
        <v>Ok</v>
      </c>
      <c r="G15" s="950" t="str">
        <f>IF(ROUND('FC-4_ACTIVO'!G94-'FC-4_PASIVO'!G86,2)=0,"Ok","Mal, revisa FC-4")</f>
        <v>Ok</v>
      </c>
      <c r="H15" s="951"/>
      <c r="J15" s="953">
        <f>IF(E15="Ok",0,1)</f>
        <v>0</v>
      </c>
      <c r="K15" s="953">
        <f>IF(F15="Ok",0,1)</f>
        <v>0</v>
      </c>
      <c r="L15" s="953">
        <f>IF(G15="Ok",0,1)</f>
        <v>0</v>
      </c>
      <c r="M15" s="953">
        <f>SUM(J15:L15)</f>
        <v>0</v>
      </c>
    </row>
    <row r="16" spans="2:13" s="952" customFormat="1" ht="30" customHeight="1">
      <c r="B16" s="948"/>
      <c r="C16" s="954" t="s">
        <v>614</v>
      </c>
      <c r="D16" s="954"/>
      <c r="E16" s="955" t="str">
        <f>IF(ROUND(('FC-3_CPyG'!E84-'FC-4_PASIVO'!E32),2)=0,"Ok","Mal, revisa FC-3 y FC-4")</f>
        <v>Ok</v>
      </c>
      <c r="F16" s="955" t="str">
        <f>IF(ROUND(('FC-3_CPyG'!F84-'FC-4_PASIVO'!F32),2)=0,"Ok","Mal, revisa FC-3 y FC-4")</f>
        <v>Ok</v>
      </c>
      <c r="G16" s="955" t="str">
        <f>IF(ROUND(('FC-3_CPyG'!G84-'FC-4_PASIVO'!G32),2)=0,"Ok","Mal, revisa FC-3 y FC-4")</f>
        <v>Ok</v>
      </c>
      <c r="H16" s="951"/>
      <c r="J16" s="953">
        <f t="shared" ref="J16:J20" si="0">IF(E16="Ok",0,1)</f>
        <v>0</v>
      </c>
      <c r="K16" s="953">
        <f t="shared" ref="K16:K20" si="1">IF(F16="Ok",0,1)</f>
        <v>0</v>
      </c>
      <c r="L16" s="953">
        <f t="shared" ref="L16:L21" si="2">IF(G16="Ok",0,1)</f>
        <v>0</v>
      </c>
      <c r="M16" s="953">
        <f t="shared" ref="M16:M40" si="3">SUM(J16:L16)</f>
        <v>0</v>
      </c>
    </row>
    <row r="17" spans="2:13" s="952" customFormat="1" ht="30" customHeight="1">
      <c r="B17" s="948"/>
      <c r="C17" s="956" t="s">
        <v>679</v>
      </c>
      <c r="D17" s="954"/>
      <c r="E17" s="955" t="str">
        <f>IF(ROUND('FC-3_CPyG'!E16-'FC-3_1_INF_ADIC_CPyG'!E43,2)=0,"Ok","Mal, revisa datos en FC-3 PyG y FC3.1")</f>
        <v>Ok</v>
      </c>
      <c r="F17" s="955" t="str">
        <f>IF(ROUND('FC-3_CPyG'!F16-'FC-3_1_INF_ADIC_CPyG'!H43,2)=0,"Ok","Mal, revisa datos en FC-3 PyG y FC3.1")</f>
        <v>Ok</v>
      </c>
      <c r="G17" s="955" t="str">
        <f>IF(ROUND('FC-3_CPyG'!G16-'FC-3_1_INF_ADIC_CPyG'!K43,2)=0,"Ok","Mal, revisa datos en FC-3 PyG y FC3.1")</f>
        <v>Ok</v>
      </c>
      <c r="H17" s="951"/>
      <c r="J17" s="953">
        <f t="shared" si="0"/>
        <v>0</v>
      </c>
      <c r="K17" s="953">
        <f t="shared" si="1"/>
        <v>0</v>
      </c>
      <c r="L17" s="953">
        <f t="shared" si="2"/>
        <v>0</v>
      </c>
      <c r="M17" s="953">
        <f t="shared" si="3"/>
        <v>0</v>
      </c>
    </row>
    <row r="18" spans="2:13" s="952" customFormat="1" ht="30" customHeight="1">
      <c r="B18" s="948"/>
      <c r="C18" s="956" t="s">
        <v>682</v>
      </c>
      <c r="D18" s="954"/>
      <c r="E18" s="955" t="str">
        <f>IF(ROUND('FC-3_CPyG'!E48-'FC-3_1_INF_ADIC_CPyG'!E47-'FC-3_1_INF_ADIC_CPyG'!E55,2)=0,"Ok","Mal, revisa datos en FC-3 CPYG y FC-3.1")</f>
        <v>Ok</v>
      </c>
      <c r="F18" s="955" t="str">
        <f>IF(ROUND('FC-3_CPyG'!F48-'FC-3_1_INF_ADIC_CPyG'!F47-'FC-3_1_INF_ADIC_CPyG'!F55,2)=0,"Ok","Mal, revisa datos en FC-3 CPYG y FC-3.1")</f>
        <v>Ok</v>
      </c>
      <c r="G18" s="955" t="str">
        <f>IF(ROUND('FC-3_CPyG'!G48-'FC-3_1_INF_ADIC_CPyG'!G47-'FC-3_1_INF_ADIC_CPyG'!G55,2)=0,"Ok","Mal, revisa datos en FC-3 CPYG y FC-3.1")</f>
        <v>Ok</v>
      </c>
      <c r="H18" s="951"/>
      <c r="J18" s="953">
        <f t="shared" si="0"/>
        <v>0</v>
      </c>
      <c r="K18" s="953">
        <f t="shared" si="1"/>
        <v>0</v>
      </c>
      <c r="L18" s="953">
        <f t="shared" si="2"/>
        <v>0</v>
      </c>
      <c r="M18" s="953">
        <f t="shared" si="3"/>
        <v>0</v>
      </c>
    </row>
    <row r="19" spans="2:13" s="952" customFormat="1" ht="30" customHeight="1">
      <c r="B19" s="948"/>
      <c r="C19" s="956" t="s">
        <v>683</v>
      </c>
      <c r="D19" s="954"/>
      <c r="E19" s="955" t="str">
        <f>IF(ROUND('FC-3_CPyG'!E28-'FC-3_1_INF_ADIC_CPyG'!E71,2)=0,"Ok","Mal, revísa datos en FC-3 y FC-3.1")</f>
        <v>Ok</v>
      </c>
      <c r="F19" s="955" t="str">
        <f>IF(ROUND('FC-3_CPyG'!F28-'FC-3_1_INF_ADIC_CPyG'!F71,2)=0,"Ok","Mal, revísa datos en FC-3 y FC-3.1")</f>
        <v>Ok</v>
      </c>
      <c r="G19" s="955" t="str">
        <f>IF(ROUND('FC-3_CPyG'!G28-'FC-3_1_INF_ADIC_CPyG'!G71,2)=0,"Ok","Mal, revísa datos en FC-3 y FC-3.1")</f>
        <v>Ok</v>
      </c>
      <c r="H19" s="951"/>
      <c r="J19" s="953">
        <f t="shared" si="0"/>
        <v>0</v>
      </c>
      <c r="K19" s="953">
        <f t="shared" si="1"/>
        <v>0</v>
      </c>
      <c r="L19" s="953">
        <f t="shared" si="2"/>
        <v>0</v>
      </c>
      <c r="M19" s="953">
        <f t="shared" si="3"/>
        <v>0</v>
      </c>
    </row>
    <row r="20" spans="2:13" s="952" customFormat="1" ht="30" customHeight="1">
      <c r="B20" s="948"/>
      <c r="C20" s="956" t="s">
        <v>684</v>
      </c>
      <c r="D20" s="954"/>
      <c r="E20" s="955" t="str">
        <f>IF(ROUND('FC-3_CPyG'!E29-'FC-3_1_INF_ADIC_CPyG'!E75,2)=0,"Ok","Mal, revisa datos en FC-3 CPyG y FC-3.1")</f>
        <v>Ok</v>
      </c>
      <c r="F20" s="955" t="str">
        <f>IF(ROUND('FC-3_CPyG'!F29-'FC-3_1_INF_ADIC_CPyG'!F75,2)=0,"Ok","Mal, revisa datos en FC-3 CPyG y FC-3.1")</f>
        <v>Ok</v>
      </c>
      <c r="G20" s="955" t="str">
        <f>IF(ROUND('FC-3_CPyG'!G29-'FC-3_1_INF_ADIC_CPyG'!G75,2)=0,"Ok","Mal, revisa datos en FC-3 CPyG y FC-3.1")</f>
        <v>Ok</v>
      </c>
      <c r="H20" s="951"/>
      <c r="J20" s="953">
        <f t="shared" si="0"/>
        <v>0</v>
      </c>
      <c r="K20" s="953">
        <f t="shared" si="1"/>
        <v>0</v>
      </c>
      <c r="L20" s="953">
        <f t="shared" si="2"/>
        <v>0</v>
      </c>
      <c r="M20" s="953">
        <f t="shared" si="3"/>
        <v>0</v>
      </c>
    </row>
    <row r="21" spans="2:13" s="952" customFormat="1" ht="30" customHeight="1">
      <c r="B21" s="948"/>
      <c r="C21" s="956" t="s">
        <v>678</v>
      </c>
      <c r="D21" s="954"/>
      <c r="E21" s="957"/>
      <c r="F21" s="957"/>
      <c r="G21" s="955" t="str">
        <f>IF(ROUND('FC-6_Inversiones'!G46-SUM('FC-6_Inversiones'!H46:M46),2)=0,"Ok","Mal, revisa totales FC-6")</f>
        <v>Ok</v>
      </c>
      <c r="H21" s="951"/>
      <c r="J21" s="953"/>
      <c r="K21" s="953"/>
      <c r="L21" s="953">
        <f t="shared" si="2"/>
        <v>0</v>
      </c>
      <c r="M21" s="953">
        <f t="shared" si="3"/>
        <v>0</v>
      </c>
    </row>
    <row r="22" spans="2:13" s="952" customFormat="1" ht="30" customHeight="1">
      <c r="B22" s="948"/>
      <c r="C22" s="954" t="s">
        <v>616</v>
      </c>
      <c r="D22" s="954"/>
      <c r="E22" s="957"/>
      <c r="F22" s="955" t="str">
        <f>IF(ROUND('FC-4_ACTIVO'!F17-'FC-7_INF'!M15,2)=0,"Ok","Mal, revisa FC-4 ACTIVO y FC-7")</f>
        <v>Ok</v>
      </c>
      <c r="G22" s="955" t="str">
        <f>IF(ROUND('FC-4_ACTIVO'!G17-'FC-7_INF'!M26,2)=0,"Ok","Mal, revisa FC-4 ACTIVO y FC-7")</f>
        <v>Ok</v>
      </c>
      <c r="H22" s="951"/>
      <c r="J22" s="953"/>
      <c r="K22" s="953">
        <f t="shared" ref="K22:K26" si="4">IF(F22="Ok",0,1)</f>
        <v>0</v>
      </c>
      <c r="L22" s="953">
        <f t="shared" ref="L22:L26" si="5">IF(G22="Ok",0,1)</f>
        <v>0</v>
      </c>
      <c r="M22" s="953">
        <f t="shared" si="3"/>
        <v>0</v>
      </c>
    </row>
    <row r="23" spans="2:13" s="952" customFormat="1" ht="30" customHeight="1">
      <c r="B23" s="948"/>
      <c r="C23" s="954" t="s">
        <v>615</v>
      </c>
      <c r="D23" s="954"/>
      <c r="E23" s="957"/>
      <c r="F23" s="955" t="str">
        <f>IF(ROUND('FC-4_ACTIVO'!F26-'FC-7_INF'!M16-'FC-7_INF'!M17,2)=0,"Ok","Mal, revisa FC-4 ACTIVO y FC-7")</f>
        <v>Ok</v>
      </c>
      <c r="G23" s="955" t="str">
        <f>IF(ROUND('FC-4_ACTIVO'!G26-'FC-7_INF'!M27-'FC-7_INF'!M28,2)=0,"Ok","Mal, revisa FC-4 ACTIVO y FC-7")</f>
        <v>Ok</v>
      </c>
      <c r="H23" s="951"/>
      <c r="J23" s="953"/>
      <c r="K23" s="953">
        <f t="shared" si="4"/>
        <v>0</v>
      </c>
      <c r="L23" s="953">
        <f t="shared" si="5"/>
        <v>0</v>
      </c>
      <c r="M23" s="953">
        <f t="shared" si="3"/>
        <v>0</v>
      </c>
    </row>
    <row r="24" spans="2:13" s="952" customFormat="1" ht="30" customHeight="1">
      <c r="B24" s="948"/>
      <c r="C24" s="954" t="s">
        <v>617</v>
      </c>
      <c r="D24" s="954"/>
      <c r="E24" s="957"/>
      <c r="F24" s="955" t="str">
        <f>IF(ROUND(('FC-4_ACTIVO'!F30-'FC-7_INF'!M18-'FC-7_INF'!M19),2)=0,"Ok","Mal, revisa FC-4 ACTIVO y FC-7")</f>
        <v>Ok</v>
      </c>
      <c r="G24" s="955" t="str">
        <f>IF(ROUND(('FC-4_ACTIVO'!G30-'FC-7_INF'!M29-'FC-7_INF'!M30),2)=0,"Ok","Mal, revisa FC-4 ACTIVO y FC-7")</f>
        <v>Ok</v>
      </c>
      <c r="H24" s="951"/>
      <c r="J24" s="953"/>
      <c r="K24" s="953">
        <f t="shared" si="4"/>
        <v>0</v>
      </c>
      <c r="L24" s="953">
        <f t="shared" si="5"/>
        <v>0</v>
      </c>
      <c r="M24" s="953">
        <f t="shared" si="3"/>
        <v>0</v>
      </c>
    </row>
    <row r="25" spans="2:13" s="952" customFormat="1" ht="30" customHeight="1">
      <c r="B25" s="948"/>
      <c r="C25" s="956" t="s">
        <v>656</v>
      </c>
      <c r="D25" s="954"/>
      <c r="E25" s="957"/>
      <c r="F25" s="958" t="str">
        <f>IF(ROUND('FC-7_INF'!M22-'FC-4_ACTIVO'!F52,2)=0,"Ok","Mal, revisa FC-4 ACTIVO y FC-7")</f>
        <v>Ok</v>
      </c>
      <c r="G25" s="958" t="str">
        <f>IF(ROUND('FC-7_INF'!M33-'FC-4_ACTIVO'!G52,2)=0,"Ok","Mal, revisa FC-4 ACTIVO y FC-7")</f>
        <v>Ok</v>
      </c>
      <c r="H25" s="951"/>
      <c r="J25" s="953"/>
      <c r="K25" s="953">
        <f t="shared" si="4"/>
        <v>0</v>
      </c>
      <c r="L25" s="953">
        <f t="shared" si="5"/>
        <v>0</v>
      </c>
      <c r="M25" s="953">
        <f t="shared" si="3"/>
        <v>0</v>
      </c>
    </row>
    <row r="26" spans="2:13" s="952" customFormat="1" ht="30" customHeight="1">
      <c r="B26" s="948"/>
      <c r="C26" s="956" t="s">
        <v>657</v>
      </c>
      <c r="D26" s="954"/>
      <c r="E26" s="957"/>
      <c r="F26" s="955" t="str">
        <f>IF(ROUND('FC-3_CPyG'!F40-'FC-7_INF'!I20,2)=0,"Ok","Mal, revisa datos en FC-3 y FC-7")</f>
        <v>Ok</v>
      </c>
      <c r="G26" s="955" t="str">
        <f>IF(ROUND('FC-3_CPyG'!G40-'FC-7_INF'!I31,2)=0,"Ok","Mal, revisa datos en FC-3 y FC-7")</f>
        <v>Ok</v>
      </c>
      <c r="H26" s="951"/>
      <c r="J26" s="953"/>
      <c r="K26" s="953">
        <f t="shared" si="4"/>
        <v>0</v>
      </c>
      <c r="L26" s="953">
        <f t="shared" si="5"/>
        <v>0</v>
      </c>
      <c r="M26" s="953">
        <f t="shared" si="3"/>
        <v>0</v>
      </c>
    </row>
    <row r="27" spans="2:13" s="952" customFormat="1" ht="30" customHeight="1">
      <c r="B27" s="948"/>
      <c r="C27" s="959" t="s">
        <v>733</v>
      </c>
      <c r="D27" s="954"/>
      <c r="E27" s="957"/>
      <c r="F27" s="957"/>
      <c r="G27" s="955" t="str">
        <f>IF(ROUND('FC-6_Inversiones'!I46-'FC-7_INF'!F31,2)=0,"Ok","Mal, revisa I46 en FC-6 y F31 en FC-7")</f>
        <v>Ok</v>
      </c>
      <c r="H27" s="951"/>
      <c r="J27" s="953"/>
      <c r="K27" s="953"/>
      <c r="L27" s="953"/>
      <c r="M27" s="953"/>
    </row>
    <row r="28" spans="2:13" s="952" customFormat="1" ht="30" customHeight="1">
      <c r="B28" s="948"/>
      <c r="C28" s="960" t="s">
        <v>770</v>
      </c>
      <c r="D28" s="960"/>
      <c r="E28" s="961"/>
      <c r="F28" s="961"/>
      <c r="G28" s="962" t="str">
        <f>IF(ROUND(('FC-4_ACTIVO'!G34+'FC-4_ACTIVO'!G76)-'FC-8_INV_FINANCIERAS'!J25,2)=0,"Ok","Mal, revisa datos en FC-4 Activo y FC-8")</f>
        <v>Ok</v>
      </c>
      <c r="H28" s="951"/>
      <c r="J28" s="953"/>
      <c r="K28" s="953"/>
      <c r="L28" s="953"/>
      <c r="M28" s="953"/>
    </row>
    <row r="29" spans="2:13" s="952" customFormat="1" ht="30" customHeight="1">
      <c r="B29" s="948"/>
      <c r="C29" s="960" t="s">
        <v>772</v>
      </c>
      <c r="D29" s="960"/>
      <c r="E29" s="961"/>
      <c r="F29" s="961"/>
      <c r="G29" s="962" t="str">
        <f>IF(ROUND((SUM('FC-4_ACTIVO'!G35:G39)+SUM('FC-4_ACTIVO'!G77:G81))-('FC-8_INV_FINANCIERAS'!J34),2)=0,"Ok","Mal, revisa datos en FC-4 Activo y FC-8")</f>
        <v>Ok</v>
      </c>
      <c r="H29" s="951"/>
      <c r="J29" s="953"/>
      <c r="K29" s="953"/>
      <c r="L29" s="953"/>
      <c r="M29" s="953"/>
    </row>
    <row r="30" spans="2:13" s="952" customFormat="1" ht="30" customHeight="1">
      <c r="B30" s="948"/>
      <c r="C30" s="960" t="s">
        <v>771</v>
      </c>
      <c r="D30" s="960"/>
      <c r="E30" s="961"/>
      <c r="F30" s="961"/>
      <c r="G30" s="962" t="str">
        <f>IF(ROUND(('FC-4_ACTIVO'!G41+'FC-4_ACTIVO'!G83)-'FC-8_INV_FINANCIERAS'!J49,2)=0,"Ok","Mal, revisa datos en FC-4 ACTIVO y FC-8")</f>
        <v>Ok</v>
      </c>
      <c r="H30" s="951"/>
      <c r="J30" s="953"/>
      <c r="K30" s="953"/>
      <c r="L30" s="953"/>
      <c r="M30" s="953"/>
    </row>
    <row r="31" spans="2:13" s="952" customFormat="1" ht="30" customHeight="1">
      <c r="B31" s="948"/>
      <c r="C31" s="960" t="s">
        <v>773</v>
      </c>
      <c r="D31" s="960"/>
      <c r="E31" s="961"/>
      <c r="F31" s="961"/>
      <c r="G31" s="962" t="str">
        <f>IF(ROUND((SUM('FC-4_ACTIVO'!G42:G46)+SUM('FC-4_ACTIVO'!G84:G88))-'FC-8_INV_FINANCIERAS'!J58,2)=0,"Ok","Mal, revisa datos en FC-4 Activo y en FC-8")</f>
        <v>Ok</v>
      </c>
      <c r="H31" s="951"/>
      <c r="J31" s="953"/>
      <c r="K31" s="953"/>
      <c r="L31" s="953"/>
      <c r="M31" s="953"/>
    </row>
    <row r="32" spans="2:13" s="952" customFormat="1" ht="30" customHeight="1">
      <c r="B32" s="948"/>
      <c r="C32" s="956" t="s">
        <v>660</v>
      </c>
      <c r="D32" s="954"/>
      <c r="E32" s="957"/>
      <c r="F32" s="955" t="str">
        <f>IF(ROUND('FC-4_PASIVO'!F41-'FC-9_TRANS_SUBV'!F35,2)=0,"Ok","Mal, revisa FC-4 PASIVO y FC-9")</f>
        <v>Ok</v>
      </c>
      <c r="G32" s="955" t="str">
        <f>IF(ROUND('FC-4_PASIVO'!G41-'FC-9_TRANS_SUBV'!G35,2)=0,"Ok","Mal, revisa FC-4 PASIVO y FC-9")</f>
        <v>Ok</v>
      </c>
      <c r="H32" s="951"/>
      <c r="J32" s="953"/>
      <c r="K32" s="953">
        <f t="shared" ref="K32:K36" si="6">IF(F32="Ok",0,1)</f>
        <v>0</v>
      </c>
      <c r="L32" s="953">
        <f t="shared" ref="L32:L40" si="7">IF(G32="Ok",0,1)</f>
        <v>0</v>
      </c>
      <c r="M32" s="953">
        <f t="shared" si="3"/>
        <v>0</v>
      </c>
    </row>
    <row r="33" spans="2:13" s="1016" customFormat="1" ht="30" customHeight="1">
      <c r="B33" s="1017"/>
      <c r="C33" s="1018" t="s">
        <v>815</v>
      </c>
      <c r="D33" s="1018"/>
      <c r="E33" s="1019"/>
      <c r="F33" s="1020" t="str">
        <f>IF(ROUND('FC-3_CPyG'!F41+('FC-9_TRANS_SUBV'!F33),2)=0,"Ok","Mal, revisa datos FC-3 epígr. A) 9. y FC-9 celda F33")</f>
        <v>Ok</v>
      </c>
      <c r="G33" s="1020" t="str">
        <f>IF(ROUND('FC-3_CPyG'!G41+('FC-9_TRANS_SUBV'!G33),2)=0,"Ok","Mal, revisa datos FC-3 epígr. A) 9. y FC-9 celda G33")</f>
        <v>Ok</v>
      </c>
      <c r="H33" s="1021"/>
      <c r="J33" s="953"/>
      <c r="K33" s="953"/>
      <c r="L33" s="953"/>
      <c r="M33" s="953"/>
    </row>
    <row r="34" spans="2:13" s="952" customFormat="1" ht="30" customHeight="1">
      <c r="B34" s="948"/>
      <c r="C34" s="956" t="s">
        <v>661</v>
      </c>
      <c r="D34" s="954"/>
      <c r="E34" s="957"/>
      <c r="F34" s="955" t="str">
        <f>IF('FC-3_CPyG'!F29-'FC-9_TRANS_SUBV'!F50=0,"Ok","Mal, revisa dato en FC-3 y FC-9")</f>
        <v>Ok</v>
      </c>
      <c r="G34" s="955" t="str">
        <f>IF('FC-3_CPyG'!G29-'FC-9_TRANS_SUBV'!G50=0,"Ok","Mal, revisa dato en FC-3 y FC-9")</f>
        <v>Ok</v>
      </c>
      <c r="H34" s="951"/>
      <c r="J34" s="953"/>
      <c r="K34" s="953">
        <f t="shared" si="6"/>
        <v>0</v>
      </c>
      <c r="L34" s="953">
        <f t="shared" si="7"/>
        <v>0</v>
      </c>
      <c r="M34" s="953">
        <f t="shared" si="3"/>
        <v>0</v>
      </c>
    </row>
    <row r="35" spans="2:13" s="952" customFormat="1" ht="30" customHeight="1">
      <c r="B35" s="948"/>
      <c r="C35" s="956" t="s">
        <v>664</v>
      </c>
      <c r="D35" s="954"/>
      <c r="E35" s="957"/>
      <c r="F35" s="955" t="str">
        <f>IF('FC-4_PASIVO'!F31-'FC-4_PASIVO'!E31='FC-9_TRANS_SUBV'!F65,"Ok","Mal, revísa FC-4 PASIVO y FC-9")</f>
        <v>Ok</v>
      </c>
      <c r="G35" s="955" t="str">
        <f>IF('FC-4_PASIVO'!G31-'FC-4_PASIVO'!F31='FC-9_TRANS_SUBV'!G65,"Ok","Mal, revísa FC-4 PASIVO y FC-9")</f>
        <v>Ok</v>
      </c>
      <c r="H35" s="951"/>
      <c r="J35" s="953"/>
      <c r="K35" s="953">
        <f t="shared" si="6"/>
        <v>0</v>
      </c>
      <c r="L35" s="953">
        <f t="shared" si="7"/>
        <v>0</v>
      </c>
      <c r="M35" s="953">
        <f t="shared" si="3"/>
        <v>0</v>
      </c>
    </row>
    <row r="36" spans="2:13" s="952" customFormat="1" ht="30" customHeight="1">
      <c r="B36" s="948"/>
      <c r="C36" s="956" t="s">
        <v>666</v>
      </c>
      <c r="D36" s="954"/>
      <c r="E36" s="957"/>
      <c r="F36" s="955" t="str">
        <f>IF(ROUND(('FC-4_PASIVO'!F51+'FC-4_PASIVO'!F52+'FC-4_PASIVO'!F68+'FC-4_PASIVO'!F69)-('FC-10_DEUDAS'!L42+'FC-10_DEUDAS'!L74),2)=0,"Ok","Mal, revisa datos en FC-4 PASIVO y FC-10")</f>
        <v>Ok</v>
      </c>
      <c r="G36" s="955" t="str">
        <f>IF(ROUND(('FC-4_PASIVO'!G51+'FC-4_PASIVO'!G52+'FC-4_PASIVO'!G68+'FC-4_PASIVO'!G69)-('FC-10_DEUDAS'!Q42+'FC-10_DEUDAS'!Q74),2)=0,"Ok","Mal, revisa datos en FC-4 PASIVO y FC-10")</f>
        <v>Ok</v>
      </c>
      <c r="H36" s="951"/>
      <c r="J36" s="953"/>
      <c r="K36" s="953">
        <f t="shared" si="6"/>
        <v>0</v>
      </c>
      <c r="L36" s="953">
        <f t="shared" si="7"/>
        <v>0</v>
      </c>
      <c r="M36" s="953">
        <f t="shared" si="3"/>
        <v>0</v>
      </c>
    </row>
    <row r="37" spans="2:13" s="952" customFormat="1" ht="30" customHeight="1">
      <c r="B37" s="948"/>
      <c r="C37" s="956" t="s">
        <v>667</v>
      </c>
      <c r="D37" s="954"/>
      <c r="E37" s="957"/>
      <c r="F37" s="957"/>
      <c r="G37" s="955" t="str">
        <f>IF(ROUND('FC-10_DEUDAS'!Q74-'FC-10_DEUDAS'!R74-'FC-10_DEUDAS'!S74,2)=0,"Ok","Mal, revisa datos, celdas Q74=R74+S74 en FC-10")</f>
        <v>Ok</v>
      </c>
      <c r="H37" s="951"/>
      <c r="J37" s="953"/>
      <c r="K37" s="953"/>
      <c r="L37" s="953">
        <f t="shared" si="7"/>
        <v>0</v>
      </c>
      <c r="M37" s="953">
        <f t="shared" si="3"/>
        <v>0</v>
      </c>
    </row>
    <row r="38" spans="2:13" s="952" customFormat="1" ht="30" customHeight="1">
      <c r="B38" s="948"/>
      <c r="C38" s="963" t="s">
        <v>668</v>
      </c>
      <c r="D38" s="964"/>
      <c r="E38" s="965"/>
      <c r="F38" s="965"/>
      <c r="G38" s="966" t="str">
        <f>IF(ROUND(-'FC-3_CPyG'!G30-'FC-13_PERSONAL'!F31,2)=0,"Ok","Mal, revísa dato en FC-3 CPyG y FC-13")</f>
        <v>Ok</v>
      </c>
      <c r="H38" s="951"/>
      <c r="J38" s="953"/>
      <c r="K38" s="953"/>
      <c r="L38" s="953">
        <f t="shared" si="7"/>
        <v>0</v>
      </c>
      <c r="M38" s="953">
        <f t="shared" si="3"/>
        <v>0</v>
      </c>
    </row>
    <row r="39" spans="2:13" ht="30" customHeight="1">
      <c r="B39" s="371"/>
      <c r="C39" s="368"/>
      <c r="D39" s="368"/>
      <c r="E39" s="368"/>
      <c r="F39" s="368"/>
      <c r="G39" s="368"/>
      <c r="H39" s="372"/>
      <c r="J39" s="870"/>
      <c r="K39" s="870"/>
      <c r="L39" s="870"/>
      <c r="M39" s="870"/>
    </row>
    <row r="40" spans="2:13" ht="30" customHeight="1">
      <c r="B40" s="371"/>
      <c r="C40" s="967" t="s">
        <v>670</v>
      </c>
      <c r="D40" s="968"/>
      <c r="E40" s="969"/>
      <c r="F40" s="969"/>
      <c r="G40" s="970" t="str">
        <f>IF(ROUND('FC-3_CPyG'!G84-'FC-92_PRESUPUESTO_PYG'!E59,2)=0,"Ok","Mal, revisa resultado en F-3 y FC-92")</f>
        <v>Ok</v>
      </c>
      <c r="H40" s="372"/>
      <c r="J40" s="870"/>
      <c r="K40" s="870"/>
      <c r="L40" s="870">
        <f t="shared" si="7"/>
        <v>0</v>
      </c>
      <c r="M40" s="870">
        <f t="shared" si="3"/>
        <v>0</v>
      </c>
    </row>
    <row r="41" spans="2:13" ht="22.9" customHeight="1" thickBot="1">
      <c r="B41" s="375"/>
      <c r="C41" s="376"/>
      <c r="D41" s="376"/>
      <c r="E41" s="376"/>
      <c r="F41" s="377"/>
      <c r="G41" s="376"/>
      <c r="H41" s="378"/>
    </row>
    <row r="42" spans="2:13" ht="22.9" customHeight="1">
      <c r="F42" s="379"/>
    </row>
    <row r="43" spans="2:13" s="42" customFormat="1" ht="12.75">
      <c r="C43" s="37" t="s">
        <v>77</v>
      </c>
      <c r="F43" s="43"/>
      <c r="G43" s="41"/>
    </row>
    <row r="44" spans="2:13" s="42" customFormat="1" ht="12.75">
      <c r="C44" s="38" t="s">
        <v>78</v>
      </c>
      <c r="F44" s="43"/>
    </row>
    <row r="45" spans="2:13" s="42" customFormat="1" ht="12.75">
      <c r="C45" s="38" t="s">
        <v>79</v>
      </c>
      <c r="F45" s="43"/>
    </row>
    <row r="46" spans="2:13" s="42" customFormat="1" ht="12.75">
      <c r="C46" s="38" t="s">
        <v>80</v>
      </c>
      <c r="F46" s="43"/>
    </row>
    <row r="47" spans="2:13" s="42" customFormat="1" ht="12.75">
      <c r="C47" s="38" t="s">
        <v>81</v>
      </c>
      <c r="F47" s="43"/>
    </row>
    <row r="48" spans="2:13" ht="22.9" customHeight="1">
      <c r="F48" s="379"/>
    </row>
    <row r="49" spans="6:6" ht="22.9" customHeight="1">
      <c r="F49" s="379"/>
    </row>
    <row r="50" spans="6:6" ht="22.9" customHeight="1">
      <c r="F50" s="379"/>
    </row>
    <row r="51" spans="6:6" ht="22.9" customHeight="1">
      <c r="F51" s="379"/>
    </row>
    <row r="52" spans="6:6" ht="22.9" customHeight="1">
      <c r="F52" s="379"/>
    </row>
    <row r="53" spans="6:6" ht="22.9" customHeight="1">
      <c r="F53" s="379"/>
    </row>
    <row r="54" spans="6:6" ht="22.9" customHeight="1">
      <c r="F54" s="379"/>
    </row>
  </sheetData>
  <sheetProtection password="E059" sheet="1" objects="1" scenarios="1"/>
  <mergeCells count="2"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W60"/>
  <sheetViews>
    <sheetView topLeftCell="A22" zoomScale="55" zoomScaleNormal="55" workbookViewId="0">
      <selection activeCell="E57" sqref="E5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44.77734375" style="91" customWidth="1"/>
    <col min="7" max="7" width="10.77734375" style="91" customWidth="1"/>
    <col min="8" max="8" width="3.21875" style="90" customWidth="1"/>
    <col min="9" max="16384" width="10.77734375" style="90"/>
  </cols>
  <sheetData>
    <row r="2" spans="2:23" ht="22.9" customHeight="1">
      <c r="D2" s="212" t="s">
        <v>321</v>
      </c>
    </row>
    <row r="3" spans="2:23" ht="22.9" customHeight="1">
      <c r="D3" s="212" t="s">
        <v>322</v>
      </c>
    </row>
    <row r="4" spans="2:23" ht="22.9" customHeight="1" thickBot="1"/>
    <row r="5" spans="2:23" ht="9" customHeight="1">
      <c r="B5" s="92"/>
      <c r="C5" s="93"/>
      <c r="D5" s="93"/>
      <c r="E5" s="94"/>
      <c r="F5" s="94"/>
      <c r="G5" s="94"/>
      <c r="H5" s="95"/>
      <c r="J5" s="424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6"/>
    </row>
    <row r="6" spans="2:23" ht="30" customHeight="1">
      <c r="B6" s="96"/>
      <c r="C6" s="69" t="s">
        <v>0</v>
      </c>
      <c r="D6" s="97"/>
      <c r="E6" s="98"/>
      <c r="F6" s="98"/>
      <c r="G6" s="1035">
        <f>ejercicio</f>
        <v>2018</v>
      </c>
      <c r="H6" s="99"/>
      <c r="J6" s="427"/>
      <c r="K6" s="428" t="s">
        <v>643</v>
      </c>
      <c r="L6" s="428"/>
      <c r="M6" s="428"/>
      <c r="N6" s="428"/>
      <c r="O6" s="429"/>
      <c r="P6" s="429"/>
      <c r="Q6" s="429"/>
      <c r="R6" s="429"/>
      <c r="S6" s="429"/>
      <c r="T6" s="429"/>
      <c r="U6" s="429"/>
      <c r="V6" s="429"/>
      <c r="W6" s="430"/>
    </row>
    <row r="7" spans="2:23" ht="30" customHeight="1">
      <c r="B7" s="96"/>
      <c r="C7" s="69" t="s">
        <v>1</v>
      </c>
      <c r="D7" s="97"/>
      <c r="E7" s="98"/>
      <c r="F7" s="98"/>
      <c r="G7" s="1035"/>
      <c r="H7" s="99"/>
      <c r="J7" s="427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30"/>
    </row>
    <row r="8" spans="2:23" ht="30" customHeight="1">
      <c r="B8" s="96"/>
      <c r="C8" s="100"/>
      <c r="D8" s="97"/>
      <c r="E8" s="98"/>
      <c r="F8" s="98"/>
      <c r="G8" s="101"/>
      <c r="H8" s="99"/>
      <c r="J8" s="427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30"/>
    </row>
    <row r="9" spans="2:23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184"/>
      <c r="J9" s="427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</row>
    <row r="10" spans="2:23" ht="7.15" customHeight="1">
      <c r="B10" s="96"/>
      <c r="C10" s="97"/>
      <c r="D10" s="97"/>
      <c r="E10" s="98"/>
      <c r="F10" s="98"/>
      <c r="G10" s="98"/>
      <c r="H10" s="99"/>
      <c r="J10" s="427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30"/>
    </row>
    <row r="11" spans="2:23" s="108" customFormat="1" ht="30" customHeight="1">
      <c r="B11" s="104"/>
      <c r="C11" s="105" t="s">
        <v>523</v>
      </c>
      <c r="D11" s="105"/>
      <c r="E11" s="106"/>
      <c r="F11" s="106"/>
      <c r="G11" s="106"/>
      <c r="H11" s="107"/>
      <c r="J11" s="427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30"/>
    </row>
    <row r="12" spans="2:23" s="108" customFormat="1" ht="30" customHeight="1">
      <c r="B12" s="104"/>
      <c r="C12" s="1100"/>
      <c r="D12" s="1100"/>
      <c r="E12" s="89"/>
      <c r="F12" s="89"/>
      <c r="G12" s="89"/>
      <c r="H12" s="107"/>
      <c r="J12" s="427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30"/>
    </row>
    <row r="13" spans="2:23" ht="28.9" customHeight="1">
      <c r="B13" s="110"/>
      <c r="C13" s="68"/>
      <c r="D13" s="150"/>
      <c r="E13" s="89"/>
      <c r="F13" s="89"/>
      <c r="G13" s="253"/>
      <c r="H13" s="99"/>
      <c r="J13" s="427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30"/>
    </row>
    <row r="14" spans="2:23" ht="9" customHeight="1">
      <c r="B14" s="110"/>
      <c r="C14" s="150"/>
      <c r="D14" s="150"/>
      <c r="E14" s="89"/>
      <c r="F14" s="89"/>
      <c r="G14" s="89"/>
      <c r="H14" s="99"/>
      <c r="J14" s="427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30"/>
    </row>
    <row r="15" spans="2:23" s="238" customFormat="1" ht="22.9" customHeight="1">
      <c r="B15" s="239"/>
      <c r="C15" s="256"/>
      <c r="D15" s="259"/>
      <c r="E15" s="193" t="s">
        <v>519</v>
      </c>
      <c r="F15" s="256"/>
      <c r="G15" s="259"/>
      <c r="H15" s="241"/>
      <c r="J15" s="427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30"/>
    </row>
    <row r="16" spans="2:23" s="238" customFormat="1" ht="22.9" customHeight="1">
      <c r="B16" s="239"/>
      <c r="C16" s="257"/>
      <c r="D16" s="260"/>
      <c r="E16" s="242" t="s">
        <v>520</v>
      </c>
      <c r="F16" s="257"/>
      <c r="G16" s="260"/>
      <c r="H16" s="241"/>
      <c r="J16" s="427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30"/>
    </row>
    <row r="17" spans="2:23" s="238" customFormat="1" ht="22.9" customHeight="1">
      <c r="B17" s="239"/>
      <c r="C17" s="257"/>
      <c r="D17" s="260"/>
      <c r="E17" s="242" t="s">
        <v>521</v>
      </c>
      <c r="F17" s="257"/>
      <c r="G17" s="260"/>
      <c r="H17" s="241"/>
      <c r="J17" s="427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30"/>
    </row>
    <row r="18" spans="2:23" s="238" customFormat="1" ht="24" customHeight="1">
      <c r="B18" s="239"/>
      <c r="C18" s="1119" t="s">
        <v>394</v>
      </c>
      <c r="D18" s="1120"/>
      <c r="E18" s="288">
        <f>ejercicio</f>
        <v>2018</v>
      </c>
      <c r="F18" s="258" t="s">
        <v>522</v>
      </c>
      <c r="G18" s="261"/>
      <c r="H18" s="241"/>
      <c r="J18" s="427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30"/>
    </row>
    <row r="19" spans="2:23" ht="9" customHeight="1">
      <c r="B19" s="110"/>
      <c r="C19" s="68"/>
      <c r="D19" s="150"/>
      <c r="E19" s="89"/>
      <c r="F19" s="89"/>
      <c r="G19" s="253"/>
      <c r="H19" s="99"/>
      <c r="J19" s="427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29"/>
      <c r="W19" s="430"/>
    </row>
    <row r="20" spans="2:23" s="122" customFormat="1" ht="22.9" customHeight="1" thickBot="1">
      <c r="B20" s="160"/>
      <c r="C20" s="1135" t="s">
        <v>524</v>
      </c>
      <c r="D20" s="1136"/>
      <c r="E20" s="269">
        <f>SUM(E21:E29)</f>
        <v>81231.25</v>
      </c>
      <c r="F20" s="1148"/>
      <c r="G20" s="1149"/>
      <c r="H20" s="121"/>
      <c r="J20" s="427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30"/>
    </row>
    <row r="21" spans="2:23" ht="22.9" customHeight="1">
      <c r="B21" s="110"/>
      <c r="C21" s="178" t="s">
        <v>525</v>
      </c>
      <c r="D21" s="262"/>
      <c r="E21" s="611">
        <f>+'FC-3_CPyG'!G16</f>
        <v>0</v>
      </c>
      <c r="F21" s="1150"/>
      <c r="G21" s="1151"/>
      <c r="H21" s="99"/>
      <c r="J21" s="427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30"/>
    </row>
    <row r="22" spans="2:23" ht="22.9" customHeight="1">
      <c r="B22" s="110"/>
      <c r="C22" s="178" t="s">
        <v>526</v>
      </c>
      <c r="D22" s="262"/>
      <c r="E22" s="611">
        <f>+'FC-3_CPyG'!G21</f>
        <v>0</v>
      </c>
      <c r="F22" s="1144"/>
      <c r="G22" s="1145"/>
      <c r="H22" s="99"/>
      <c r="J22" s="427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29"/>
      <c r="W22" s="430"/>
    </row>
    <row r="23" spans="2:23" ht="22.9" customHeight="1">
      <c r="B23" s="110"/>
      <c r="C23" s="178" t="s">
        <v>527</v>
      </c>
      <c r="D23" s="262"/>
      <c r="E23" s="611">
        <f>+'FC-3_CPyG'!G28</f>
        <v>6231.25</v>
      </c>
      <c r="F23" s="1144"/>
      <c r="G23" s="1145"/>
      <c r="H23" s="99"/>
      <c r="J23" s="427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29"/>
      <c r="W23" s="430"/>
    </row>
    <row r="24" spans="2:23" ht="22.9" customHeight="1">
      <c r="B24" s="110"/>
      <c r="C24" s="178" t="s">
        <v>528</v>
      </c>
      <c r="D24" s="262"/>
      <c r="E24" s="611">
        <f>+'FC-3_CPyG'!G29</f>
        <v>0</v>
      </c>
      <c r="F24" s="1144"/>
      <c r="G24" s="1145"/>
      <c r="H24" s="99"/>
      <c r="J24" s="427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30"/>
    </row>
    <row r="25" spans="2:23" ht="22.9" customHeight="1">
      <c r="B25" s="110"/>
      <c r="C25" s="178" t="s">
        <v>529</v>
      </c>
      <c r="D25" s="262"/>
      <c r="E25" s="611">
        <f>+'FC-3_CPyG'!G55+'FC-3_CPyG'!G70</f>
        <v>0</v>
      </c>
      <c r="F25" s="1144"/>
      <c r="G25" s="1145"/>
      <c r="H25" s="99"/>
      <c r="J25" s="427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30"/>
    </row>
    <row r="26" spans="2:23" ht="22.9" customHeight="1">
      <c r="B26" s="110"/>
      <c r="C26" s="178" t="s">
        <v>530</v>
      </c>
      <c r="D26" s="262"/>
      <c r="E26" s="611">
        <f>+'FC-3_CPyG'!G52</f>
        <v>0</v>
      </c>
      <c r="F26" s="1144"/>
      <c r="G26" s="1145"/>
      <c r="H26" s="99"/>
      <c r="J26" s="427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30"/>
    </row>
    <row r="27" spans="2:23" ht="22.9" customHeight="1">
      <c r="B27" s="110"/>
      <c r="C27" s="178" t="s">
        <v>531</v>
      </c>
      <c r="D27" s="262"/>
      <c r="E27" s="611">
        <f>+'FC-3_1_INF_ADIC_CPyG'!G47</f>
        <v>0</v>
      </c>
      <c r="F27" s="1144"/>
      <c r="G27" s="1145"/>
      <c r="H27" s="99"/>
      <c r="J27" s="427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30"/>
    </row>
    <row r="28" spans="2:23" ht="22.9" customHeight="1">
      <c r="B28" s="110"/>
      <c r="C28" s="938" t="s">
        <v>774</v>
      </c>
      <c r="D28" s="262"/>
      <c r="E28" s="611">
        <f>+'FC-9_TRANS_SUBV'!G65+'FC-9_TRANS_SUBV'!G79</f>
        <v>75000</v>
      </c>
      <c r="F28" s="1144"/>
      <c r="G28" s="1145"/>
      <c r="H28" s="99"/>
      <c r="J28" s="427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30"/>
    </row>
    <row r="29" spans="2:23" ht="22.9" customHeight="1">
      <c r="B29" s="110"/>
      <c r="C29" s="155" t="s">
        <v>532</v>
      </c>
      <c r="D29" s="263"/>
      <c r="E29" s="612">
        <f>+'FC-9_TRANS_SUBV'!G30</f>
        <v>0</v>
      </c>
      <c r="F29" s="1146"/>
      <c r="G29" s="1147"/>
      <c r="H29" s="99"/>
      <c r="J29" s="427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30"/>
    </row>
    <row r="30" spans="2:23" ht="9" customHeight="1">
      <c r="B30" s="110"/>
      <c r="C30" s="68"/>
      <c r="D30" s="150"/>
      <c r="E30" s="89"/>
      <c r="F30" s="89"/>
      <c r="G30" s="253"/>
      <c r="H30" s="99"/>
      <c r="J30" s="427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30"/>
    </row>
    <row r="31" spans="2:23" ht="22.9" customHeight="1" thickBot="1">
      <c r="B31" s="110"/>
      <c r="C31" s="1135" t="s">
        <v>533</v>
      </c>
      <c r="D31" s="1136"/>
      <c r="E31" s="269">
        <f>SUM(E32:E43)</f>
        <v>-49517.17</v>
      </c>
      <c r="F31" s="1148"/>
      <c r="G31" s="1149"/>
      <c r="H31" s="99"/>
      <c r="J31" s="427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29"/>
      <c r="W31" s="430"/>
    </row>
    <row r="32" spans="2:23" ht="22.9" customHeight="1">
      <c r="B32" s="110"/>
      <c r="C32" s="178" t="s">
        <v>100</v>
      </c>
      <c r="D32" s="262"/>
      <c r="E32" s="611">
        <f>+'FC-3_CPyG'!G22</f>
        <v>0</v>
      </c>
      <c r="F32" s="1144"/>
      <c r="G32" s="1145"/>
      <c r="H32" s="99"/>
      <c r="J32" s="427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29"/>
      <c r="W32" s="430"/>
    </row>
    <row r="33" spans="2:23" ht="22.9" customHeight="1">
      <c r="B33" s="110"/>
      <c r="C33" s="178" t="s">
        <v>534</v>
      </c>
      <c r="D33" s="262"/>
      <c r="E33" s="611">
        <f>+'FC-3_CPyG'!G30</f>
        <v>0</v>
      </c>
      <c r="F33" s="536"/>
      <c r="G33" s="489"/>
      <c r="H33" s="99"/>
      <c r="J33" s="427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29"/>
      <c r="W33" s="430"/>
    </row>
    <row r="34" spans="2:23" ht="22.9" customHeight="1">
      <c r="B34" s="110"/>
      <c r="C34" s="178" t="s">
        <v>115</v>
      </c>
      <c r="D34" s="262"/>
      <c r="E34" s="611">
        <f>+'FC-3_CPyG'!G34-'FC-3_CPyG'!G36</f>
        <v>-41275.97</v>
      </c>
      <c r="F34" s="536"/>
      <c r="G34" s="489"/>
      <c r="H34" s="99"/>
      <c r="J34" s="427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30"/>
    </row>
    <row r="35" spans="2:23" ht="22.9" customHeight="1">
      <c r="B35" s="110"/>
      <c r="C35" s="178" t="s">
        <v>535</v>
      </c>
      <c r="D35" s="262"/>
      <c r="E35" s="611">
        <f>+'FC-3_CPyG'!G59+'FC-3_CPyG'!G63+'FC-3_CPyG'!G66+'FC-3_CPyG'!G67</f>
        <v>0</v>
      </c>
      <c r="F35" s="536"/>
      <c r="G35" s="489"/>
      <c r="H35" s="99"/>
      <c r="J35" s="427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30"/>
    </row>
    <row r="36" spans="2:23" ht="22.9" customHeight="1">
      <c r="B36" s="110"/>
      <c r="C36" s="178" t="s">
        <v>536</v>
      </c>
      <c r="D36" s="262"/>
      <c r="E36" s="611">
        <f>+'FC-3_CPyG'!G77</f>
        <v>0</v>
      </c>
      <c r="F36" s="536"/>
      <c r="G36" s="489"/>
      <c r="H36" s="99"/>
      <c r="J36" s="427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29"/>
      <c r="W36" s="430"/>
    </row>
    <row r="37" spans="2:23" ht="22.9" customHeight="1">
      <c r="B37" s="110"/>
      <c r="C37" s="178" t="s">
        <v>537</v>
      </c>
      <c r="D37" s="262"/>
      <c r="E37" s="611">
        <f>+'FC-3_CPyG'!G36</f>
        <v>-900</v>
      </c>
      <c r="F37" s="536"/>
      <c r="G37" s="489"/>
      <c r="H37" s="99"/>
      <c r="J37" s="427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29"/>
      <c r="W37" s="430"/>
    </row>
    <row r="38" spans="2:23" ht="22.9" customHeight="1">
      <c r="B38" s="110"/>
      <c r="C38" s="178" t="s">
        <v>538</v>
      </c>
      <c r="D38" s="262"/>
      <c r="E38" s="611">
        <f>+'FC-3_1_INF_ADIC_CPyG'!G55</f>
        <v>-7341.2</v>
      </c>
      <c r="F38" s="536"/>
      <c r="G38" s="489"/>
      <c r="H38" s="99"/>
      <c r="J38" s="427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29"/>
      <c r="W38" s="430"/>
    </row>
    <row r="39" spans="2:23" ht="22.9" customHeight="1">
      <c r="B39" s="110"/>
      <c r="C39" s="178" t="s">
        <v>539</v>
      </c>
      <c r="D39" s="262"/>
      <c r="E39" s="611">
        <f>-'FC-7_INF'!F31-'FC-7_INF'!H31-'FC-7_INF'!K31-'FC-7_INF'!F33-'FC-7_INF'!H33-'FC-7_INF'!K33</f>
        <v>0</v>
      </c>
      <c r="F39" s="536"/>
      <c r="G39" s="489"/>
      <c r="H39" s="99"/>
      <c r="J39" s="427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29"/>
      <c r="W39" s="430"/>
    </row>
    <row r="40" spans="2:23" ht="22.9" customHeight="1">
      <c r="B40" s="110"/>
      <c r="C40" s="610" t="s">
        <v>540</v>
      </c>
      <c r="D40" s="262"/>
      <c r="E40" s="611">
        <f>+'FC-3_CPyG'!G20</f>
        <v>0</v>
      </c>
      <c r="F40" s="536"/>
      <c r="G40" s="489"/>
      <c r="H40" s="99"/>
      <c r="J40" s="427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30"/>
    </row>
    <row r="41" spans="2:23" ht="22.9" customHeight="1">
      <c r="B41" s="110"/>
      <c r="C41" s="178" t="s">
        <v>541</v>
      </c>
      <c r="D41" s="262"/>
      <c r="E41" s="505"/>
      <c r="F41" s="536"/>
      <c r="G41" s="489"/>
      <c r="H41" s="99"/>
      <c r="J41" s="427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29"/>
      <c r="V41" s="429"/>
      <c r="W41" s="430"/>
    </row>
    <row r="42" spans="2:23" ht="22.9" customHeight="1">
      <c r="B42" s="110"/>
      <c r="C42" s="178" t="s">
        <v>542</v>
      </c>
      <c r="D42" s="262"/>
      <c r="E42" s="505"/>
      <c r="F42" s="1144"/>
      <c r="G42" s="1145"/>
      <c r="H42" s="99"/>
      <c r="J42" s="427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29"/>
      <c r="V42" s="429"/>
      <c r="W42" s="430"/>
    </row>
    <row r="43" spans="2:23" ht="22.9" customHeight="1">
      <c r="B43" s="110"/>
      <c r="C43" s="155" t="s">
        <v>543</v>
      </c>
      <c r="D43" s="263"/>
      <c r="E43" s="508"/>
      <c r="F43" s="1146"/>
      <c r="G43" s="1147"/>
      <c r="H43" s="99"/>
      <c r="J43" s="427"/>
      <c r="K43" s="429"/>
      <c r="L43" s="429"/>
      <c r="M43" s="429"/>
      <c r="N43" s="429"/>
      <c r="O43" s="429"/>
      <c r="P43" s="429"/>
      <c r="Q43" s="429"/>
      <c r="R43" s="429"/>
      <c r="S43" s="429"/>
      <c r="T43" s="429"/>
      <c r="U43" s="429"/>
      <c r="V43" s="429"/>
      <c r="W43" s="430"/>
    </row>
    <row r="44" spans="2:23" ht="9" customHeight="1">
      <c r="B44" s="110"/>
      <c r="C44" s="68"/>
      <c r="D44" s="150"/>
      <c r="E44" s="89"/>
      <c r="F44" s="89"/>
      <c r="G44" s="253"/>
      <c r="H44" s="99"/>
      <c r="J44" s="427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30"/>
    </row>
    <row r="45" spans="2:23" ht="22.9" customHeight="1" thickBot="1">
      <c r="B45" s="110"/>
      <c r="C45" s="157" t="s">
        <v>544</v>
      </c>
      <c r="D45" s="291"/>
      <c r="E45" s="170">
        <f>+E20+E31</f>
        <v>31714.080000000002</v>
      </c>
      <c r="F45" s="89"/>
      <c r="G45" s="89"/>
      <c r="H45" s="99"/>
      <c r="J45" s="427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30"/>
    </row>
    <row r="46" spans="2:23" ht="22.9" customHeight="1">
      <c r="B46" s="110"/>
      <c r="C46" s="212"/>
      <c r="D46" s="212"/>
      <c r="E46" s="213"/>
      <c r="F46" s="213"/>
      <c r="G46" s="89"/>
      <c r="H46" s="99"/>
      <c r="J46" s="427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29"/>
      <c r="V46" s="429"/>
      <c r="W46" s="430"/>
    </row>
    <row r="47" spans="2:23" ht="22.9" customHeight="1">
      <c r="B47" s="110"/>
      <c r="C47" s="166" t="s">
        <v>353</v>
      </c>
      <c r="D47" s="212"/>
      <c r="E47" s="213"/>
      <c r="F47" s="213"/>
      <c r="G47" s="89"/>
      <c r="H47" s="99"/>
      <c r="J47" s="427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29"/>
      <c r="V47" s="429"/>
      <c r="W47" s="430"/>
    </row>
    <row r="48" spans="2:23" ht="22.9" customHeight="1">
      <c r="B48" s="110"/>
      <c r="C48" s="164" t="s">
        <v>676</v>
      </c>
      <c r="D48" s="212"/>
      <c r="E48" s="213"/>
      <c r="F48" s="213"/>
      <c r="G48" s="89"/>
      <c r="H48" s="99"/>
      <c r="J48" s="427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30"/>
    </row>
    <row r="49" spans="2:23" ht="22.9" customHeight="1" thickBot="1">
      <c r="B49" s="114"/>
      <c r="C49" s="1057"/>
      <c r="D49" s="1057"/>
      <c r="E49" s="57"/>
      <c r="F49" s="57"/>
      <c r="G49" s="115"/>
      <c r="H49" s="116"/>
      <c r="J49" s="421"/>
      <c r="K49" s="422"/>
      <c r="L49" s="422"/>
      <c r="M49" s="422"/>
      <c r="N49" s="422"/>
      <c r="O49" s="422"/>
      <c r="P49" s="422"/>
      <c r="Q49" s="422"/>
      <c r="R49" s="422"/>
      <c r="S49" s="422"/>
      <c r="T49" s="422"/>
      <c r="U49" s="422"/>
      <c r="V49" s="422"/>
      <c r="W49" s="423"/>
    </row>
    <row r="50" spans="2:23" ht="22.9" customHeight="1">
      <c r="C50" s="97"/>
      <c r="D50" s="97"/>
      <c r="E50" s="98"/>
      <c r="F50" s="98"/>
      <c r="G50" s="98"/>
    </row>
    <row r="51" spans="2:23" ht="12.75">
      <c r="C51" s="117" t="s">
        <v>77</v>
      </c>
      <c r="D51" s="97"/>
      <c r="E51" s="98"/>
      <c r="F51" s="98"/>
      <c r="G51" s="88" t="s">
        <v>63</v>
      </c>
    </row>
    <row r="52" spans="2:23" ht="12.75">
      <c r="C52" s="118" t="s">
        <v>78</v>
      </c>
      <c r="D52" s="97"/>
      <c r="E52" s="98"/>
      <c r="F52" s="98"/>
      <c r="G52" s="98"/>
    </row>
    <row r="53" spans="2:23" ht="12.75">
      <c r="C53" s="118" t="s">
        <v>79</v>
      </c>
      <c r="D53" s="97"/>
      <c r="E53" s="98"/>
      <c r="F53" s="98"/>
      <c r="G53" s="98"/>
    </row>
    <row r="54" spans="2:23" ht="12.75">
      <c r="C54" s="118" t="s">
        <v>80</v>
      </c>
      <c r="D54" s="97"/>
      <c r="E54" s="98"/>
      <c r="F54" s="98"/>
      <c r="G54" s="98"/>
    </row>
    <row r="55" spans="2:23" ht="12.75">
      <c r="C55" s="118" t="s">
        <v>81</v>
      </c>
      <c r="D55" s="97"/>
      <c r="E55" s="98"/>
      <c r="F55" s="98"/>
      <c r="G55" s="98"/>
    </row>
    <row r="56" spans="2:23" ht="22.9" customHeight="1">
      <c r="C56" s="97"/>
      <c r="D56" s="97"/>
      <c r="E56" s="98"/>
      <c r="F56" s="98"/>
      <c r="G56" s="98"/>
    </row>
    <row r="57" spans="2:23" ht="22.9" customHeight="1">
      <c r="C57" s="97"/>
      <c r="D57" s="97"/>
      <c r="E57" s="98"/>
      <c r="F57" s="98"/>
      <c r="G57" s="98"/>
    </row>
    <row r="58" spans="2:23" ht="22.9" customHeight="1">
      <c r="C58" s="97"/>
      <c r="D58" s="97"/>
      <c r="E58" s="98"/>
      <c r="F58" s="98"/>
      <c r="G58" s="98"/>
    </row>
    <row r="59" spans="2:23" ht="22.9" customHeight="1">
      <c r="C59" s="97"/>
      <c r="D59" s="97"/>
      <c r="E59" s="98"/>
      <c r="F59" s="98"/>
      <c r="G59" s="98"/>
    </row>
    <row r="60" spans="2:23" ht="22.9" customHeight="1">
      <c r="E60" s="98"/>
      <c r="F60" s="98"/>
      <c r="G60" s="98"/>
    </row>
  </sheetData>
  <sheetProtection password="E059" sheet="1" objects="1" scenarios="1"/>
  <mergeCells count="21">
    <mergeCell ref="G6:G7"/>
    <mergeCell ref="D9:G9"/>
    <mergeCell ref="C12:D12"/>
    <mergeCell ref="C49:D49"/>
    <mergeCell ref="F20:G20"/>
    <mergeCell ref="F21:G21"/>
    <mergeCell ref="F22:G22"/>
    <mergeCell ref="F23:G23"/>
    <mergeCell ref="F24:G24"/>
    <mergeCell ref="F25:G25"/>
    <mergeCell ref="F42:G42"/>
    <mergeCell ref="F43:G43"/>
    <mergeCell ref="C18:D18"/>
    <mergeCell ref="C20:D20"/>
    <mergeCell ref="C31:D31"/>
    <mergeCell ref="F26:G26"/>
    <mergeCell ref="F27:G27"/>
    <mergeCell ref="F28:G28"/>
    <mergeCell ref="F29:G29"/>
    <mergeCell ref="F31:G31"/>
    <mergeCell ref="F32:G32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topLeftCell="A25" zoomScale="70" zoomScaleNormal="70" workbookViewId="0">
      <selection activeCell="E47" sqref="E47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7.77734375" style="91" customWidth="1"/>
    <col min="6" max="6" width="12.21875" style="91" customWidth="1"/>
    <col min="7" max="7" width="3.21875" style="90" customWidth="1"/>
    <col min="8" max="16384" width="10.77734375" style="90"/>
  </cols>
  <sheetData>
    <row r="2" spans="2:22" ht="22.9" customHeight="1">
      <c r="D2" s="212" t="s">
        <v>321</v>
      </c>
    </row>
    <row r="3" spans="2:22" ht="22.9" customHeight="1">
      <c r="D3" s="212" t="s">
        <v>322</v>
      </c>
    </row>
    <row r="4" spans="2:22" ht="22.9" customHeight="1" thickBot="1"/>
    <row r="5" spans="2:22" ht="9" customHeight="1">
      <c r="B5" s="92"/>
      <c r="C5" s="93"/>
      <c r="D5" s="93"/>
      <c r="E5" s="94"/>
      <c r="F5" s="94"/>
      <c r="G5" s="95"/>
      <c r="I5" s="424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6"/>
    </row>
    <row r="6" spans="2:22" ht="30" customHeight="1">
      <c r="B6" s="96"/>
      <c r="C6" s="69" t="s">
        <v>0</v>
      </c>
      <c r="D6" s="97"/>
      <c r="E6" s="98"/>
      <c r="F6" s="1035">
        <f>ejercicio</f>
        <v>2018</v>
      </c>
      <c r="G6" s="99"/>
      <c r="I6" s="427"/>
      <c r="J6" s="428" t="s">
        <v>643</v>
      </c>
      <c r="K6" s="428"/>
      <c r="L6" s="428"/>
      <c r="M6" s="428"/>
      <c r="N6" s="429"/>
      <c r="O6" s="429"/>
      <c r="P6" s="429"/>
      <c r="Q6" s="429"/>
      <c r="R6" s="429"/>
      <c r="S6" s="429"/>
      <c r="T6" s="429"/>
      <c r="U6" s="429"/>
      <c r="V6" s="430"/>
    </row>
    <row r="7" spans="2:22" ht="30" customHeight="1">
      <c r="B7" s="96"/>
      <c r="C7" s="69" t="s">
        <v>1</v>
      </c>
      <c r="D7" s="97"/>
      <c r="E7" s="98"/>
      <c r="F7" s="1035"/>
      <c r="G7" s="99"/>
      <c r="I7" s="427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30"/>
    </row>
    <row r="8" spans="2:22" ht="30" customHeight="1">
      <c r="B8" s="96"/>
      <c r="C8" s="100"/>
      <c r="D8" s="97"/>
      <c r="E8" s="98"/>
      <c r="F8" s="101"/>
      <c r="G8" s="99"/>
      <c r="I8" s="427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30"/>
    </row>
    <row r="9" spans="2:22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84"/>
      <c r="I9" s="427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30"/>
    </row>
    <row r="10" spans="2:22" ht="7.15" customHeight="1">
      <c r="B10" s="96"/>
      <c r="C10" s="97"/>
      <c r="D10" s="97"/>
      <c r="E10" s="98"/>
      <c r="F10" s="98"/>
      <c r="G10" s="99"/>
      <c r="I10" s="427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30"/>
    </row>
    <row r="11" spans="2:22" s="108" customFormat="1" ht="30" customHeight="1">
      <c r="B11" s="104"/>
      <c r="C11" s="105" t="s">
        <v>545</v>
      </c>
      <c r="D11" s="105"/>
      <c r="E11" s="106"/>
      <c r="F11" s="106"/>
      <c r="G11" s="107"/>
      <c r="I11" s="427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30"/>
    </row>
    <row r="12" spans="2:22" s="108" customFormat="1" ht="30" customHeight="1">
      <c r="B12" s="104"/>
      <c r="C12" s="1100"/>
      <c r="D12" s="1100"/>
      <c r="E12" s="89"/>
      <c r="F12" s="89"/>
      <c r="G12" s="107"/>
      <c r="I12" s="427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30"/>
    </row>
    <row r="13" spans="2:22" ht="9" customHeight="1">
      <c r="B13" s="110"/>
      <c r="C13" s="150"/>
      <c r="D13" s="150"/>
      <c r="E13" s="89"/>
      <c r="F13" s="89"/>
      <c r="G13" s="99"/>
      <c r="I13" s="427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30"/>
    </row>
    <row r="14" spans="2:22" s="249" customFormat="1" ht="24" customHeight="1">
      <c r="B14" s="246"/>
      <c r="C14" s="1089" t="s">
        <v>394</v>
      </c>
      <c r="D14" s="1091"/>
      <c r="E14" s="266" t="s">
        <v>421</v>
      </c>
      <c r="F14" s="278" t="s">
        <v>546</v>
      </c>
      <c r="G14" s="248"/>
      <c r="I14" s="427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30"/>
    </row>
    <row r="15" spans="2:22" ht="9" customHeight="1">
      <c r="B15" s="110"/>
      <c r="C15" s="68"/>
      <c r="D15" s="150"/>
      <c r="E15" s="89"/>
      <c r="F15" s="253"/>
      <c r="G15" s="99"/>
      <c r="I15" s="427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30"/>
    </row>
    <row r="16" spans="2:22" s="295" customFormat="1" ht="22.9" customHeight="1">
      <c r="B16" s="293"/>
      <c r="C16" s="1152" t="s">
        <v>547</v>
      </c>
      <c r="D16" s="1153"/>
      <c r="E16" s="296">
        <f>SUM(E17:E19)</f>
        <v>0</v>
      </c>
      <c r="F16" s="299">
        <f>E16/$E$33</f>
        <v>0</v>
      </c>
      <c r="G16" s="294"/>
      <c r="I16" s="427"/>
      <c r="J16" s="429"/>
      <c r="K16" s="429"/>
      <c r="L16" s="429"/>
      <c r="M16" s="429"/>
      <c r="N16" s="429"/>
      <c r="O16" s="429"/>
      <c r="P16" s="429"/>
      <c r="Q16" s="429"/>
      <c r="R16" s="429"/>
      <c r="S16" s="429"/>
      <c r="T16" s="429"/>
      <c r="U16" s="429"/>
      <c r="V16" s="430"/>
    </row>
    <row r="17" spans="2:22" s="185" customFormat="1" ht="22.9" customHeight="1">
      <c r="B17" s="183"/>
      <c r="C17" s="189" t="s">
        <v>548</v>
      </c>
      <c r="D17" s="262" t="s">
        <v>551</v>
      </c>
      <c r="E17" s="505">
        <f>+'FC-3_1_INF_ADIC_CPyG'!K16+'FC-3_1_INF_ADIC_CPyG'!K19</f>
        <v>0</v>
      </c>
      <c r="F17" s="300">
        <f t="shared" ref="F17:F19" si="0">E17/$E$33</f>
        <v>0</v>
      </c>
      <c r="G17" s="184"/>
      <c r="I17" s="427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30"/>
    </row>
    <row r="18" spans="2:22" s="185" customFormat="1" ht="22.9" customHeight="1">
      <c r="B18" s="183"/>
      <c r="C18" s="189" t="s">
        <v>549</v>
      </c>
      <c r="D18" s="262" t="s">
        <v>552</v>
      </c>
      <c r="E18" s="505">
        <f>+'FC-3_1_INF_ADIC_CPyG'!K31</f>
        <v>0</v>
      </c>
      <c r="F18" s="301">
        <f t="shared" si="0"/>
        <v>0</v>
      </c>
      <c r="G18" s="184"/>
      <c r="I18" s="427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30"/>
    </row>
    <row r="19" spans="2:22" s="185" customFormat="1" ht="22.9" customHeight="1">
      <c r="B19" s="183"/>
      <c r="C19" s="279" t="s">
        <v>550</v>
      </c>
      <c r="D19" s="263" t="s">
        <v>553</v>
      </c>
      <c r="E19" s="508"/>
      <c r="F19" s="302">
        <f t="shared" si="0"/>
        <v>0</v>
      </c>
      <c r="G19" s="184"/>
      <c r="I19" s="427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430"/>
    </row>
    <row r="20" spans="2:22" s="185" customFormat="1" ht="9" customHeight="1">
      <c r="B20" s="183"/>
      <c r="C20" s="22"/>
      <c r="D20" s="150"/>
      <c r="E20" s="146"/>
      <c r="F20" s="303"/>
      <c r="G20" s="184"/>
      <c r="I20" s="427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30"/>
    </row>
    <row r="21" spans="2:22" s="185" customFormat="1" ht="22.9" customHeight="1">
      <c r="B21" s="183"/>
      <c r="C21" s="1152" t="s">
        <v>554</v>
      </c>
      <c r="D21" s="1153"/>
      <c r="E21" s="609">
        <f>+'FC-3_1_INF_ADIC_CPyG'!K40</f>
        <v>0</v>
      </c>
      <c r="F21" s="304">
        <f>E21/$E$33</f>
        <v>0</v>
      </c>
      <c r="G21" s="184"/>
      <c r="I21" s="427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30"/>
    </row>
    <row r="22" spans="2:22" s="185" customFormat="1" ht="9" customHeight="1">
      <c r="B22" s="183"/>
      <c r="C22" s="22"/>
      <c r="D22" s="150"/>
      <c r="E22" s="146"/>
      <c r="F22" s="303"/>
      <c r="G22" s="184"/>
      <c r="I22" s="427"/>
      <c r="J22" s="429"/>
      <c r="K22" s="429"/>
      <c r="L22" s="429"/>
      <c r="M22" s="429"/>
      <c r="N22" s="429"/>
      <c r="O22" s="429"/>
      <c r="P22" s="429"/>
      <c r="Q22" s="429"/>
      <c r="R22" s="429"/>
      <c r="S22" s="429"/>
      <c r="T22" s="429"/>
      <c r="U22" s="429"/>
      <c r="V22" s="430"/>
    </row>
    <row r="23" spans="2:22" s="295" customFormat="1" ht="22.9" customHeight="1">
      <c r="B23" s="293"/>
      <c r="C23" s="1152" t="s">
        <v>555</v>
      </c>
      <c r="D23" s="1153"/>
      <c r="E23" s="296">
        <f>SUM(E24:E26)</f>
        <v>75000</v>
      </c>
      <c r="F23" s="304">
        <f t="shared" ref="F23:F26" si="1">E23/$E$33</f>
        <v>1</v>
      </c>
      <c r="G23" s="294"/>
      <c r="I23" s="427"/>
      <c r="J23" s="429"/>
      <c r="K23" s="429"/>
      <c r="L23" s="429"/>
      <c r="M23" s="429"/>
      <c r="N23" s="429"/>
      <c r="O23" s="429"/>
      <c r="P23" s="429"/>
      <c r="Q23" s="429"/>
      <c r="R23" s="429"/>
      <c r="S23" s="429"/>
      <c r="T23" s="429"/>
      <c r="U23" s="429"/>
      <c r="V23" s="430"/>
    </row>
    <row r="24" spans="2:22" s="185" customFormat="1" ht="22.9" customHeight="1">
      <c r="B24" s="183"/>
      <c r="C24" s="189" t="s">
        <v>548</v>
      </c>
      <c r="D24" s="262" t="s">
        <v>556</v>
      </c>
      <c r="E24" s="505">
        <f>+'FC-9_TRANS_SUBV'!G50+'FC-9_TRANS_SUBV'!G65</f>
        <v>75000</v>
      </c>
      <c r="F24" s="300">
        <f t="shared" si="1"/>
        <v>1</v>
      </c>
      <c r="G24" s="184"/>
      <c r="I24" s="427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30"/>
    </row>
    <row r="25" spans="2:22" s="185" customFormat="1" ht="22.9" customHeight="1">
      <c r="B25" s="183"/>
      <c r="C25" s="189" t="s">
        <v>549</v>
      </c>
      <c r="D25" s="262" t="s">
        <v>558</v>
      </c>
      <c r="E25" s="505">
        <f>+'FC-3_1_INF_ADIC_CPyG'!G76+'FC-3_1_INF_ADIC_CPyG'!G77+'FC-3_1_INF_ADIC_CPyG'!G78+'FC-3_1_INF_ADIC_CPyG'!G81</f>
        <v>0</v>
      </c>
      <c r="F25" s="301">
        <f t="shared" si="1"/>
        <v>0</v>
      </c>
      <c r="G25" s="184"/>
      <c r="I25" s="427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30"/>
    </row>
    <row r="26" spans="2:22" s="185" customFormat="1" ht="22.9" customHeight="1">
      <c r="B26" s="183"/>
      <c r="C26" s="279" t="s">
        <v>550</v>
      </c>
      <c r="D26" s="263" t="s">
        <v>557</v>
      </c>
      <c r="E26" s="508">
        <f>+'FC-3_1_INF_ADIC_CPyG'!G80</f>
        <v>0</v>
      </c>
      <c r="F26" s="302">
        <f t="shared" si="1"/>
        <v>0</v>
      </c>
      <c r="G26" s="184"/>
      <c r="I26" s="427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30"/>
    </row>
    <row r="27" spans="2:22" s="185" customFormat="1" ht="9" customHeight="1">
      <c r="B27" s="183"/>
      <c r="C27" s="22"/>
      <c r="D27" s="150"/>
      <c r="E27" s="146"/>
      <c r="F27" s="303"/>
      <c r="G27" s="184"/>
      <c r="I27" s="427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30"/>
    </row>
    <row r="28" spans="2:22" s="295" customFormat="1" ht="22.9" customHeight="1">
      <c r="B28" s="293"/>
      <c r="C28" s="1152" t="s">
        <v>559</v>
      </c>
      <c r="D28" s="1153"/>
      <c r="E28" s="296">
        <f>SUM(E29:E31)</f>
        <v>0</v>
      </c>
      <c r="F28" s="304">
        <f t="shared" ref="F28:F31" si="2">E28/$E$33</f>
        <v>0</v>
      </c>
      <c r="G28" s="294"/>
      <c r="I28" s="427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30"/>
    </row>
    <row r="29" spans="2:22" s="185" customFormat="1" ht="22.9" customHeight="1">
      <c r="B29" s="183"/>
      <c r="C29" s="189" t="s">
        <v>548</v>
      </c>
      <c r="D29" s="262"/>
      <c r="E29" s="505"/>
      <c r="F29" s="300">
        <f t="shared" si="2"/>
        <v>0</v>
      </c>
      <c r="G29" s="184"/>
      <c r="I29" s="427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30"/>
    </row>
    <row r="30" spans="2:22" s="185" customFormat="1" ht="22.9" customHeight="1">
      <c r="B30" s="183"/>
      <c r="C30" s="189" t="s">
        <v>549</v>
      </c>
      <c r="D30" s="262"/>
      <c r="E30" s="505"/>
      <c r="F30" s="301">
        <f t="shared" si="2"/>
        <v>0</v>
      </c>
      <c r="G30" s="184"/>
      <c r="I30" s="427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30"/>
    </row>
    <row r="31" spans="2:22" s="185" customFormat="1" ht="22.9" customHeight="1">
      <c r="B31" s="183"/>
      <c r="C31" s="279" t="s">
        <v>550</v>
      </c>
      <c r="D31" s="263"/>
      <c r="E31" s="508"/>
      <c r="F31" s="302">
        <f t="shared" si="2"/>
        <v>0</v>
      </c>
      <c r="G31" s="184"/>
      <c r="I31" s="427"/>
      <c r="J31" s="429"/>
      <c r="K31" s="429"/>
      <c r="L31" s="429"/>
      <c r="M31" s="429"/>
      <c r="N31" s="429"/>
      <c r="O31" s="429"/>
      <c r="P31" s="429"/>
      <c r="Q31" s="429"/>
      <c r="R31" s="429"/>
      <c r="S31" s="429"/>
      <c r="T31" s="429"/>
      <c r="U31" s="429"/>
      <c r="V31" s="430"/>
    </row>
    <row r="32" spans="2:22" s="185" customFormat="1" ht="22.9" customHeight="1">
      <c r="B32" s="183"/>
      <c r="C32" s="150"/>
      <c r="D32" s="212"/>
      <c r="E32" s="214"/>
      <c r="F32" s="297"/>
      <c r="G32" s="184"/>
      <c r="I32" s="427"/>
      <c r="J32" s="429"/>
      <c r="K32" s="429"/>
      <c r="L32" s="429"/>
      <c r="M32" s="429"/>
      <c r="N32" s="429"/>
      <c r="O32" s="429"/>
      <c r="P32" s="429"/>
      <c r="Q32" s="429"/>
      <c r="R32" s="429"/>
      <c r="S32" s="429"/>
      <c r="T32" s="429"/>
      <c r="U32" s="429"/>
      <c r="V32" s="430"/>
    </row>
    <row r="33" spans="2:22" s="185" customFormat="1" ht="22.9" customHeight="1" thickBot="1">
      <c r="B33" s="183"/>
      <c r="C33" s="1154" t="s">
        <v>560</v>
      </c>
      <c r="D33" s="1155"/>
      <c r="E33" s="292">
        <f>E28+E23+E21+E16</f>
        <v>75000</v>
      </c>
      <c r="F33" s="298">
        <f>E33/E33</f>
        <v>1</v>
      </c>
      <c r="G33" s="184"/>
      <c r="I33" s="427"/>
      <c r="J33" s="429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30"/>
    </row>
    <row r="34" spans="2:22" ht="22.9" customHeight="1">
      <c r="B34" s="110"/>
      <c r="C34" s="150"/>
      <c r="D34" s="212"/>
      <c r="E34" s="214"/>
      <c r="F34" s="215"/>
      <c r="G34" s="99"/>
      <c r="I34" s="427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30"/>
    </row>
    <row r="35" spans="2:22" ht="22.9" customHeight="1">
      <c r="B35" s="110"/>
      <c r="C35" s="150"/>
      <c r="D35" s="212"/>
      <c r="E35" s="214"/>
      <c r="F35" s="215"/>
      <c r="G35" s="99"/>
      <c r="I35" s="427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30"/>
    </row>
    <row r="36" spans="2:22" ht="22.9" customHeight="1">
      <c r="B36" s="110"/>
      <c r="C36" s="150"/>
      <c r="D36" s="212"/>
      <c r="E36" s="214"/>
      <c r="F36" s="215"/>
      <c r="G36" s="99"/>
      <c r="I36" s="427"/>
      <c r="J36" s="429"/>
      <c r="K36" s="429"/>
      <c r="L36" s="429"/>
      <c r="M36" s="429"/>
      <c r="N36" s="429"/>
      <c r="O36" s="429"/>
      <c r="P36" s="429"/>
      <c r="Q36" s="429"/>
      <c r="R36" s="429"/>
      <c r="S36" s="429"/>
      <c r="T36" s="429"/>
      <c r="U36" s="429"/>
      <c r="V36" s="430"/>
    </row>
    <row r="37" spans="2:22" ht="22.9" customHeight="1">
      <c r="B37" s="110"/>
      <c r="C37" s="150"/>
      <c r="D37" s="212"/>
      <c r="E37" s="214"/>
      <c r="F37" s="215"/>
      <c r="G37" s="99"/>
      <c r="I37" s="427"/>
      <c r="J37" s="429"/>
      <c r="K37" s="429"/>
      <c r="L37" s="429"/>
      <c r="M37" s="429"/>
      <c r="N37" s="429"/>
      <c r="O37" s="429"/>
      <c r="P37" s="429"/>
      <c r="Q37" s="429"/>
      <c r="R37" s="429"/>
      <c r="S37" s="429"/>
      <c r="T37" s="429"/>
      <c r="U37" s="429"/>
      <c r="V37" s="430"/>
    </row>
    <row r="38" spans="2:22" ht="22.9" customHeight="1">
      <c r="B38" s="110"/>
      <c r="C38" s="150"/>
      <c r="D38" s="212"/>
      <c r="E38" s="214"/>
      <c r="F38" s="215"/>
      <c r="G38" s="99"/>
      <c r="I38" s="427"/>
      <c r="J38" s="429"/>
      <c r="K38" s="429"/>
      <c r="L38" s="429"/>
      <c r="M38" s="429"/>
      <c r="N38" s="429"/>
      <c r="O38" s="429"/>
      <c r="P38" s="429"/>
      <c r="Q38" s="429"/>
      <c r="R38" s="429"/>
      <c r="S38" s="429"/>
      <c r="T38" s="429"/>
      <c r="U38" s="429"/>
      <c r="V38" s="430"/>
    </row>
    <row r="39" spans="2:22" ht="22.9" customHeight="1">
      <c r="B39" s="110"/>
      <c r="C39" s="212"/>
      <c r="D39" s="212"/>
      <c r="E39" s="213"/>
      <c r="F39" s="89"/>
      <c r="G39" s="99"/>
      <c r="I39" s="427"/>
      <c r="J39" s="429"/>
      <c r="K39" s="429"/>
      <c r="L39" s="429"/>
      <c r="M39" s="429"/>
      <c r="N39" s="429"/>
      <c r="O39" s="429"/>
      <c r="P39" s="429"/>
      <c r="Q39" s="429"/>
      <c r="R39" s="429"/>
      <c r="S39" s="429"/>
      <c r="T39" s="429"/>
      <c r="U39" s="429"/>
      <c r="V39" s="430"/>
    </row>
    <row r="40" spans="2:22" ht="22.9" customHeight="1" thickBot="1">
      <c r="B40" s="114"/>
      <c r="C40" s="1057"/>
      <c r="D40" s="1057"/>
      <c r="E40" s="57"/>
      <c r="F40" s="115"/>
      <c r="G40" s="116"/>
      <c r="I40" s="421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3"/>
    </row>
    <row r="41" spans="2:22" ht="22.9" customHeight="1">
      <c r="C41" s="97"/>
      <c r="D41" s="97"/>
      <c r="E41" s="98"/>
      <c r="F41" s="98"/>
    </row>
    <row r="42" spans="2:22" ht="12.75">
      <c r="C42" s="117" t="s">
        <v>77</v>
      </c>
      <c r="D42" s="97"/>
      <c r="E42" s="98"/>
      <c r="F42" s="88" t="s">
        <v>68</v>
      </c>
    </row>
    <row r="43" spans="2:22" ht="12.75">
      <c r="C43" s="118" t="s">
        <v>78</v>
      </c>
      <c r="D43" s="97"/>
      <c r="E43" s="98"/>
      <c r="F43" s="98"/>
    </row>
    <row r="44" spans="2:22" ht="12.75">
      <c r="C44" s="118" t="s">
        <v>79</v>
      </c>
      <c r="D44" s="97"/>
      <c r="E44" s="98"/>
      <c r="F44" s="98"/>
    </row>
    <row r="45" spans="2:22" ht="12.75">
      <c r="C45" s="118" t="s">
        <v>80</v>
      </c>
      <c r="D45" s="97"/>
      <c r="E45" s="98"/>
      <c r="F45" s="98"/>
    </row>
    <row r="46" spans="2:22" ht="12.75">
      <c r="C46" s="118" t="s">
        <v>81</v>
      </c>
      <c r="D46" s="97"/>
      <c r="E46" s="98"/>
      <c r="F46" s="98"/>
    </row>
    <row r="47" spans="2:22" ht="22.9" customHeight="1">
      <c r="C47" s="97"/>
      <c r="D47" s="97"/>
      <c r="E47" s="98"/>
      <c r="F47" s="98"/>
    </row>
    <row r="48" spans="2:22" ht="22.9" customHeight="1">
      <c r="C48" s="97"/>
      <c r="D48" s="97"/>
      <c r="E48" s="98"/>
      <c r="F48" s="98"/>
    </row>
    <row r="49" spans="3:6" ht="22.9" customHeight="1">
      <c r="C49" s="97"/>
      <c r="D49" s="97"/>
      <c r="E49" s="98"/>
      <c r="F49" s="98"/>
    </row>
    <row r="50" spans="3:6" ht="22.9" customHeight="1">
      <c r="C50" s="97"/>
      <c r="D50" s="97"/>
      <c r="E50" s="98"/>
      <c r="F50" s="98"/>
    </row>
    <row r="51" spans="3:6" ht="22.9" customHeight="1">
      <c r="E51" s="98"/>
      <c r="F51" s="98"/>
    </row>
  </sheetData>
  <sheetProtection password="E059" sheet="1" objects="1" scenarios="1"/>
  <mergeCells count="10">
    <mergeCell ref="F6:F7"/>
    <mergeCell ref="D9:F9"/>
    <mergeCell ref="C12:D12"/>
    <mergeCell ref="C14:D14"/>
    <mergeCell ref="C16:D16"/>
    <mergeCell ref="C40:D40"/>
    <mergeCell ref="C23:D23"/>
    <mergeCell ref="C28:D28"/>
    <mergeCell ref="C33:D33"/>
    <mergeCell ref="C21:D21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workbookViewId="0">
      <selection activeCell="D86" sqref="D86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5">
        <f>ejercicio</f>
        <v>2018</v>
      </c>
      <c r="F6" s="99"/>
    </row>
    <row r="7" spans="2:6" ht="30" customHeight="1">
      <c r="B7" s="96"/>
      <c r="C7" s="69" t="s">
        <v>1</v>
      </c>
      <c r="D7" s="97"/>
      <c r="E7" s="103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561</v>
      </c>
      <c r="D11" s="105"/>
      <c r="E11" s="106"/>
      <c r="F11" s="107"/>
    </row>
    <row r="12" spans="2:6" s="108" customFormat="1" ht="30" customHeight="1">
      <c r="B12" s="104"/>
      <c r="C12" s="1100"/>
      <c r="D12" s="110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9" t="s">
        <v>576</v>
      </c>
      <c r="D14" s="1091"/>
      <c r="E14" s="266" t="s">
        <v>421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562</v>
      </c>
      <c r="E16" s="168">
        <f>+'FC-91_PRESUPUESTO'!E16</f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563</v>
      </c>
      <c r="E17" s="190">
        <f>+'FC-91_PRESUPUESTO'!E17</f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564</v>
      </c>
      <c r="E18" s="190">
        <f>+'FC-91_PRESUPUESTO'!E18</f>
        <v>0</v>
      </c>
      <c r="F18" s="184"/>
    </row>
    <row r="19" spans="2:6" s="185" customFormat="1" ht="22.9" customHeight="1">
      <c r="B19" s="183"/>
      <c r="C19" s="189" t="s">
        <v>208</v>
      </c>
      <c r="D19" s="262" t="s">
        <v>565</v>
      </c>
      <c r="E19" s="190">
        <f>+'FC-91_PRESUPUESTO'!E19</f>
        <v>75000</v>
      </c>
      <c r="F19" s="184"/>
    </row>
    <row r="20" spans="2:6" s="185" customFormat="1" ht="22.9" customHeight="1">
      <c r="B20" s="183"/>
      <c r="C20" s="279" t="s">
        <v>216</v>
      </c>
      <c r="D20" s="263" t="s">
        <v>566</v>
      </c>
      <c r="E20" s="169">
        <f>+'FC-91_PRESUPUESTO'!E20</f>
        <v>6231.25</v>
      </c>
      <c r="F20" s="184"/>
    </row>
    <row r="21" spans="2:6" s="185" customFormat="1" ht="22.9" customHeight="1">
      <c r="B21" s="183"/>
      <c r="C21" s="1152" t="s">
        <v>567</v>
      </c>
      <c r="D21" s="1153"/>
      <c r="E21" s="296">
        <f>SUM(E16:E20)</f>
        <v>81231.25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568</v>
      </c>
      <c r="E23" s="168">
        <f>+'FC-91_PRESUPUESTO'!E23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569</v>
      </c>
      <c r="E24" s="190">
        <f>+'FC-91_PRESUPUESTO'!E24</f>
        <v>0</v>
      </c>
      <c r="F24" s="184"/>
    </row>
    <row r="25" spans="2:6" s="185" customFormat="1" ht="22.9" customHeight="1">
      <c r="B25" s="183"/>
      <c r="C25" s="1152" t="s">
        <v>570</v>
      </c>
      <c r="D25" s="1153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571</v>
      </c>
      <c r="E27" s="168">
        <f>+'FC-91_PRESUPUESTO'!E27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572</v>
      </c>
      <c r="E28" s="190">
        <f>+'FC-91_PRESUPUESTO'!E28</f>
        <v>0</v>
      </c>
      <c r="F28" s="184"/>
    </row>
    <row r="29" spans="2:6" s="185" customFormat="1" ht="22.9" customHeight="1">
      <c r="B29" s="183"/>
      <c r="C29" s="1152" t="s">
        <v>573</v>
      </c>
      <c r="D29" s="1153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6" t="s">
        <v>574</v>
      </c>
      <c r="D31" s="1157"/>
      <c r="E31" s="305">
        <f>E21+E25+E29</f>
        <v>81231.25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52" t="s">
        <v>575</v>
      </c>
      <c r="D33" s="1153"/>
      <c r="E33" s="296">
        <f>+'FC-92_PRESUPUESTO_PYG'!E33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6" t="s">
        <v>574</v>
      </c>
      <c r="D35" s="1157"/>
      <c r="E35" s="305">
        <f>+E31+E33</f>
        <v>81231.25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9" t="s">
        <v>577</v>
      </c>
      <c r="D37" s="1091"/>
      <c r="E37" s="266" t="s">
        <v>421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578</v>
      </c>
      <c r="E39" s="168">
        <f>+'FC-91_PRESUPUESTO'!E36</f>
        <v>0</v>
      </c>
      <c r="F39" s="184"/>
    </row>
    <row r="40" spans="2:6" s="185" customFormat="1" ht="22.9" customHeight="1">
      <c r="B40" s="183"/>
      <c r="C40" s="189" t="s">
        <v>199</v>
      </c>
      <c r="D40" s="262" t="s">
        <v>579</v>
      </c>
      <c r="E40" s="190">
        <f>+'FC-91_PRESUPUESTO'!E37</f>
        <v>49517.17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+'FC-91_PRESUPUESTO'!E38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580</v>
      </c>
      <c r="E42" s="190">
        <f>+'FC-91_PRESUPUESTO'!E39</f>
        <v>0</v>
      </c>
      <c r="F42" s="184"/>
    </row>
    <row r="43" spans="2:6" s="185" customFormat="1" ht="22.9" customHeight="1">
      <c r="B43" s="183"/>
      <c r="C43" s="1152" t="s">
        <v>581</v>
      </c>
      <c r="D43" s="1153"/>
      <c r="E43" s="296">
        <f>SUM(E39:E42)</f>
        <v>49517.17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582</v>
      </c>
      <c r="E45" s="168">
        <f>+'FC-91_PRESUPUESTO'!E42</f>
        <v>0</v>
      </c>
      <c r="F45" s="184"/>
    </row>
    <row r="46" spans="2:6" s="185" customFormat="1" ht="22.9" customHeight="1">
      <c r="B46" s="183"/>
      <c r="C46" s="189" t="s">
        <v>221</v>
      </c>
      <c r="D46" s="262" t="s">
        <v>569</v>
      </c>
      <c r="E46" s="190">
        <f>+'FC-91_PRESUPUESTO'!E43</f>
        <v>0</v>
      </c>
      <c r="F46" s="184"/>
    </row>
    <row r="47" spans="2:6" s="185" customFormat="1" ht="22.9" customHeight="1">
      <c r="B47" s="183"/>
      <c r="C47" s="1152" t="s">
        <v>583</v>
      </c>
      <c r="D47" s="1153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571</v>
      </c>
      <c r="E49" s="168">
        <f>+'FC-91_PRESUPUESTO'!E46</f>
        <v>0</v>
      </c>
      <c r="F49" s="184"/>
    </row>
    <row r="50" spans="2:8" s="185" customFormat="1" ht="22.9" customHeight="1">
      <c r="B50" s="183"/>
      <c r="C50" s="189" t="s">
        <v>274</v>
      </c>
      <c r="D50" s="262" t="s">
        <v>572</v>
      </c>
      <c r="E50" s="190">
        <f>+'FC-91_PRESUPUESTO'!E47</f>
        <v>4166.67</v>
      </c>
      <c r="F50" s="184"/>
    </row>
    <row r="51" spans="2:8" s="185" customFormat="1" ht="22.9" customHeight="1">
      <c r="B51" s="183"/>
      <c r="C51" s="1152" t="s">
        <v>584</v>
      </c>
      <c r="D51" s="1153"/>
      <c r="E51" s="296">
        <f>SUM(E49:E50)</f>
        <v>4166.67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6" t="s">
        <v>585</v>
      </c>
      <c r="D53" s="1157"/>
      <c r="E53" s="305">
        <f>E43+E47+E51</f>
        <v>53683.839999999997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52" t="s">
        <v>586</v>
      </c>
      <c r="D55" s="1153"/>
      <c r="E55" s="296">
        <f>+'FC-92_PRESUPUESTO_PYG'!E55</f>
        <v>31714.080000000002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6" t="s">
        <v>585</v>
      </c>
      <c r="D57" s="1157"/>
      <c r="E57" s="305">
        <f>+E53+E55</f>
        <v>85397.92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587</v>
      </c>
      <c r="D59" s="310"/>
      <c r="E59" s="311">
        <f>+E35-E57</f>
        <v>-4166.6699999999983</v>
      </c>
      <c r="F59" s="107"/>
      <c r="H59" s="317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s="306" customFormat="1" ht="22.9" customHeight="1" thickBot="1">
      <c r="B61" s="104"/>
      <c r="C61" s="309" t="s">
        <v>588</v>
      </c>
      <c r="D61" s="310"/>
      <c r="E61" s="311">
        <f>E62+SUM(E67:E71)</f>
        <v>4166.6700000000019</v>
      </c>
      <c r="F61" s="107"/>
      <c r="H61" s="317"/>
    </row>
    <row r="62" spans="2:8" s="185" customFormat="1" ht="22.9" customHeight="1" thickTop="1">
      <c r="B62" s="183"/>
      <c r="C62" s="313"/>
      <c r="D62" s="314" t="s">
        <v>589</v>
      </c>
      <c r="E62" s="315">
        <f>SUM(E63:E66)</f>
        <v>31714.080000000002</v>
      </c>
      <c r="F62" s="184"/>
    </row>
    <row r="63" spans="2:8" s="185" customFormat="1" ht="22.9" customHeight="1">
      <c r="B63" s="183"/>
      <c r="C63" s="189"/>
      <c r="D63" s="262" t="s">
        <v>345</v>
      </c>
      <c r="E63" s="859">
        <f>-'FC-7_INF'!G31</f>
        <v>0</v>
      </c>
      <c r="F63" s="184"/>
    </row>
    <row r="64" spans="2:8" s="185" customFormat="1" ht="22.9" customHeight="1">
      <c r="B64" s="183"/>
      <c r="C64" s="189"/>
      <c r="D64" s="1034" t="s">
        <v>851</v>
      </c>
      <c r="E64" s="859">
        <f>-'FC-7_INF'!I31</f>
        <v>30027.5</v>
      </c>
      <c r="F64" s="184"/>
    </row>
    <row r="65" spans="2:8" s="185" customFormat="1" ht="22.9" customHeight="1">
      <c r="B65" s="183"/>
      <c r="C65" s="189"/>
      <c r="D65" s="262" t="s">
        <v>334</v>
      </c>
      <c r="E65" s="859">
        <f>-'FC-7_INF'!J31</f>
        <v>1686.58</v>
      </c>
      <c r="F65" s="184"/>
    </row>
    <row r="66" spans="2:8" s="185" customFormat="1" ht="22.9" customHeight="1">
      <c r="B66" s="183"/>
      <c r="C66" s="316"/>
      <c r="D66" s="290" t="s">
        <v>335</v>
      </c>
      <c r="E66" s="860">
        <f>-'FC-7_INF'!L31</f>
        <v>0</v>
      </c>
      <c r="F66" s="184"/>
    </row>
    <row r="67" spans="2:8" s="185" customFormat="1" ht="22.9" customHeight="1">
      <c r="B67" s="183"/>
      <c r="C67" s="176"/>
      <c r="D67" s="264" t="s">
        <v>671</v>
      </c>
      <c r="E67" s="861">
        <f>-'FC-8_INV_FINANCIERAS'!I25-'FC-8_INV_FINANCIERAS'!I34-'FC-8_INV_FINANCIERAS'!I49-'FC-8_INV_FINANCIERAS'!I58</f>
        <v>6248.58</v>
      </c>
      <c r="F67" s="184"/>
    </row>
    <row r="68" spans="2:8" s="185" customFormat="1" ht="22.9" customHeight="1">
      <c r="B68" s="183"/>
      <c r="C68" s="176"/>
      <c r="D68" s="881" t="s">
        <v>775</v>
      </c>
      <c r="E68" s="861">
        <f>'FC-4_ACTIVO'!F48-'FC-4_ACTIVO'!G48</f>
        <v>0</v>
      </c>
      <c r="F68" s="184"/>
    </row>
    <row r="69" spans="2:8" s="185" customFormat="1" ht="22.9" customHeight="1">
      <c r="B69" s="183"/>
      <c r="C69" s="176"/>
      <c r="D69" s="512" t="s">
        <v>674</v>
      </c>
      <c r="E69" s="188">
        <f>-(('FC-4_ACTIVO'!G50-'FC-4_ACTIVO'!G75-'FC-4_ACTIVO'!G82)-('FC-4_ACTIVO'!F50-'FC-4_ACTIVO'!F75-'FC-4_ACTIVO'!F82))</f>
        <v>-28208.33</v>
      </c>
      <c r="F69" s="184"/>
    </row>
    <row r="70" spans="2:8" s="185" customFormat="1" ht="22.9" customHeight="1">
      <c r="B70" s="183"/>
      <c r="C70" s="176"/>
      <c r="D70" s="512" t="s">
        <v>672</v>
      </c>
      <c r="E70" s="188">
        <f>'FC-9_TRANS_SUBV'!G32+'FC-9_TRANS_SUBV'!G34+'FC-9_TRANS_SUBV'!G33</f>
        <v>0</v>
      </c>
      <c r="F70" s="184"/>
      <c r="H70" s="318"/>
    </row>
    <row r="71" spans="2:8" s="185" customFormat="1" ht="22.9" customHeight="1">
      <c r="B71" s="183"/>
      <c r="C71" s="176"/>
      <c r="D71" s="512" t="s">
        <v>673</v>
      </c>
      <c r="E71" s="188">
        <f>('FC-4_PASIVO'!G61-'FC-4_PASIVO'!F61)</f>
        <v>-5587.66</v>
      </c>
      <c r="F71" s="184"/>
      <c r="H71" s="318"/>
    </row>
    <row r="72" spans="2:8" s="185" customFormat="1" ht="22.9" customHeight="1">
      <c r="B72" s="183"/>
      <c r="C72" s="22"/>
      <c r="D72" s="312"/>
      <c r="E72" s="213"/>
      <c r="F72" s="184"/>
    </row>
    <row r="73" spans="2:8" s="306" customFormat="1" ht="22.9" customHeight="1" thickBot="1">
      <c r="B73" s="104"/>
      <c r="C73" s="309" t="s">
        <v>590</v>
      </c>
      <c r="D73" s="310"/>
      <c r="E73" s="311">
        <f>+E59+E61</f>
        <v>0</v>
      </c>
      <c r="F73" s="107"/>
      <c r="H73" s="317"/>
    </row>
    <row r="74" spans="2:8" s="185" customFormat="1" ht="22.9" customHeight="1" thickTop="1">
      <c r="B74" s="183"/>
      <c r="C74" s="22"/>
      <c r="D74" s="150"/>
      <c r="E74" s="146"/>
      <c r="F74" s="184"/>
    </row>
    <row r="75" spans="2:8" ht="22.9" customHeight="1" thickBot="1">
      <c r="B75" s="114"/>
      <c r="C75" s="1057"/>
      <c r="D75" s="1057"/>
      <c r="E75" s="115"/>
      <c r="F75" s="116"/>
    </row>
    <row r="76" spans="2:8" ht="22.9" customHeight="1">
      <c r="C76" s="97"/>
      <c r="D76" s="97"/>
      <c r="E76" s="98"/>
    </row>
    <row r="77" spans="2:8" ht="12.75">
      <c r="C77" s="117" t="s">
        <v>77</v>
      </c>
      <c r="D77" s="97"/>
      <c r="E77" s="88" t="s">
        <v>70</v>
      </c>
    </row>
    <row r="78" spans="2:8" ht="12.75">
      <c r="C78" s="118" t="s">
        <v>78</v>
      </c>
      <c r="D78" s="97"/>
      <c r="E78" s="98"/>
    </row>
    <row r="79" spans="2:8" ht="12.75">
      <c r="C79" s="118" t="s">
        <v>79</v>
      </c>
      <c r="D79" s="97"/>
      <c r="E79" s="98"/>
    </row>
    <row r="80" spans="2:8" ht="12.75">
      <c r="C80" s="118" t="s">
        <v>80</v>
      </c>
      <c r="D80" s="97"/>
      <c r="E80" s="98"/>
    </row>
    <row r="81" spans="3:5" ht="12.75">
      <c r="C81" s="118" t="s">
        <v>81</v>
      </c>
      <c r="D81" s="97"/>
      <c r="E81" s="98"/>
    </row>
    <row r="82" spans="3:5" ht="22.9" customHeight="1">
      <c r="C82" s="97"/>
      <c r="D82" s="97"/>
      <c r="E82" s="98"/>
    </row>
    <row r="83" spans="3:5" ht="22.9" customHeight="1">
      <c r="C83" s="97"/>
      <c r="D83" s="97"/>
      <c r="E83" s="98"/>
    </row>
    <row r="84" spans="3:5" ht="22.9" customHeight="1">
      <c r="C84" s="97"/>
      <c r="D84" s="97"/>
      <c r="E84" s="98"/>
    </row>
    <row r="85" spans="3:5" ht="22.9" customHeight="1">
      <c r="C85" s="97"/>
      <c r="D85" s="97"/>
      <c r="E85" s="98"/>
    </row>
    <row r="86" spans="3:5" ht="22.9" customHeight="1">
      <c r="E86" s="98"/>
    </row>
  </sheetData>
  <mergeCells count="18">
    <mergeCell ref="E6:E7"/>
    <mergeCell ref="D9:E9"/>
    <mergeCell ref="C12:D12"/>
    <mergeCell ref="C14:D14"/>
    <mergeCell ref="C37:D37"/>
    <mergeCell ref="C55:D55"/>
    <mergeCell ref="C57:D57"/>
    <mergeCell ref="C75:D75"/>
    <mergeCell ref="C21:D21"/>
    <mergeCell ref="C25:D25"/>
    <mergeCell ref="C29:D29"/>
    <mergeCell ref="C31:D31"/>
    <mergeCell ref="C35:D35"/>
    <mergeCell ref="C33:D33"/>
    <mergeCell ref="C43:D43"/>
    <mergeCell ref="C47:D47"/>
    <mergeCell ref="C51:D51"/>
    <mergeCell ref="C53:D5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23" workbookViewId="0">
      <selection activeCell="E48" sqref="E48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5">
        <f>ejercicio</f>
        <v>2018</v>
      </c>
      <c r="F6" s="99"/>
    </row>
    <row r="7" spans="2:6" ht="30" customHeight="1">
      <c r="B7" s="96"/>
      <c r="C7" s="69" t="s">
        <v>1</v>
      </c>
      <c r="D7" s="97"/>
      <c r="E7" s="103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56" t="s">
        <v>2</v>
      </c>
      <c r="D9" s="1058" t="str">
        <f>Entidad</f>
        <v>Entidad Insular para el Desarrollo Agrícola, Ganadero y Pesquero de Tenerife (AGROTEIDE)</v>
      </c>
      <c r="E9" s="1058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561</v>
      </c>
      <c r="D11" s="105"/>
      <c r="E11" s="106"/>
      <c r="F11" s="107"/>
    </row>
    <row r="12" spans="2:6" s="108" customFormat="1" ht="30" customHeight="1">
      <c r="B12" s="104"/>
      <c r="C12" s="1100"/>
      <c r="D12" s="110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9" t="s">
        <v>576</v>
      </c>
      <c r="D14" s="1091"/>
      <c r="E14" s="266" t="s">
        <v>421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562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563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564</v>
      </c>
      <c r="E18" s="190">
        <f>+'FC-92_PRESUPUESTO_PYG'!E18</f>
        <v>0</v>
      </c>
      <c r="F18" s="184"/>
    </row>
    <row r="19" spans="2:6" s="185" customFormat="1" ht="22.9" customHeight="1">
      <c r="B19" s="183"/>
      <c r="C19" s="189" t="s">
        <v>208</v>
      </c>
      <c r="D19" s="262" t="s">
        <v>565</v>
      </c>
      <c r="E19" s="190">
        <f>+'FC-92_PRESUPUESTO_PYG'!E19+'FC-9_TRANS_SUBV'!G65</f>
        <v>75000</v>
      </c>
      <c r="F19" s="184"/>
    </row>
    <row r="20" spans="2:6" s="185" customFormat="1" ht="22.9" customHeight="1">
      <c r="B20" s="183"/>
      <c r="C20" s="279" t="s">
        <v>216</v>
      </c>
      <c r="D20" s="263" t="s">
        <v>566</v>
      </c>
      <c r="E20" s="169">
        <f>+'FC-92_PRESUPUESTO_PYG'!E20</f>
        <v>6231.25</v>
      </c>
      <c r="F20" s="184"/>
    </row>
    <row r="21" spans="2:6" s="185" customFormat="1" ht="22.9" customHeight="1">
      <c r="B21" s="183"/>
      <c r="C21" s="1152" t="s">
        <v>567</v>
      </c>
      <c r="D21" s="1153"/>
      <c r="E21" s="296">
        <f>SUM(E16:E20)</f>
        <v>81231.25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568</v>
      </c>
      <c r="E23" s="168">
        <f>-'FC-7_INF'!K31</f>
        <v>0</v>
      </c>
      <c r="F23" s="184"/>
    </row>
    <row r="24" spans="2:6" s="185" customFormat="1" ht="22.9" customHeight="1">
      <c r="B24" s="183"/>
      <c r="C24" s="189" t="s">
        <v>221</v>
      </c>
      <c r="D24" s="262" t="s">
        <v>569</v>
      </c>
      <c r="E24" s="190">
        <f>+'FC-9_TRANS_SUBV'!G30</f>
        <v>0</v>
      </c>
      <c r="F24" s="184"/>
    </row>
    <row r="25" spans="2:6" s="185" customFormat="1" ht="22.9" customHeight="1">
      <c r="B25" s="183"/>
      <c r="C25" s="1152" t="s">
        <v>570</v>
      </c>
      <c r="D25" s="1153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571</v>
      </c>
      <c r="E27" s="168">
        <f>-('FC-8_INV_FINANCIERAS'!H25+'FC-8_INV_FINANCIERAS'!H34+'FC-8_INV_FINANCIERAS'!H49+'FC-8_INV_FINANCIERAS'!H58)</f>
        <v>0</v>
      </c>
      <c r="F27" s="184"/>
    </row>
    <row r="28" spans="2:6" s="185" customFormat="1" ht="22.9" customHeight="1">
      <c r="B28" s="183"/>
      <c r="C28" s="189" t="s">
        <v>274</v>
      </c>
      <c r="D28" s="262" t="s">
        <v>572</v>
      </c>
      <c r="E28" s="190">
        <f>+'FC-10_DEUDAS'!M42</f>
        <v>0</v>
      </c>
      <c r="F28" s="184"/>
    </row>
    <row r="29" spans="2:6" s="185" customFormat="1" ht="22.9" customHeight="1">
      <c r="B29" s="183"/>
      <c r="C29" s="1152" t="s">
        <v>573</v>
      </c>
      <c r="D29" s="1153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6" t="s">
        <v>574</v>
      </c>
      <c r="D31" s="1157"/>
      <c r="E31" s="305">
        <f>E21+E25+E29</f>
        <v>81231.25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307"/>
      <c r="D33" s="307"/>
      <c r="E33" s="308"/>
      <c r="F33" s="184"/>
    </row>
    <row r="34" spans="2:6" s="249" customFormat="1" ht="24" customHeight="1">
      <c r="B34" s="246"/>
      <c r="C34" s="1089" t="s">
        <v>577</v>
      </c>
      <c r="D34" s="1091"/>
      <c r="E34" s="266" t="s">
        <v>421</v>
      </c>
      <c r="F34" s="248"/>
    </row>
    <row r="35" spans="2:6" ht="9" customHeight="1">
      <c r="B35" s="110"/>
      <c r="C35" s="68"/>
      <c r="D35" s="150"/>
      <c r="E35" s="89"/>
      <c r="F35" s="99"/>
    </row>
    <row r="36" spans="2:6" s="185" customFormat="1" ht="22.9" customHeight="1">
      <c r="B36" s="183"/>
      <c r="C36" s="289" t="s">
        <v>189</v>
      </c>
      <c r="D36" s="227" t="s">
        <v>578</v>
      </c>
      <c r="E36" s="168">
        <f>+'FC-92_PRESUPUESTO_PYG'!E39</f>
        <v>0</v>
      </c>
      <c r="F36" s="184"/>
    </row>
    <row r="37" spans="2:6" s="185" customFormat="1" ht="22.9" customHeight="1">
      <c r="B37" s="183"/>
      <c r="C37" s="189" t="s">
        <v>199</v>
      </c>
      <c r="D37" s="262" t="s">
        <v>579</v>
      </c>
      <c r="E37" s="190">
        <f>+'FC-92_PRESUPUESTO_PYG'!E40</f>
        <v>49517.17</v>
      </c>
      <c r="F37" s="184"/>
    </row>
    <row r="38" spans="2:6" s="185" customFormat="1" ht="22.9" customHeight="1">
      <c r="B38" s="183"/>
      <c r="C38" s="189" t="s">
        <v>204</v>
      </c>
      <c r="D38" s="262" t="s">
        <v>333</v>
      </c>
      <c r="E38" s="190">
        <f>+'FC-92_PRESUPUESTO_PYG'!E41</f>
        <v>0</v>
      </c>
      <c r="F38" s="184"/>
    </row>
    <row r="39" spans="2:6" s="185" customFormat="1" ht="22.9" customHeight="1">
      <c r="B39" s="183"/>
      <c r="C39" s="189" t="s">
        <v>208</v>
      </c>
      <c r="D39" s="262" t="s">
        <v>580</v>
      </c>
      <c r="E39" s="190">
        <f>+'FC-92_PRESUPUESTO_PYG'!E42</f>
        <v>0</v>
      </c>
      <c r="F39" s="184"/>
    </row>
    <row r="40" spans="2:6" s="185" customFormat="1" ht="22.9" customHeight="1">
      <c r="B40" s="183"/>
      <c r="C40" s="1152" t="s">
        <v>581</v>
      </c>
      <c r="D40" s="1153"/>
      <c r="E40" s="296">
        <f>SUM(E36:E39)</f>
        <v>49517.17</v>
      </c>
      <c r="F40" s="184"/>
    </row>
    <row r="41" spans="2:6" s="185" customFormat="1" ht="9" customHeight="1">
      <c r="B41" s="183"/>
      <c r="C41" s="22"/>
      <c r="D41" s="150"/>
      <c r="E41" s="146"/>
      <c r="F41" s="184"/>
    </row>
    <row r="42" spans="2:6" s="185" customFormat="1" ht="22.9" customHeight="1">
      <c r="B42" s="183"/>
      <c r="C42" s="289" t="s">
        <v>219</v>
      </c>
      <c r="D42" s="227" t="s">
        <v>582</v>
      </c>
      <c r="E42" s="168">
        <f>'FC-7_INF'!F31+'FC-7_INF'!H31</f>
        <v>0</v>
      </c>
      <c r="F42" s="184"/>
    </row>
    <row r="43" spans="2:6" s="185" customFormat="1" ht="22.9" customHeight="1">
      <c r="B43" s="183"/>
      <c r="C43" s="189" t="s">
        <v>221</v>
      </c>
      <c r="D43" s="262" t="s">
        <v>569</v>
      </c>
      <c r="E43" s="190">
        <v>0</v>
      </c>
      <c r="F43" s="184"/>
    </row>
    <row r="44" spans="2:6" s="185" customFormat="1" ht="22.9" customHeight="1">
      <c r="B44" s="183"/>
      <c r="C44" s="1152" t="s">
        <v>583</v>
      </c>
      <c r="D44" s="1153"/>
      <c r="E44" s="296">
        <f>SUM(E42:E43)</f>
        <v>0</v>
      </c>
      <c r="F44" s="184"/>
    </row>
    <row r="45" spans="2:6" s="185" customFormat="1" ht="9" customHeight="1">
      <c r="B45" s="183"/>
      <c r="C45" s="22"/>
      <c r="D45" s="150"/>
      <c r="E45" s="146"/>
      <c r="F45" s="184"/>
    </row>
    <row r="46" spans="2:6" s="185" customFormat="1" ht="22.9" customHeight="1">
      <c r="B46" s="183"/>
      <c r="C46" s="289" t="s">
        <v>272</v>
      </c>
      <c r="D46" s="227" t="s">
        <v>571</v>
      </c>
      <c r="E46" s="168">
        <f>'FC-8_INV_FINANCIERAS'!G25+'FC-8_INV_FINANCIERAS'!G34+'FC-8_INV_FINANCIERAS'!G49+'FC-8_INV_FINANCIERAS'!G58</f>
        <v>0</v>
      </c>
      <c r="F46" s="184"/>
    </row>
    <row r="47" spans="2:6" s="185" customFormat="1" ht="22.9" customHeight="1">
      <c r="B47" s="183"/>
      <c r="C47" s="189" t="s">
        <v>274</v>
      </c>
      <c r="D47" s="262" t="s">
        <v>572</v>
      </c>
      <c r="E47" s="190">
        <f>'FC-10_DEUDAS'!N42+'FC-4_PASIVO'!F54-'FC-4_PASIVO'!G54</f>
        <v>4166.67</v>
      </c>
      <c r="F47" s="184"/>
    </row>
    <row r="48" spans="2:6" s="185" customFormat="1" ht="22.9" customHeight="1">
      <c r="B48" s="183"/>
      <c r="C48" s="1152" t="s">
        <v>584</v>
      </c>
      <c r="D48" s="1153"/>
      <c r="E48" s="296">
        <f>SUM(E46:E47)</f>
        <v>4166.67</v>
      </c>
      <c r="F48" s="184"/>
    </row>
    <row r="49" spans="2:8" s="185" customFormat="1" ht="22.9" customHeight="1">
      <c r="B49" s="183"/>
      <c r="C49" s="150"/>
      <c r="D49" s="212"/>
      <c r="E49" s="214"/>
      <c r="F49" s="184"/>
    </row>
    <row r="50" spans="2:8" s="306" customFormat="1" ht="22.9" customHeight="1" thickBot="1">
      <c r="B50" s="104"/>
      <c r="C50" s="1156" t="s">
        <v>585</v>
      </c>
      <c r="D50" s="1157"/>
      <c r="E50" s="305">
        <f>E40+E44+E48</f>
        <v>53683.839999999997</v>
      </c>
      <c r="F50" s="107"/>
    </row>
    <row r="51" spans="2:8" s="185" customFormat="1" ht="9" customHeight="1">
      <c r="B51" s="183"/>
      <c r="C51" s="22"/>
      <c r="D51" s="150"/>
      <c r="E51" s="146"/>
      <c r="F51" s="184"/>
    </row>
    <row r="52" spans="2:8" ht="22.9" customHeight="1" thickBot="1">
      <c r="B52" s="114"/>
      <c r="C52" s="1057"/>
      <c r="D52" s="1057"/>
      <c r="E52" s="115"/>
      <c r="F52" s="116"/>
      <c r="H52" s="185"/>
    </row>
    <row r="53" spans="2:8" ht="22.9" customHeight="1">
      <c r="C53" s="97"/>
      <c r="D53" s="97"/>
      <c r="E53" s="98"/>
    </row>
    <row r="54" spans="2:8" ht="12.75">
      <c r="C54" s="117" t="s">
        <v>77</v>
      </c>
      <c r="D54" s="97"/>
      <c r="E54" s="88" t="s">
        <v>72</v>
      </c>
    </row>
    <row r="55" spans="2:8" ht="12.75">
      <c r="C55" s="118" t="s">
        <v>78</v>
      </c>
      <c r="D55" s="97"/>
      <c r="E55" s="98"/>
    </row>
    <row r="56" spans="2:8" ht="12.75">
      <c r="C56" s="118" t="s">
        <v>79</v>
      </c>
      <c r="D56" s="97"/>
      <c r="E56" s="98"/>
    </row>
    <row r="57" spans="2:8" ht="12.75">
      <c r="C57" s="118" t="s">
        <v>80</v>
      </c>
      <c r="D57" s="97"/>
      <c r="E57" s="98"/>
    </row>
    <row r="58" spans="2:8" ht="12.75">
      <c r="C58" s="118" t="s">
        <v>81</v>
      </c>
      <c r="D58" s="97"/>
      <c r="E58" s="98"/>
    </row>
    <row r="59" spans="2:8" ht="22.9" customHeight="1">
      <c r="C59" s="97"/>
      <c r="D59" s="97"/>
      <c r="E59" s="98"/>
    </row>
    <row r="60" spans="2:8" ht="22.9" customHeight="1">
      <c r="C60" s="97"/>
      <c r="D60" s="97"/>
      <c r="E60" s="98"/>
    </row>
    <row r="61" spans="2:8" ht="22.9" customHeight="1">
      <c r="C61" s="97"/>
      <c r="D61" s="97"/>
      <c r="E61" s="98"/>
    </row>
    <row r="62" spans="2:8" ht="22.9" customHeight="1">
      <c r="C62" s="97"/>
      <c r="D62" s="97"/>
      <c r="E62" s="98"/>
    </row>
    <row r="63" spans="2:8" ht="22.9" customHeight="1">
      <c r="E63" s="98"/>
    </row>
  </sheetData>
  <mergeCells count="14">
    <mergeCell ref="C25:D25"/>
    <mergeCell ref="E6:E7"/>
    <mergeCell ref="D9:E9"/>
    <mergeCell ref="C12:D12"/>
    <mergeCell ref="C14:D14"/>
    <mergeCell ref="C21:D21"/>
    <mergeCell ref="C44:D44"/>
    <mergeCell ref="C48:D48"/>
    <mergeCell ref="C50:D50"/>
    <mergeCell ref="C52:D52"/>
    <mergeCell ref="C29:D29"/>
    <mergeCell ref="C31:D31"/>
    <mergeCell ref="C34:D34"/>
    <mergeCell ref="C40:D40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36" workbookViewId="0">
      <selection activeCell="E48" sqref="E48"/>
    </sheetView>
  </sheetViews>
  <sheetFormatPr baseColWidth="10" defaultColWidth="10.77734375" defaultRowHeight="22.9" customHeight="1"/>
  <cols>
    <col min="1" max="2" width="3.21875" style="90" customWidth="1"/>
    <col min="3" max="3" width="13.21875" style="90" customWidth="1"/>
    <col min="4" max="4" width="68" style="90" customWidth="1"/>
    <col min="5" max="5" width="16.77734375" style="91" customWidth="1"/>
    <col min="6" max="6" width="3.21875" style="90" customWidth="1"/>
    <col min="7" max="16384" width="10.77734375" style="90"/>
  </cols>
  <sheetData>
    <row r="2" spans="2:6" ht="22.9" customHeight="1">
      <c r="D2" s="212" t="s">
        <v>321</v>
      </c>
    </row>
    <row r="3" spans="2:6" ht="22.9" customHeight="1">
      <c r="D3" s="212" t="s">
        <v>322</v>
      </c>
    </row>
    <row r="4" spans="2:6" ht="22.9" customHeight="1" thickBot="1"/>
    <row r="5" spans="2:6" ht="9" customHeight="1">
      <c r="B5" s="92"/>
      <c r="C5" s="93"/>
      <c r="D5" s="93"/>
      <c r="E5" s="94"/>
      <c r="F5" s="95"/>
    </row>
    <row r="6" spans="2:6" ht="30" customHeight="1">
      <c r="B6" s="96"/>
      <c r="C6" s="69" t="s">
        <v>0</v>
      </c>
      <c r="D6" s="97"/>
      <c r="E6" s="1035">
        <f>ejercicio</f>
        <v>2018</v>
      </c>
      <c r="F6" s="99"/>
    </row>
    <row r="7" spans="2:6" ht="30" customHeight="1">
      <c r="B7" s="96"/>
      <c r="C7" s="69" t="s">
        <v>1</v>
      </c>
      <c r="D7" s="97"/>
      <c r="E7" s="1035"/>
      <c r="F7" s="99"/>
    </row>
    <row r="8" spans="2:6" ht="30" customHeight="1">
      <c r="B8" s="96"/>
      <c r="C8" s="100"/>
      <c r="D8" s="97"/>
      <c r="E8" s="101"/>
      <c r="F8" s="99"/>
    </row>
    <row r="9" spans="2:6" s="185" customFormat="1" ht="30" customHeight="1">
      <c r="B9" s="183"/>
      <c r="C9" s="145" t="s">
        <v>2</v>
      </c>
      <c r="D9" s="1058" t="str">
        <f>Entidad</f>
        <v>Entidad Insular para el Desarrollo Agrícola, Ganadero y Pesquero de Tenerife (AGROTEIDE)</v>
      </c>
      <c r="E9" s="1058"/>
      <c r="F9" s="184"/>
    </row>
    <row r="10" spans="2:6" ht="7.15" customHeight="1">
      <c r="B10" s="96"/>
      <c r="C10" s="97"/>
      <c r="D10" s="97"/>
      <c r="E10" s="98"/>
      <c r="F10" s="99"/>
    </row>
    <row r="11" spans="2:6" s="108" customFormat="1" ht="30" customHeight="1">
      <c r="B11" s="104"/>
      <c r="C11" s="105" t="s">
        <v>561</v>
      </c>
      <c r="D11" s="105"/>
      <c r="E11" s="106"/>
      <c r="F11" s="107"/>
    </row>
    <row r="12" spans="2:6" s="108" customFormat="1" ht="30" customHeight="1">
      <c r="B12" s="104"/>
      <c r="C12" s="1100"/>
      <c r="D12" s="1100"/>
      <c r="E12" s="89"/>
      <c r="F12" s="107"/>
    </row>
    <row r="13" spans="2:6" ht="9" customHeight="1">
      <c r="B13" s="110"/>
      <c r="C13" s="150"/>
      <c r="D13" s="150"/>
      <c r="E13" s="89"/>
      <c r="F13" s="99"/>
    </row>
    <row r="14" spans="2:6" s="249" customFormat="1" ht="24" customHeight="1">
      <c r="B14" s="246"/>
      <c r="C14" s="1089" t="s">
        <v>576</v>
      </c>
      <c r="D14" s="1091"/>
      <c r="E14" s="266" t="s">
        <v>421</v>
      </c>
      <c r="F14" s="248"/>
    </row>
    <row r="15" spans="2:6" ht="9" customHeight="1">
      <c r="B15" s="110"/>
      <c r="C15" s="68"/>
      <c r="D15" s="150"/>
      <c r="E15" s="89"/>
      <c r="F15" s="99"/>
    </row>
    <row r="16" spans="2:6" s="185" customFormat="1" ht="22.9" customHeight="1">
      <c r="B16" s="183"/>
      <c r="C16" s="289" t="s">
        <v>189</v>
      </c>
      <c r="D16" s="227" t="s">
        <v>562</v>
      </c>
      <c r="E16" s="168">
        <v>0</v>
      </c>
      <c r="F16" s="184"/>
    </row>
    <row r="17" spans="2:6" s="185" customFormat="1" ht="22.9" customHeight="1">
      <c r="B17" s="183"/>
      <c r="C17" s="189" t="s">
        <v>199</v>
      </c>
      <c r="D17" s="262" t="s">
        <v>563</v>
      </c>
      <c r="E17" s="190">
        <v>0</v>
      </c>
      <c r="F17" s="184"/>
    </row>
    <row r="18" spans="2:6" s="185" customFormat="1" ht="22.9" customHeight="1">
      <c r="B18" s="183"/>
      <c r="C18" s="189" t="s">
        <v>204</v>
      </c>
      <c r="D18" s="262" t="s">
        <v>564</v>
      </c>
      <c r="E18" s="190">
        <f>+'FC-3_CPyG'!G16+'FC-3_1_INF_ADIC_CPyG'!G72+'FC-3_1_INF_ADIC_CPyG'!G74</f>
        <v>0</v>
      </c>
      <c r="F18" s="184"/>
    </row>
    <row r="19" spans="2:6" s="185" customFormat="1" ht="22.9" customHeight="1">
      <c r="B19" s="183"/>
      <c r="C19" s="189" t="s">
        <v>208</v>
      </c>
      <c r="D19" s="262" t="s">
        <v>565</v>
      </c>
      <c r="E19" s="190">
        <f>'FC-3_CPyG'!G29</f>
        <v>0</v>
      </c>
      <c r="F19" s="184"/>
    </row>
    <row r="20" spans="2:6" s="185" customFormat="1" ht="22.9" customHeight="1">
      <c r="B20" s="183"/>
      <c r="C20" s="279" t="s">
        <v>216</v>
      </c>
      <c r="D20" s="263" t="s">
        <v>566</v>
      </c>
      <c r="E20" s="169">
        <f>'FC-3_1_INF_ADIC_CPyG'!G73+'FC-3_CPyG'!G52+'FC-3_CPyG'!G55+'FC-3_CPyG'!G72+'FC-3_CPyG'!G73</f>
        <v>6231.25</v>
      </c>
      <c r="F20" s="184"/>
    </row>
    <row r="21" spans="2:6" s="185" customFormat="1" ht="22.9" customHeight="1">
      <c r="B21" s="183"/>
      <c r="C21" s="1152" t="s">
        <v>567</v>
      </c>
      <c r="D21" s="1153"/>
      <c r="E21" s="296">
        <f>SUM(E16:E20)</f>
        <v>6231.25</v>
      </c>
      <c r="F21" s="184"/>
    </row>
    <row r="22" spans="2:6" s="185" customFormat="1" ht="9" customHeight="1">
      <c r="B22" s="183"/>
      <c r="C22" s="22"/>
      <c r="D22" s="150"/>
      <c r="E22" s="146"/>
      <c r="F22" s="184"/>
    </row>
    <row r="23" spans="2:6" s="185" customFormat="1" ht="22.9" customHeight="1">
      <c r="B23" s="183"/>
      <c r="C23" s="289" t="s">
        <v>219</v>
      </c>
      <c r="D23" s="227" t="s">
        <v>568</v>
      </c>
      <c r="E23" s="168"/>
      <c r="F23" s="184"/>
    </row>
    <row r="24" spans="2:6" s="185" customFormat="1" ht="22.9" customHeight="1">
      <c r="B24" s="183"/>
      <c r="C24" s="189" t="s">
        <v>221</v>
      </c>
      <c r="D24" s="262" t="s">
        <v>569</v>
      </c>
      <c r="E24" s="190"/>
      <c r="F24" s="184"/>
    </row>
    <row r="25" spans="2:6" s="185" customFormat="1" ht="22.9" customHeight="1">
      <c r="B25" s="183"/>
      <c r="C25" s="1152" t="s">
        <v>570</v>
      </c>
      <c r="D25" s="1153"/>
      <c r="E25" s="296">
        <f>SUM(E23:E24)</f>
        <v>0</v>
      </c>
      <c r="F25" s="184"/>
    </row>
    <row r="26" spans="2:6" s="185" customFormat="1" ht="9" customHeight="1">
      <c r="B26" s="183"/>
      <c r="C26" s="22"/>
      <c r="D26" s="150"/>
      <c r="E26" s="146"/>
      <c r="F26" s="184"/>
    </row>
    <row r="27" spans="2:6" s="185" customFormat="1" ht="22.9" customHeight="1">
      <c r="B27" s="183"/>
      <c r="C27" s="289" t="s">
        <v>272</v>
      </c>
      <c r="D27" s="227" t="s">
        <v>571</v>
      </c>
      <c r="E27" s="168"/>
      <c r="F27" s="184"/>
    </row>
    <row r="28" spans="2:6" s="185" customFormat="1" ht="22.9" customHeight="1">
      <c r="B28" s="183"/>
      <c r="C28" s="189" t="s">
        <v>274</v>
      </c>
      <c r="D28" s="262" t="s">
        <v>572</v>
      </c>
      <c r="E28" s="190"/>
      <c r="F28" s="184"/>
    </row>
    <row r="29" spans="2:6" s="185" customFormat="1" ht="22.9" customHeight="1">
      <c r="B29" s="183"/>
      <c r="C29" s="1152" t="s">
        <v>573</v>
      </c>
      <c r="D29" s="1153"/>
      <c r="E29" s="296">
        <f>SUM(E27:E28)</f>
        <v>0</v>
      </c>
      <c r="F29" s="184"/>
    </row>
    <row r="30" spans="2:6" s="185" customFormat="1" ht="22.9" customHeight="1">
      <c r="B30" s="183"/>
      <c r="C30" s="150"/>
      <c r="D30" s="212"/>
      <c r="E30" s="214"/>
      <c r="F30" s="184"/>
    </row>
    <row r="31" spans="2:6" s="306" customFormat="1" ht="22.9" customHeight="1" thickBot="1">
      <c r="B31" s="104"/>
      <c r="C31" s="1156" t="s">
        <v>574</v>
      </c>
      <c r="D31" s="1157"/>
      <c r="E31" s="305">
        <f>E21+E25+E29</f>
        <v>6231.25</v>
      </c>
      <c r="F31" s="107"/>
    </row>
    <row r="32" spans="2:6" s="185" customFormat="1" ht="9" customHeight="1">
      <c r="B32" s="183"/>
      <c r="C32" s="22"/>
      <c r="D32" s="150"/>
      <c r="E32" s="146"/>
      <c r="F32" s="184"/>
    </row>
    <row r="33" spans="2:6" s="185" customFormat="1" ht="22.9" customHeight="1">
      <c r="B33" s="183"/>
      <c r="C33" s="1152" t="s">
        <v>575</v>
      </c>
      <c r="D33" s="1153"/>
      <c r="E33" s="296">
        <f>IF('FC-3_CPyG'!G20&gt;0,'FC-3_CPyG'!G20,0)+'FC-3_CPyG'!G21+'FC-3_CPyG'!G41+'FC-3_CPyG'!G42+'FC-3_CPyG'!G45+'FC-3_CPyG'!G47+'FC-3_CPyG'!G58+'FC-3_CPyG'!G63</f>
        <v>0</v>
      </c>
      <c r="F33" s="184"/>
    </row>
    <row r="34" spans="2:6" s="185" customFormat="1" ht="9" customHeight="1">
      <c r="B34" s="183"/>
      <c r="C34" s="22"/>
      <c r="D34" s="150"/>
      <c r="E34" s="146"/>
      <c r="F34" s="184"/>
    </row>
    <row r="35" spans="2:6" s="185" customFormat="1" ht="22.9" customHeight="1" thickBot="1">
      <c r="B35" s="183"/>
      <c r="C35" s="1156" t="s">
        <v>591</v>
      </c>
      <c r="D35" s="1157"/>
      <c r="E35" s="305">
        <f>+E31+E33</f>
        <v>6231.25</v>
      </c>
      <c r="F35" s="184"/>
    </row>
    <row r="36" spans="2:6" s="185" customFormat="1" ht="22.9" customHeight="1">
      <c r="B36" s="183"/>
      <c r="C36" s="307"/>
      <c r="D36" s="307"/>
      <c r="E36" s="308"/>
      <c r="F36" s="184"/>
    </row>
    <row r="37" spans="2:6" s="249" customFormat="1" ht="24" customHeight="1">
      <c r="B37" s="246"/>
      <c r="C37" s="1089" t="s">
        <v>577</v>
      </c>
      <c r="D37" s="1091"/>
      <c r="E37" s="266" t="s">
        <v>421</v>
      </c>
      <c r="F37" s="248"/>
    </row>
    <row r="38" spans="2:6" ht="9" customHeight="1">
      <c r="B38" s="110"/>
      <c r="C38" s="68"/>
      <c r="D38" s="150"/>
      <c r="E38" s="89"/>
      <c r="F38" s="99"/>
    </row>
    <row r="39" spans="2:6" s="185" customFormat="1" ht="22.9" customHeight="1">
      <c r="B39" s="183"/>
      <c r="C39" s="289" t="s">
        <v>189</v>
      </c>
      <c r="D39" s="227" t="s">
        <v>578</v>
      </c>
      <c r="E39" s="168">
        <f>-'FC-3_CPyG'!G30+'FC-3_CPyG'!G33</f>
        <v>0</v>
      </c>
      <c r="F39" s="184"/>
    </row>
    <row r="40" spans="2:6" s="185" customFormat="1" ht="22.9" customHeight="1">
      <c r="B40" s="183"/>
      <c r="C40" s="189" t="s">
        <v>199</v>
      </c>
      <c r="D40" s="262" t="s">
        <v>579</v>
      </c>
      <c r="E40" s="190">
        <f>-'FC-3_CPyG'!G22+'FC-3_CPyG'!G26-'FC-3_CPyG'!G35-'FC-3_CPyG'!G36-'FC-3_CPyG'!G38-'FC-3_CPyG'!G77-'FC-3_1_INF_ADIC_CPyG'!G55-E42</f>
        <v>49517.17</v>
      </c>
      <c r="F40" s="184"/>
    </row>
    <row r="41" spans="2:6" s="185" customFormat="1" ht="22.9" customHeight="1">
      <c r="B41" s="183"/>
      <c r="C41" s="189" t="s">
        <v>204</v>
      </c>
      <c r="D41" s="262" t="s">
        <v>333</v>
      </c>
      <c r="E41" s="190">
        <f>-'FC-3_CPyG'!G60-'FC-3_CPyG'!G61-'FC-3_CPyG'!G70</f>
        <v>0</v>
      </c>
      <c r="F41" s="184"/>
    </row>
    <row r="42" spans="2:6" s="185" customFormat="1" ht="22.9" customHeight="1">
      <c r="B42" s="183"/>
      <c r="C42" s="189" t="s">
        <v>208</v>
      </c>
      <c r="D42" s="262" t="s">
        <v>580</v>
      </c>
      <c r="E42" s="169">
        <f>+'FC-3_1_INF_ADIC_CPyG'!G85</f>
        <v>0</v>
      </c>
      <c r="F42" s="184"/>
    </row>
    <row r="43" spans="2:6" s="185" customFormat="1" ht="22.9" customHeight="1">
      <c r="B43" s="183"/>
      <c r="C43" s="1152" t="s">
        <v>581</v>
      </c>
      <c r="D43" s="1153"/>
      <c r="E43" s="296">
        <f>SUM(E39:E42)</f>
        <v>49517.17</v>
      </c>
      <c r="F43" s="184"/>
    </row>
    <row r="44" spans="2:6" s="185" customFormat="1" ht="9" customHeight="1">
      <c r="B44" s="183"/>
      <c r="C44" s="22"/>
      <c r="D44" s="150"/>
      <c r="E44" s="146"/>
      <c r="F44" s="184"/>
    </row>
    <row r="45" spans="2:6" s="185" customFormat="1" ht="22.9" customHeight="1">
      <c r="B45" s="183"/>
      <c r="C45" s="289" t="s">
        <v>219</v>
      </c>
      <c r="D45" s="227" t="s">
        <v>582</v>
      </c>
      <c r="E45" s="168"/>
      <c r="F45" s="184"/>
    </row>
    <row r="46" spans="2:6" s="185" customFormat="1" ht="22.9" customHeight="1">
      <c r="B46" s="183"/>
      <c r="C46" s="189" t="s">
        <v>221</v>
      </c>
      <c r="D46" s="262" t="s">
        <v>569</v>
      </c>
      <c r="E46" s="190"/>
      <c r="F46" s="184"/>
    </row>
    <row r="47" spans="2:6" s="185" customFormat="1" ht="22.9" customHeight="1">
      <c r="B47" s="183"/>
      <c r="C47" s="1152" t="s">
        <v>583</v>
      </c>
      <c r="D47" s="1153"/>
      <c r="E47" s="296">
        <f>SUM(E45:E46)</f>
        <v>0</v>
      </c>
      <c r="F47" s="184"/>
    </row>
    <row r="48" spans="2:6" s="185" customFormat="1" ht="9" customHeight="1">
      <c r="B48" s="183"/>
      <c r="C48" s="22"/>
      <c r="D48" s="150"/>
      <c r="E48" s="146"/>
      <c r="F48" s="184"/>
    </row>
    <row r="49" spans="2:8" s="185" customFormat="1" ht="22.9" customHeight="1">
      <c r="B49" s="183"/>
      <c r="C49" s="289" t="s">
        <v>272</v>
      </c>
      <c r="D49" s="227" t="s">
        <v>571</v>
      </c>
      <c r="E49" s="168"/>
      <c r="F49" s="184"/>
    </row>
    <row r="50" spans="2:8" s="185" customFormat="1" ht="22.9" customHeight="1">
      <c r="B50" s="183"/>
      <c r="C50" s="189" t="s">
        <v>274</v>
      </c>
      <c r="D50" s="262" t="s">
        <v>572</v>
      </c>
      <c r="E50" s="190"/>
      <c r="F50" s="184"/>
    </row>
    <row r="51" spans="2:8" s="185" customFormat="1" ht="22.9" customHeight="1">
      <c r="B51" s="183"/>
      <c r="C51" s="1152" t="s">
        <v>584</v>
      </c>
      <c r="D51" s="1153"/>
      <c r="E51" s="296">
        <f>SUM(E49:E50)</f>
        <v>0</v>
      </c>
      <c r="F51" s="184"/>
    </row>
    <row r="52" spans="2:8" s="185" customFormat="1" ht="22.9" customHeight="1">
      <c r="B52" s="183"/>
      <c r="C52" s="150"/>
      <c r="D52" s="212"/>
      <c r="E52" s="214"/>
      <c r="F52" s="184"/>
    </row>
    <row r="53" spans="2:8" s="306" customFormat="1" ht="22.9" customHeight="1" thickBot="1">
      <c r="B53" s="104"/>
      <c r="C53" s="1156" t="s">
        <v>585</v>
      </c>
      <c r="D53" s="1157"/>
      <c r="E53" s="305">
        <f>E43+E47+E51</f>
        <v>49517.17</v>
      </c>
      <c r="F53" s="107"/>
    </row>
    <row r="54" spans="2:8" s="185" customFormat="1" ht="9" customHeight="1">
      <c r="B54" s="183"/>
      <c r="C54" s="22"/>
      <c r="D54" s="150"/>
      <c r="E54" s="146"/>
      <c r="F54" s="184"/>
    </row>
    <row r="55" spans="2:8" s="185" customFormat="1" ht="22.9" customHeight="1">
      <c r="B55" s="183"/>
      <c r="C55" s="1152" t="s">
        <v>586</v>
      </c>
      <c r="D55" s="1153"/>
      <c r="E55" s="296">
        <f>IF('FC-3_CPyG'!G20&lt;0,-'FC-3_CPyG'!G20,0)-'FC-3_CPyG'!G26-'FC-3_CPyG'!G33-'FC-3_CPyG'!G37-'FC-3_CPyG'!G40-'FC-3_CPyG'!G44-'FC-3_CPyG'!G62-'FC-3_CPyG'!G66-'FC-3_CPyG'!G67</f>
        <v>31714.080000000002</v>
      </c>
      <c r="F55" s="184"/>
    </row>
    <row r="56" spans="2:8" s="185" customFormat="1" ht="9" customHeight="1">
      <c r="B56" s="183"/>
      <c r="C56" s="22"/>
      <c r="D56" s="150"/>
      <c r="E56" s="146"/>
      <c r="F56" s="184"/>
    </row>
    <row r="57" spans="2:8" s="185" customFormat="1" ht="22.9" customHeight="1" thickBot="1">
      <c r="B57" s="183"/>
      <c r="C57" s="1156" t="s">
        <v>592</v>
      </c>
      <c r="D57" s="1157"/>
      <c r="E57" s="305">
        <f>+E53+E55</f>
        <v>81231.25</v>
      </c>
      <c r="F57" s="184"/>
    </row>
    <row r="58" spans="2:8" s="185" customFormat="1" ht="22.9" customHeight="1">
      <c r="B58" s="183"/>
      <c r="C58" s="307"/>
      <c r="D58" s="307"/>
      <c r="E58" s="308"/>
      <c r="F58" s="184"/>
    </row>
    <row r="59" spans="2:8" s="306" customFormat="1" ht="22.9" customHeight="1" thickBot="1">
      <c r="B59" s="104"/>
      <c r="C59" s="309" t="s">
        <v>587</v>
      </c>
      <c r="D59" s="310"/>
      <c r="E59" s="311">
        <f>+E35-E57</f>
        <v>-75000</v>
      </c>
      <c r="F59" s="107"/>
      <c r="H59" s="185"/>
    </row>
    <row r="60" spans="2:8" s="185" customFormat="1" ht="22.9" customHeight="1" thickTop="1">
      <c r="B60" s="183"/>
      <c r="C60" s="22"/>
      <c r="D60" s="150"/>
      <c r="E60" s="146"/>
      <c r="F60" s="184"/>
    </row>
    <row r="61" spans="2:8" ht="22.9" customHeight="1" thickBot="1">
      <c r="B61" s="114"/>
      <c r="C61" s="1057"/>
      <c r="D61" s="1057"/>
      <c r="E61" s="115"/>
      <c r="F61" s="116"/>
      <c r="H61" s="185"/>
    </row>
    <row r="62" spans="2:8" ht="22.9" customHeight="1">
      <c r="C62" s="97"/>
      <c r="D62" s="97"/>
      <c r="E62" s="98"/>
    </row>
    <row r="63" spans="2:8" ht="12.75">
      <c r="C63" s="117" t="s">
        <v>77</v>
      </c>
      <c r="D63" s="97"/>
      <c r="E63" s="88" t="s">
        <v>74</v>
      </c>
    </row>
    <row r="64" spans="2:8" ht="12.75">
      <c r="C64" s="118" t="s">
        <v>78</v>
      </c>
      <c r="D64" s="97"/>
      <c r="E64" s="98"/>
    </row>
    <row r="65" spans="3:5" ht="12.75">
      <c r="C65" s="118" t="s">
        <v>79</v>
      </c>
      <c r="D65" s="97"/>
      <c r="E65" s="98"/>
    </row>
    <row r="66" spans="3:5" ht="12.75">
      <c r="C66" s="118" t="s">
        <v>80</v>
      </c>
      <c r="D66" s="97"/>
      <c r="E66" s="98"/>
    </row>
    <row r="67" spans="3:5" ht="12.75">
      <c r="C67" s="118" t="s">
        <v>81</v>
      </c>
      <c r="D67" s="97"/>
      <c r="E67" s="98"/>
    </row>
    <row r="68" spans="3:5" ht="22.9" customHeight="1">
      <c r="C68" s="97"/>
      <c r="D68" s="97"/>
      <c r="E68" s="98"/>
    </row>
    <row r="69" spans="3:5" ht="22.9" customHeight="1">
      <c r="C69" s="97"/>
      <c r="D69" s="97"/>
      <c r="E69" s="98"/>
    </row>
    <row r="70" spans="3:5" ht="22.9" customHeight="1">
      <c r="C70" s="97"/>
      <c r="D70" s="97"/>
      <c r="E70" s="98"/>
    </row>
    <row r="71" spans="3:5" ht="22.9" customHeight="1">
      <c r="C71" s="97"/>
      <c r="D71" s="97"/>
      <c r="E71" s="98"/>
    </row>
    <row r="72" spans="3:5" ht="22.9" customHeight="1">
      <c r="E72" s="98"/>
    </row>
  </sheetData>
  <sheetProtection password="E059" sheet="1" objects="1" scenarios="1"/>
  <mergeCells count="18">
    <mergeCell ref="C25:D25"/>
    <mergeCell ref="E6:E7"/>
    <mergeCell ref="D9:E9"/>
    <mergeCell ref="C12:D12"/>
    <mergeCell ref="C14:D14"/>
    <mergeCell ref="C21:D21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55:D55"/>
    <mergeCell ref="C57:D57"/>
  </mergeCells>
  <phoneticPr fontId="23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workbookViewId="0">
      <selection activeCell="I21" sqref="I21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3" t="s">
        <v>31</v>
      </c>
    </row>
    <row r="3" spans="2:24" ht="22.9" customHeight="1">
      <c r="D3" s="63" t="s">
        <v>32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99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1"/>
    </row>
    <row r="6" spans="2:24" ht="30" customHeight="1">
      <c r="B6" s="8"/>
      <c r="C6" s="1" t="s">
        <v>0</v>
      </c>
      <c r="D6" s="23"/>
      <c r="E6" s="23"/>
      <c r="F6" s="23"/>
      <c r="G6" s="3"/>
      <c r="H6" s="1035">
        <f>ejercicio</f>
        <v>2018</v>
      </c>
      <c r="I6" s="9"/>
      <c r="K6" s="402"/>
      <c r="L6" s="403" t="s">
        <v>643</v>
      </c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5"/>
    </row>
    <row r="7" spans="2:24" ht="30" customHeight="1">
      <c r="B7" s="8"/>
      <c r="C7" s="1" t="s">
        <v>1</v>
      </c>
      <c r="D7" s="3"/>
      <c r="E7" s="3"/>
      <c r="F7" s="3"/>
      <c r="G7" s="3"/>
      <c r="H7" s="1035">
        <v>2018</v>
      </c>
      <c r="I7" s="9"/>
      <c r="K7" s="402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5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402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5"/>
    </row>
    <row r="9" spans="2:24" ht="30" customHeight="1">
      <c r="B9" s="8"/>
      <c r="C9" s="39" t="s">
        <v>2</v>
      </c>
      <c r="D9" s="1041" t="str">
        <f>Entidad</f>
        <v>Entidad Insular para el Desarrollo Agrícola, Ganadero y Pesquero de Tenerife (AGROTEIDE)</v>
      </c>
      <c r="E9" s="1041"/>
      <c r="F9" s="1041"/>
      <c r="G9" s="1041"/>
      <c r="H9" s="1041"/>
      <c r="I9" s="9"/>
      <c r="K9" s="406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402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5"/>
    </row>
    <row r="11" spans="2:24" s="12" customFormat="1" ht="30" customHeight="1">
      <c r="B11" s="24"/>
      <c r="C11" s="11" t="s">
        <v>76</v>
      </c>
      <c r="D11" s="11"/>
      <c r="E11" s="11"/>
      <c r="F11" s="11"/>
      <c r="G11" s="11"/>
      <c r="H11" s="11"/>
      <c r="I11" s="25"/>
      <c r="K11" s="409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0"/>
      <c r="X11" s="411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409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0"/>
      <c r="X12" s="411"/>
    </row>
    <row r="13" spans="2:24" ht="22.9" customHeight="1">
      <c r="B13" s="8"/>
      <c r="C13" s="13" t="s">
        <v>621</v>
      </c>
      <c r="D13" s="13"/>
      <c r="E13" s="13"/>
      <c r="F13" s="13"/>
      <c r="G13" s="13"/>
      <c r="H13" s="538">
        <f>+H15+H19</f>
        <v>9</v>
      </c>
      <c r="I13" s="9"/>
      <c r="K13" s="402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5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402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5"/>
    </row>
    <row r="15" spans="2:24" ht="22.9" customHeight="1">
      <c r="B15" s="8"/>
      <c r="C15" s="3"/>
      <c r="D15" s="539" t="s">
        <v>622</v>
      </c>
      <c r="E15" s="539"/>
      <c r="F15" s="539"/>
      <c r="G15" s="539"/>
      <c r="H15" s="540">
        <f>H16+H17</f>
        <v>9</v>
      </c>
      <c r="I15" s="9"/>
      <c r="K15" s="402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5"/>
    </row>
    <row r="16" spans="2:24" ht="22.9" customHeight="1">
      <c r="B16" s="8"/>
      <c r="C16" s="3"/>
      <c r="D16" s="3"/>
      <c r="E16" s="26" t="s">
        <v>3</v>
      </c>
      <c r="F16" s="26"/>
      <c r="G16" s="26"/>
      <c r="H16" s="431">
        <v>9</v>
      </c>
      <c r="I16" s="9"/>
      <c r="K16" s="402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5"/>
    </row>
    <row r="17" spans="2:24" ht="22.9" customHeight="1">
      <c r="B17" s="8"/>
      <c r="C17" s="3"/>
      <c r="D17" s="3"/>
      <c r="E17" s="26" t="s">
        <v>4</v>
      </c>
      <c r="F17" s="26"/>
      <c r="G17" s="26"/>
      <c r="H17" s="431">
        <v>0</v>
      </c>
      <c r="I17" s="9"/>
      <c r="K17" s="402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5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402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5"/>
    </row>
    <row r="19" spans="2:24" ht="22.9" customHeight="1">
      <c r="B19" s="8"/>
      <c r="C19" s="3"/>
      <c r="D19" s="539" t="s">
        <v>623</v>
      </c>
      <c r="E19" s="539"/>
      <c r="F19" s="539"/>
      <c r="G19" s="539"/>
      <c r="H19" s="541">
        <v>0</v>
      </c>
      <c r="I19" s="9"/>
      <c r="K19" s="402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5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402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5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402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5"/>
    </row>
    <row r="22" spans="2:24" ht="31.15" customHeight="1">
      <c r="B22" s="8"/>
      <c r="C22" s="27" t="s">
        <v>6</v>
      </c>
      <c r="D22" s="27" t="s">
        <v>5</v>
      </c>
      <c r="E22" s="27"/>
      <c r="F22" s="27"/>
      <c r="G22" s="27"/>
      <c r="H22" s="28" t="s">
        <v>7</v>
      </c>
      <c r="I22" s="9"/>
      <c r="K22" s="402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5"/>
    </row>
    <row r="23" spans="2:24" ht="22.9" customHeight="1">
      <c r="B23" s="8"/>
      <c r="C23" s="29" t="s">
        <v>624</v>
      </c>
      <c r="D23" s="542" t="s">
        <v>817</v>
      </c>
      <c r="E23" s="542"/>
      <c r="F23" s="542"/>
      <c r="G23" s="542"/>
      <c r="H23" s="432">
        <v>42317</v>
      </c>
      <c r="I23" s="9"/>
      <c r="K23" s="402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5"/>
    </row>
    <row r="24" spans="2:24" ht="22.9" customHeight="1">
      <c r="B24" s="8"/>
      <c r="C24" s="30" t="s">
        <v>625</v>
      </c>
      <c r="D24" s="543" t="s">
        <v>818</v>
      </c>
      <c r="E24" s="543"/>
      <c r="F24" s="543"/>
      <c r="G24" s="543"/>
      <c r="H24" s="432">
        <v>42317</v>
      </c>
      <c r="I24" s="9"/>
      <c r="K24" s="402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5"/>
    </row>
    <row r="25" spans="2:24" ht="22.9" customHeight="1">
      <c r="B25" s="8"/>
      <c r="C25" s="30" t="s">
        <v>626</v>
      </c>
      <c r="D25" s="543" t="s">
        <v>835</v>
      </c>
      <c r="E25" s="543"/>
      <c r="F25" s="543"/>
      <c r="G25" s="543"/>
      <c r="H25" s="432"/>
      <c r="I25" s="9"/>
      <c r="K25" s="402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5"/>
    </row>
    <row r="26" spans="2:24" ht="22.9" customHeight="1">
      <c r="B26" s="8"/>
      <c r="C26" s="30" t="s">
        <v>627</v>
      </c>
      <c r="D26" s="1031" t="s">
        <v>836</v>
      </c>
      <c r="E26" s="543"/>
      <c r="F26" s="543"/>
      <c r="G26" s="543"/>
      <c r="H26" s="432"/>
      <c r="I26" s="9"/>
      <c r="K26" s="402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5"/>
    </row>
    <row r="27" spans="2:24" ht="22.9" customHeight="1">
      <c r="B27" s="8"/>
      <c r="C27" s="30" t="s">
        <v>8</v>
      </c>
      <c r="D27" s="543" t="s">
        <v>819</v>
      </c>
      <c r="E27" s="543"/>
      <c r="F27" s="543"/>
      <c r="G27" s="543"/>
      <c r="H27" s="432">
        <v>42317</v>
      </c>
      <c r="I27" s="9"/>
      <c r="K27" s="402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5"/>
    </row>
    <row r="28" spans="2:24" ht="22.9" customHeight="1">
      <c r="B28" s="8"/>
      <c r="C28" s="30" t="s">
        <v>9</v>
      </c>
      <c r="D28" s="543" t="s">
        <v>820</v>
      </c>
      <c r="E28" s="543"/>
      <c r="F28" s="543"/>
      <c r="G28" s="543"/>
      <c r="H28" s="432">
        <v>42317</v>
      </c>
      <c r="I28" s="9"/>
      <c r="K28" s="402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5"/>
    </row>
    <row r="29" spans="2:24" ht="22.9" customHeight="1">
      <c r="B29" s="8"/>
      <c r="C29" s="30" t="s">
        <v>10</v>
      </c>
      <c r="D29" s="543" t="s">
        <v>821</v>
      </c>
      <c r="E29" s="543"/>
      <c r="F29" s="543"/>
      <c r="G29" s="543"/>
      <c r="H29" s="432">
        <v>42317</v>
      </c>
      <c r="I29" s="9"/>
      <c r="K29" s="402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5"/>
    </row>
    <row r="30" spans="2:24" ht="22.9" customHeight="1">
      <c r="B30" s="8"/>
      <c r="C30" s="30" t="s">
        <v>11</v>
      </c>
      <c r="D30" s="543" t="s">
        <v>822</v>
      </c>
      <c r="E30" s="543"/>
      <c r="F30" s="543"/>
      <c r="G30" s="543"/>
      <c r="H30" s="432">
        <v>42317</v>
      </c>
      <c r="I30" s="9"/>
      <c r="K30" s="412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4"/>
    </row>
    <row r="31" spans="2:24" ht="22.9" customHeight="1">
      <c r="B31" s="8"/>
      <c r="C31" s="30" t="s">
        <v>12</v>
      </c>
      <c r="D31" s="543" t="s">
        <v>823</v>
      </c>
      <c r="E31" s="543"/>
      <c r="F31" s="543"/>
      <c r="G31" s="543"/>
      <c r="H31" s="432">
        <v>42317</v>
      </c>
      <c r="I31" s="9"/>
      <c r="K31" s="412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4"/>
    </row>
    <row r="32" spans="2:24" ht="22.9" customHeight="1">
      <c r="B32" s="8"/>
      <c r="C32" s="30" t="s">
        <v>13</v>
      </c>
      <c r="D32" s="543" t="s">
        <v>824</v>
      </c>
      <c r="E32" s="543"/>
      <c r="F32" s="543"/>
      <c r="G32" s="543"/>
      <c r="H32" s="432">
        <v>42317</v>
      </c>
      <c r="I32" s="9"/>
      <c r="K32" s="402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5"/>
    </row>
    <row r="33" spans="2:25" ht="22.9" customHeight="1">
      <c r="B33" s="8"/>
      <c r="C33" s="30" t="s">
        <v>14</v>
      </c>
      <c r="D33" s="543" t="s">
        <v>825</v>
      </c>
      <c r="E33" s="543"/>
      <c r="F33" s="543"/>
      <c r="G33" s="543"/>
      <c r="H33" s="432">
        <v>42691</v>
      </c>
      <c r="I33" s="9"/>
      <c r="K33" s="402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5"/>
    </row>
    <row r="34" spans="2:25" ht="22.9" customHeight="1">
      <c r="B34" s="8"/>
      <c r="C34" s="30" t="s">
        <v>15</v>
      </c>
      <c r="D34" s="543"/>
      <c r="E34" s="543"/>
      <c r="F34" s="543"/>
      <c r="G34" s="543"/>
      <c r="H34" s="432"/>
      <c r="I34" s="9"/>
      <c r="K34" s="402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5"/>
    </row>
    <row r="35" spans="2:25" ht="22.9" customHeight="1">
      <c r="B35" s="8"/>
      <c r="C35" s="30" t="s">
        <v>16</v>
      </c>
      <c r="D35" s="543"/>
      <c r="E35" s="543"/>
      <c r="F35" s="543"/>
      <c r="G35" s="543"/>
      <c r="H35" s="432"/>
      <c r="I35" s="9"/>
      <c r="K35" s="402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5"/>
    </row>
    <row r="36" spans="2:25" ht="22.9" customHeight="1">
      <c r="B36" s="8"/>
      <c r="C36" s="30" t="s">
        <v>17</v>
      </c>
      <c r="D36" s="543"/>
      <c r="E36" s="543"/>
      <c r="F36" s="543"/>
      <c r="G36" s="543"/>
      <c r="H36" s="432"/>
      <c r="I36" s="9"/>
      <c r="K36" s="415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6"/>
      <c r="X36" s="417"/>
    </row>
    <row r="37" spans="2:25" ht="22.9" customHeight="1">
      <c r="B37" s="8"/>
      <c r="C37" s="30" t="s">
        <v>18</v>
      </c>
      <c r="D37" s="543"/>
      <c r="E37" s="543"/>
      <c r="F37" s="543"/>
      <c r="G37" s="543"/>
      <c r="H37" s="432"/>
      <c r="I37" s="9"/>
      <c r="K37" s="415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7"/>
    </row>
    <row r="38" spans="2:25" ht="22.9" customHeight="1">
      <c r="B38" s="8"/>
      <c r="C38" s="30" t="s">
        <v>19</v>
      </c>
      <c r="D38" s="543"/>
      <c r="E38" s="543"/>
      <c r="F38" s="543"/>
      <c r="G38" s="543"/>
      <c r="H38" s="432"/>
      <c r="I38" s="9"/>
      <c r="K38" s="415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7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415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7"/>
    </row>
    <row r="40" spans="2:25" ht="22.9" customHeight="1">
      <c r="B40" s="8"/>
      <c r="C40" s="34" t="s">
        <v>628</v>
      </c>
      <c r="D40" s="544" t="s">
        <v>826</v>
      </c>
      <c r="E40" s="544"/>
      <c r="F40" s="544"/>
      <c r="G40" s="544"/>
      <c r="H40" s="433"/>
      <c r="I40" s="9"/>
      <c r="K40" s="402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5"/>
    </row>
    <row r="41" spans="2:25" ht="22.9" customHeight="1">
      <c r="B41" s="8"/>
      <c r="C41" s="34" t="s">
        <v>36</v>
      </c>
      <c r="D41" s="543" t="s">
        <v>849</v>
      </c>
      <c r="E41" s="543"/>
      <c r="F41" s="543"/>
      <c r="G41" s="543"/>
      <c r="H41" s="433"/>
      <c r="I41" s="9"/>
      <c r="K41" s="402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5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418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20"/>
    </row>
    <row r="43" spans="2:25" ht="22.9" customHeight="1">
      <c r="G43" s="36"/>
    </row>
    <row r="44" spans="2:25" s="42" customFormat="1" ht="15">
      <c r="C44" s="37" t="s">
        <v>77</v>
      </c>
      <c r="G44" s="43"/>
      <c r="H44" s="41" t="s">
        <v>37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78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79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80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81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85" zoomScaleNormal="85" workbookViewId="0">
      <selection activeCell="F65" sqref="F65"/>
    </sheetView>
  </sheetViews>
  <sheetFormatPr baseColWidth="10" defaultColWidth="10.77734375" defaultRowHeight="22.9" customHeight="1"/>
  <cols>
    <col min="1" max="2" width="3.21875" style="733" customWidth="1"/>
    <col min="3" max="3" width="13.5546875" style="733" customWidth="1"/>
    <col min="4" max="4" width="16.21875" style="733" customWidth="1"/>
    <col min="5" max="5" width="14" style="733" customWidth="1"/>
    <col min="6" max="7" width="16.21875" style="733" customWidth="1"/>
    <col min="8" max="8" width="10.21875" style="733" customWidth="1"/>
    <col min="9" max="9" width="13" style="733" customWidth="1"/>
    <col min="10" max="10" width="10.77734375" style="733"/>
    <col min="11" max="11" width="2" style="733" customWidth="1"/>
    <col min="12" max="15" width="10.77734375" style="733"/>
    <col min="16" max="16" width="30.44140625" style="733" customWidth="1"/>
    <col min="17" max="17" width="3.21875" style="733" customWidth="1"/>
    <col min="18" max="16384" width="10.77734375" style="733"/>
  </cols>
  <sheetData>
    <row r="1" spans="2:32" ht="22.9" customHeight="1">
      <c r="D1" s="734"/>
    </row>
    <row r="2" spans="2:32" ht="22.9" customHeight="1">
      <c r="D2" s="735" t="s">
        <v>31</v>
      </c>
    </row>
    <row r="3" spans="2:32" ht="22.9" customHeight="1">
      <c r="D3" s="735" t="s">
        <v>32</v>
      </c>
    </row>
    <row r="4" spans="2:32" ht="22.9" customHeight="1" thickBot="1"/>
    <row r="5" spans="2:32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8"/>
      <c r="S5" s="399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400"/>
      <c r="AF5" s="401"/>
    </row>
    <row r="6" spans="2:32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734"/>
      <c r="P6" s="1042">
        <f>ejercicio</f>
        <v>2018</v>
      </c>
      <c r="Q6" s="741"/>
      <c r="S6" s="402"/>
      <c r="T6" s="403" t="s">
        <v>643</v>
      </c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5"/>
    </row>
    <row r="7" spans="2:32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42"/>
      <c r="N7" s="734"/>
      <c r="P7" s="1042"/>
      <c r="Q7" s="741"/>
      <c r="S7" s="402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4"/>
      <c r="AE7" s="404"/>
      <c r="AF7" s="405"/>
    </row>
    <row r="8" spans="2:32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42"/>
      <c r="N8" s="734"/>
      <c r="O8" s="744"/>
      <c r="P8" s="744"/>
      <c r="Q8" s="741"/>
      <c r="S8" s="402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5"/>
    </row>
    <row r="9" spans="2:32" s="748" customFormat="1" ht="30" customHeight="1">
      <c r="B9" s="745"/>
      <c r="C9" s="746" t="s">
        <v>2</v>
      </c>
      <c r="D9" s="1044" t="str">
        <f>Entidad</f>
        <v>Entidad Insular para el Desarrollo Agrícola, Ganadero y Pesquero de Tenerife (AGROTEIDE)</v>
      </c>
      <c r="E9" s="1044"/>
      <c r="F9" s="1044"/>
      <c r="G9" s="1044"/>
      <c r="H9" s="1044"/>
      <c r="I9" s="1044"/>
      <c r="J9" s="1044"/>
      <c r="K9" s="1044"/>
      <c r="L9" s="1044"/>
      <c r="M9" s="1044"/>
      <c r="N9" s="1044"/>
      <c r="O9" s="1044"/>
      <c r="P9" s="723"/>
      <c r="Q9" s="747"/>
      <c r="S9" s="406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7"/>
      <c r="AE9" s="407"/>
      <c r="AF9" s="408"/>
    </row>
    <row r="10" spans="2:32" ht="7.15" customHeight="1">
      <c r="B10" s="739"/>
      <c r="C10" s="734"/>
      <c r="D10" s="734"/>
      <c r="E10" s="734"/>
      <c r="F10" s="734"/>
      <c r="G10" s="734"/>
      <c r="H10" s="734"/>
      <c r="I10" s="742"/>
      <c r="J10" s="734"/>
      <c r="K10" s="734"/>
      <c r="L10" s="734"/>
      <c r="M10" s="734"/>
      <c r="N10" s="734"/>
      <c r="O10" s="734"/>
      <c r="P10" s="734"/>
      <c r="Q10" s="741"/>
      <c r="S10" s="402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5"/>
    </row>
    <row r="11" spans="2:32" s="752" customFormat="1" ht="30" customHeight="1">
      <c r="B11" s="749"/>
      <c r="C11" s="750" t="s">
        <v>83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0"/>
      <c r="P11" s="750"/>
      <c r="Q11" s="751"/>
      <c r="S11" s="409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0"/>
      <c r="AE11" s="410"/>
      <c r="AF11" s="411"/>
    </row>
    <row r="12" spans="2:32" ht="22.9" customHeight="1">
      <c r="B12" s="739"/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4"/>
      <c r="P12" s="734"/>
      <c r="Q12" s="741"/>
      <c r="S12" s="409"/>
      <c r="T12" s="410"/>
      <c r="U12" s="410"/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1"/>
    </row>
    <row r="13" spans="2:32" ht="22.9" customHeight="1">
      <c r="B13" s="739"/>
      <c r="C13" s="753" t="s">
        <v>691</v>
      </c>
      <c r="D13" s="753"/>
      <c r="E13" s="753"/>
      <c r="F13" s="753"/>
      <c r="G13" s="753"/>
      <c r="H13" s="753"/>
      <c r="I13" s="753"/>
      <c r="J13" s="753"/>
      <c r="K13" s="753"/>
      <c r="L13" s="753"/>
      <c r="M13" s="753"/>
      <c r="N13" s="753"/>
      <c r="O13" s="753"/>
      <c r="P13" s="753"/>
      <c r="Q13" s="741"/>
      <c r="S13" s="402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5"/>
    </row>
    <row r="14" spans="2:32" ht="22.9" customHeight="1">
      <c r="B14" s="739"/>
      <c r="C14" s="743"/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3"/>
      <c r="O14" s="743"/>
      <c r="P14" s="743"/>
      <c r="Q14" s="741"/>
      <c r="S14" s="402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5"/>
    </row>
    <row r="15" spans="2:32" ht="22.9" customHeight="1">
      <c r="B15" s="739"/>
      <c r="C15" s="734"/>
      <c r="D15" s="734"/>
      <c r="E15" s="734"/>
      <c r="F15" s="1047" t="s">
        <v>690</v>
      </c>
      <c r="G15" s="1047"/>
      <c r="H15" s="1047"/>
      <c r="I15" s="754">
        <f>ejercicio-2</f>
        <v>2016</v>
      </c>
      <c r="J15" s="755"/>
      <c r="K15" s="734"/>
      <c r="L15" s="1047" t="s">
        <v>689</v>
      </c>
      <c r="M15" s="1047"/>
      <c r="N15" s="1047"/>
      <c r="O15" s="756">
        <f>ejercicio-1</f>
        <v>2017</v>
      </c>
      <c r="P15" s="757"/>
      <c r="Q15" s="741"/>
      <c r="S15" s="402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5"/>
    </row>
    <row r="16" spans="2:32" s="765" customFormat="1" ht="51" customHeight="1">
      <c r="B16" s="758"/>
      <c r="C16" s="759" t="s">
        <v>20</v>
      </c>
      <c r="D16" s="759"/>
      <c r="E16" s="760" t="s">
        <v>21</v>
      </c>
      <c r="F16" s="760" t="s">
        <v>22</v>
      </c>
      <c r="G16" s="760" t="s">
        <v>686</v>
      </c>
      <c r="H16" s="761" t="s">
        <v>685</v>
      </c>
      <c r="I16" s="760" t="s">
        <v>693</v>
      </c>
      <c r="J16" s="760" t="s">
        <v>694</v>
      </c>
      <c r="K16" s="760"/>
      <c r="L16" s="762" t="s">
        <v>696</v>
      </c>
      <c r="M16" s="762" t="s">
        <v>24</v>
      </c>
      <c r="N16" s="762" t="s">
        <v>697</v>
      </c>
      <c r="O16" s="762" t="s">
        <v>26</v>
      </c>
      <c r="P16" s="763" t="s">
        <v>522</v>
      </c>
      <c r="Q16" s="764"/>
      <c r="S16" s="402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5"/>
    </row>
    <row r="17" spans="2:32" ht="22.9" customHeight="1">
      <c r="B17" s="739"/>
      <c r="C17" s="434" t="s">
        <v>77</v>
      </c>
      <c r="D17" s="434"/>
      <c r="E17" s="776"/>
      <c r="F17" s="435">
        <v>1</v>
      </c>
      <c r="G17" s="1022" t="s">
        <v>827</v>
      </c>
      <c r="H17" s="1022" t="s">
        <v>827</v>
      </c>
      <c r="I17" s="1023">
        <v>6956442.8200000003</v>
      </c>
      <c r="J17" s="437">
        <v>6628109.5600000005</v>
      </c>
      <c r="K17" s="437"/>
      <c r="L17" s="437">
        <v>0</v>
      </c>
      <c r="M17" s="437">
        <v>0</v>
      </c>
      <c r="N17" s="437">
        <v>0</v>
      </c>
      <c r="O17" s="437">
        <v>0</v>
      </c>
      <c r="P17" s="437"/>
      <c r="Q17" s="741"/>
      <c r="S17" s="402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5"/>
    </row>
    <row r="18" spans="2:32" ht="22.9" customHeight="1">
      <c r="B18" s="739"/>
      <c r="C18" s="438" t="s">
        <v>837</v>
      </c>
      <c r="D18" s="438"/>
      <c r="E18" s="777"/>
      <c r="F18" s="439"/>
      <c r="G18" s="775"/>
      <c r="H18" s="775"/>
      <c r="I18" s="441"/>
      <c r="J18" s="441"/>
      <c r="K18" s="441"/>
      <c r="L18" s="441"/>
      <c r="M18" s="441"/>
      <c r="N18" s="441"/>
      <c r="O18" s="441"/>
      <c r="P18" s="441"/>
      <c r="Q18" s="741"/>
      <c r="S18" s="402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5"/>
    </row>
    <row r="19" spans="2:32" ht="22.9" customHeight="1">
      <c r="B19" s="739"/>
      <c r="C19" s="438"/>
      <c r="D19" s="438"/>
      <c r="E19" s="777"/>
      <c r="F19" s="439"/>
      <c r="G19" s="775"/>
      <c r="H19" s="775"/>
      <c r="I19" s="441"/>
      <c r="J19" s="441"/>
      <c r="K19" s="441"/>
      <c r="L19" s="441"/>
      <c r="M19" s="441"/>
      <c r="N19" s="441"/>
      <c r="O19" s="441"/>
      <c r="P19" s="441"/>
      <c r="Q19" s="741"/>
      <c r="S19" s="402"/>
      <c r="T19" s="404"/>
      <c r="U19" s="404"/>
      <c r="V19" s="404"/>
      <c r="W19" s="404"/>
      <c r="X19" s="404"/>
      <c r="Y19" s="404"/>
      <c r="Z19" s="404"/>
      <c r="AA19" s="404"/>
      <c r="AB19" s="404"/>
      <c r="AC19" s="404"/>
      <c r="AD19" s="404"/>
      <c r="AE19" s="404"/>
      <c r="AF19" s="405"/>
    </row>
    <row r="20" spans="2:32" ht="22.9" customHeight="1">
      <c r="B20" s="739"/>
      <c r="C20" s="438"/>
      <c r="D20" s="438"/>
      <c r="E20" s="777"/>
      <c r="F20" s="439"/>
      <c r="G20" s="775"/>
      <c r="H20" s="775"/>
      <c r="I20" s="441"/>
      <c r="J20" s="441"/>
      <c r="K20" s="441"/>
      <c r="L20" s="441"/>
      <c r="M20" s="441"/>
      <c r="N20" s="441"/>
      <c r="O20" s="441"/>
      <c r="P20" s="441"/>
      <c r="Q20" s="741"/>
      <c r="S20" s="402"/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5"/>
    </row>
    <row r="21" spans="2:32" ht="22.9" customHeight="1">
      <c r="B21" s="739"/>
      <c r="C21" s="438"/>
      <c r="D21" s="438"/>
      <c r="E21" s="777"/>
      <c r="F21" s="439"/>
      <c r="G21" s="775"/>
      <c r="H21" s="775"/>
      <c r="I21" s="441"/>
      <c r="J21" s="441"/>
      <c r="K21" s="441"/>
      <c r="L21" s="441"/>
      <c r="M21" s="441"/>
      <c r="N21" s="441"/>
      <c r="O21" s="441"/>
      <c r="P21" s="441"/>
      <c r="Q21" s="741"/>
      <c r="S21" s="402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5"/>
    </row>
    <row r="22" spans="2:32" ht="22.9" customHeight="1">
      <c r="B22" s="739"/>
      <c r="C22" s="438"/>
      <c r="D22" s="438"/>
      <c r="E22" s="777"/>
      <c r="F22" s="439"/>
      <c r="G22" s="775"/>
      <c r="H22" s="775"/>
      <c r="I22" s="441"/>
      <c r="J22" s="441"/>
      <c r="K22" s="441"/>
      <c r="L22" s="441"/>
      <c r="M22" s="441"/>
      <c r="N22" s="441"/>
      <c r="O22" s="441"/>
      <c r="P22" s="441"/>
      <c r="Q22" s="741"/>
      <c r="S22" s="402"/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5"/>
    </row>
    <row r="23" spans="2:32" ht="22.9" customHeight="1">
      <c r="B23" s="739"/>
      <c r="C23" s="438"/>
      <c r="D23" s="438"/>
      <c r="E23" s="777"/>
      <c r="F23" s="439"/>
      <c r="G23" s="775"/>
      <c r="H23" s="775"/>
      <c r="I23" s="441"/>
      <c r="J23" s="441"/>
      <c r="K23" s="441"/>
      <c r="L23" s="441"/>
      <c r="M23" s="441"/>
      <c r="N23" s="441"/>
      <c r="O23" s="441"/>
      <c r="P23" s="441"/>
      <c r="Q23" s="741"/>
      <c r="S23" s="402"/>
      <c r="T23" s="404"/>
      <c r="U23" s="404"/>
      <c r="V23" s="404"/>
      <c r="W23" s="404"/>
      <c r="X23" s="404"/>
      <c r="Y23" s="404"/>
      <c r="Z23" s="404"/>
      <c r="AA23" s="404"/>
      <c r="AB23" s="404"/>
      <c r="AC23" s="404"/>
      <c r="AD23" s="404"/>
      <c r="AE23" s="404"/>
      <c r="AF23" s="405"/>
    </row>
    <row r="24" spans="2:32" ht="22.9" customHeight="1">
      <c r="B24" s="739"/>
      <c r="C24" s="438"/>
      <c r="D24" s="438"/>
      <c r="E24" s="777"/>
      <c r="F24" s="439"/>
      <c r="G24" s="775"/>
      <c r="H24" s="775"/>
      <c r="I24" s="441"/>
      <c r="J24" s="441"/>
      <c r="K24" s="441"/>
      <c r="L24" s="441"/>
      <c r="M24" s="441"/>
      <c r="N24" s="441"/>
      <c r="O24" s="441"/>
      <c r="P24" s="441"/>
      <c r="Q24" s="741"/>
      <c r="S24" s="402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</row>
    <row r="25" spans="2:32" ht="22.9" customHeight="1">
      <c r="B25" s="739"/>
      <c r="C25" s="438"/>
      <c r="D25" s="438"/>
      <c r="E25" s="777"/>
      <c r="F25" s="439"/>
      <c r="G25" s="775"/>
      <c r="H25" s="775"/>
      <c r="I25" s="441"/>
      <c r="J25" s="441"/>
      <c r="K25" s="441"/>
      <c r="L25" s="441"/>
      <c r="M25" s="441"/>
      <c r="N25" s="441"/>
      <c r="O25" s="441"/>
      <c r="P25" s="441"/>
      <c r="Q25" s="741"/>
      <c r="S25" s="402"/>
      <c r="T25" s="404"/>
      <c r="U25" s="404"/>
      <c r="V25" s="404"/>
      <c r="W25" s="404"/>
      <c r="X25" s="404"/>
      <c r="Y25" s="404"/>
      <c r="Z25" s="404"/>
      <c r="AA25" s="404"/>
      <c r="AB25" s="404"/>
      <c r="AC25" s="404"/>
      <c r="AD25" s="404"/>
      <c r="AE25" s="404"/>
      <c r="AF25" s="405"/>
    </row>
    <row r="26" spans="2:32" ht="22.9" customHeight="1">
      <c r="B26" s="739"/>
      <c r="C26" s="438"/>
      <c r="D26" s="438"/>
      <c r="E26" s="777"/>
      <c r="F26" s="439"/>
      <c r="G26" s="775"/>
      <c r="H26" s="775"/>
      <c r="I26" s="441"/>
      <c r="J26" s="441"/>
      <c r="K26" s="441"/>
      <c r="L26" s="441"/>
      <c r="M26" s="441"/>
      <c r="N26" s="441"/>
      <c r="O26" s="441"/>
      <c r="P26" s="441"/>
      <c r="Q26" s="741"/>
      <c r="S26" s="402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5"/>
    </row>
    <row r="27" spans="2:32" ht="22.9" customHeight="1">
      <c r="B27" s="739"/>
      <c r="C27" s="438"/>
      <c r="D27" s="438"/>
      <c r="E27" s="777"/>
      <c r="F27" s="439"/>
      <c r="G27" s="775"/>
      <c r="H27" s="775"/>
      <c r="I27" s="441"/>
      <c r="J27" s="441"/>
      <c r="K27" s="441"/>
      <c r="L27" s="441"/>
      <c r="M27" s="441"/>
      <c r="N27" s="441"/>
      <c r="O27" s="441"/>
      <c r="P27" s="441"/>
      <c r="Q27" s="741"/>
      <c r="S27" s="402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5"/>
    </row>
    <row r="28" spans="2:32" ht="22.9" customHeight="1">
      <c r="B28" s="739"/>
      <c r="C28" s="734"/>
      <c r="D28" s="734"/>
      <c r="E28" s="734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41"/>
      <c r="S28" s="402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5"/>
    </row>
    <row r="29" spans="2:32" ht="22.9" customHeight="1">
      <c r="B29" s="739"/>
      <c r="C29" s="753" t="s">
        <v>27</v>
      </c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41"/>
      <c r="S29" s="402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5"/>
    </row>
    <row r="30" spans="2:32" ht="22.9" customHeight="1">
      <c r="B30" s="739"/>
      <c r="C30" s="743"/>
      <c r="D30" s="743"/>
      <c r="E30" s="743"/>
      <c r="F30" s="743"/>
      <c r="G30" s="743"/>
      <c r="H30" s="743"/>
      <c r="I30" s="743"/>
      <c r="J30" s="743"/>
      <c r="K30" s="743"/>
      <c r="L30" s="743"/>
      <c r="M30" s="743"/>
      <c r="N30" s="743"/>
      <c r="O30" s="743"/>
      <c r="P30" s="743"/>
      <c r="Q30" s="741"/>
      <c r="S30" s="412"/>
      <c r="T30" s="413"/>
      <c r="U30" s="413"/>
      <c r="V30" s="413"/>
      <c r="W30" s="413"/>
      <c r="X30" s="413"/>
      <c r="Y30" s="413"/>
      <c r="Z30" s="413"/>
      <c r="AA30" s="413"/>
      <c r="AB30" s="413"/>
      <c r="AC30" s="413"/>
      <c r="AD30" s="413"/>
      <c r="AE30" s="413"/>
      <c r="AF30" s="414"/>
    </row>
    <row r="31" spans="2:32" ht="22.9" customHeight="1">
      <c r="B31" s="739"/>
      <c r="C31" s="734"/>
      <c r="D31" s="734"/>
      <c r="E31" s="734"/>
      <c r="F31" s="1047" t="s">
        <v>690</v>
      </c>
      <c r="G31" s="1047"/>
      <c r="H31" s="1047"/>
      <c r="I31" s="754">
        <f>ejercicio-2</f>
        <v>2016</v>
      </c>
      <c r="J31" s="755"/>
      <c r="K31" s="734"/>
      <c r="L31" s="1048" t="s">
        <v>689</v>
      </c>
      <c r="M31" s="1048"/>
      <c r="N31" s="1048"/>
      <c r="O31" s="766">
        <f>ejercicio-1</f>
        <v>2017</v>
      </c>
      <c r="Q31" s="741"/>
      <c r="S31" s="412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4"/>
    </row>
    <row r="32" spans="2:32" ht="43.9" customHeight="1">
      <c r="B32" s="739"/>
      <c r="C32" s="759" t="s">
        <v>20</v>
      </c>
      <c r="D32" s="759"/>
      <c r="E32" s="760" t="s">
        <v>21</v>
      </c>
      <c r="F32" s="760" t="s">
        <v>22</v>
      </c>
      <c r="G32" s="760" t="s">
        <v>686</v>
      </c>
      <c r="H32" s="761" t="s">
        <v>685</v>
      </c>
      <c r="I32" s="760" t="s">
        <v>693</v>
      </c>
      <c r="J32" s="760" t="s">
        <v>28</v>
      </c>
      <c r="K32" s="760"/>
      <c r="L32" s="760" t="s">
        <v>23</v>
      </c>
      <c r="M32" s="760" t="s">
        <v>24</v>
      </c>
      <c r="N32" s="760" t="s">
        <v>25</v>
      </c>
      <c r="O32" s="760" t="s">
        <v>26</v>
      </c>
      <c r="P32" s="763" t="s">
        <v>522</v>
      </c>
      <c r="Q32" s="741"/>
      <c r="S32" s="402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5"/>
    </row>
    <row r="33" spans="2:32" ht="22.9" customHeight="1">
      <c r="B33" s="739"/>
      <c r="C33" s="434" t="s">
        <v>838</v>
      </c>
      <c r="D33" s="434"/>
      <c r="E33" s="776" t="s">
        <v>842</v>
      </c>
      <c r="F33" s="545">
        <v>0.50800000000000001</v>
      </c>
      <c r="G33" s="774">
        <v>254</v>
      </c>
      <c r="H33" s="436" t="s">
        <v>840</v>
      </c>
      <c r="I33" s="437">
        <v>601.01210000000003</v>
      </c>
      <c r="J33" s="437">
        <v>0</v>
      </c>
      <c r="K33" s="437"/>
      <c r="L33" s="437">
        <v>0</v>
      </c>
      <c r="M33" s="437">
        <v>0</v>
      </c>
      <c r="N33" s="437">
        <v>0</v>
      </c>
      <c r="O33" s="437">
        <v>0</v>
      </c>
      <c r="P33" s="437"/>
      <c r="Q33" s="741"/>
      <c r="S33" s="402"/>
      <c r="T33" s="404"/>
      <c r="U33" s="404"/>
      <c r="V33" s="404"/>
      <c r="W33" s="404"/>
      <c r="X33" s="404"/>
      <c r="Y33" s="404"/>
      <c r="Z33" s="404"/>
      <c r="AA33" s="404"/>
      <c r="AB33" s="404"/>
      <c r="AC33" s="404"/>
      <c r="AD33" s="404"/>
      <c r="AE33" s="404"/>
      <c r="AF33" s="405"/>
    </row>
    <row r="34" spans="2:32" ht="22.9" customHeight="1">
      <c r="B34" s="739"/>
      <c r="C34" s="438" t="s">
        <v>839</v>
      </c>
      <c r="D34" s="438"/>
      <c r="E34" s="777" t="s">
        <v>841</v>
      </c>
      <c r="F34" s="546">
        <v>0.42380000000000001</v>
      </c>
      <c r="G34" s="775">
        <v>36232</v>
      </c>
      <c r="H34" s="1032" t="s">
        <v>827</v>
      </c>
      <c r="I34" s="441">
        <v>60.1</v>
      </c>
      <c r="J34" s="441">
        <v>0</v>
      </c>
      <c r="K34" s="441"/>
      <c r="L34" s="441">
        <v>0</v>
      </c>
      <c r="M34" s="441">
        <v>0</v>
      </c>
      <c r="N34" s="441">
        <v>0</v>
      </c>
      <c r="O34" s="441">
        <v>0</v>
      </c>
      <c r="P34" s="441"/>
      <c r="Q34" s="741"/>
      <c r="S34" s="402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5"/>
    </row>
    <row r="35" spans="2:32" ht="22.9" customHeight="1">
      <c r="B35" s="739"/>
      <c r="C35" s="438" t="s">
        <v>829</v>
      </c>
      <c r="D35" s="438"/>
      <c r="E35" s="777" t="s">
        <v>843</v>
      </c>
      <c r="F35" s="546">
        <v>0.49120000000000003</v>
      </c>
      <c r="G35" s="775">
        <v>2315</v>
      </c>
      <c r="H35" s="440" t="s">
        <v>840</v>
      </c>
      <c r="I35" s="441">
        <v>120.2</v>
      </c>
      <c r="J35" s="441">
        <v>0</v>
      </c>
      <c r="K35" s="441"/>
      <c r="L35" s="441">
        <v>0</v>
      </c>
      <c r="M35" s="441">
        <v>0</v>
      </c>
      <c r="N35" s="441">
        <v>0</v>
      </c>
      <c r="O35" s="441">
        <v>0</v>
      </c>
      <c r="P35" s="441"/>
      <c r="Q35" s="741"/>
      <c r="S35" s="402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5"/>
    </row>
    <row r="36" spans="2:32" ht="22.9" customHeight="1">
      <c r="B36" s="739"/>
      <c r="C36" s="438"/>
      <c r="D36" s="438"/>
      <c r="E36" s="777"/>
      <c r="F36" s="546"/>
      <c r="G36" s="775"/>
      <c r="H36" s="440"/>
      <c r="I36" s="441"/>
      <c r="J36" s="441"/>
      <c r="K36" s="441"/>
      <c r="L36" s="441"/>
      <c r="M36" s="441"/>
      <c r="N36" s="441"/>
      <c r="O36" s="441"/>
      <c r="P36" s="441"/>
      <c r="Q36" s="741"/>
      <c r="S36" s="415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17"/>
    </row>
    <row r="37" spans="2:32" ht="22.9" customHeight="1">
      <c r="B37" s="739"/>
      <c r="C37" s="438"/>
      <c r="D37" s="438"/>
      <c r="E37" s="777"/>
      <c r="F37" s="546"/>
      <c r="G37" s="775"/>
      <c r="H37" s="440"/>
      <c r="I37" s="441"/>
      <c r="J37" s="441"/>
      <c r="K37" s="441"/>
      <c r="L37" s="441"/>
      <c r="M37" s="441"/>
      <c r="N37" s="441"/>
      <c r="O37" s="441"/>
      <c r="P37" s="441"/>
      <c r="Q37" s="741"/>
      <c r="S37" s="415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7"/>
    </row>
    <row r="38" spans="2:32" ht="22.9" customHeight="1">
      <c r="B38" s="739"/>
      <c r="C38" s="438"/>
      <c r="D38" s="438"/>
      <c r="E38" s="777"/>
      <c r="F38" s="546"/>
      <c r="G38" s="775"/>
      <c r="H38" s="440"/>
      <c r="I38" s="441"/>
      <c r="J38" s="441"/>
      <c r="K38" s="441"/>
      <c r="L38" s="441"/>
      <c r="M38" s="441"/>
      <c r="N38" s="441"/>
      <c r="O38" s="441"/>
      <c r="P38" s="441"/>
      <c r="Q38" s="741"/>
      <c r="S38" s="415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7"/>
    </row>
    <row r="39" spans="2:32" ht="22.9" customHeight="1">
      <c r="B39" s="739"/>
      <c r="C39" s="438"/>
      <c r="D39" s="438"/>
      <c r="E39" s="777"/>
      <c r="F39" s="546"/>
      <c r="G39" s="775"/>
      <c r="H39" s="440"/>
      <c r="I39" s="441"/>
      <c r="J39" s="441"/>
      <c r="K39" s="441"/>
      <c r="L39" s="441"/>
      <c r="M39" s="441"/>
      <c r="N39" s="441"/>
      <c r="O39" s="441"/>
      <c r="P39" s="441"/>
      <c r="Q39" s="741"/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6"/>
      <c r="AE39" s="416"/>
      <c r="AF39" s="417"/>
    </row>
    <row r="40" spans="2:32" ht="22.9" customHeight="1">
      <c r="B40" s="739"/>
      <c r="C40" s="438"/>
      <c r="D40" s="438"/>
      <c r="E40" s="777"/>
      <c r="F40" s="546"/>
      <c r="G40" s="775"/>
      <c r="H40" s="440"/>
      <c r="I40" s="441"/>
      <c r="J40" s="441"/>
      <c r="K40" s="441"/>
      <c r="L40" s="441"/>
      <c r="M40" s="441"/>
      <c r="N40" s="441"/>
      <c r="O40" s="441"/>
      <c r="P40" s="441"/>
      <c r="Q40" s="741"/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6"/>
      <c r="AE40" s="416"/>
      <c r="AF40" s="417"/>
    </row>
    <row r="41" spans="2:32" ht="22.9" customHeight="1">
      <c r="B41" s="739"/>
      <c r="C41" s="438"/>
      <c r="D41" s="438"/>
      <c r="E41" s="777"/>
      <c r="F41" s="546"/>
      <c r="G41" s="775"/>
      <c r="H41" s="440"/>
      <c r="I41" s="441"/>
      <c r="J41" s="441"/>
      <c r="K41" s="441"/>
      <c r="L41" s="441"/>
      <c r="M41" s="441"/>
      <c r="N41" s="441"/>
      <c r="O41" s="441"/>
      <c r="P41" s="441"/>
      <c r="Q41" s="741"/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6"/>
      <c r="AE41" s="416"/>
      <c r="AF41" s="417"/>
    </row>
    <row r="42" spans="2:32" ht="22.9" customHeight="1">
      <c r="B42" s="739"/>
      <c r="C42" s="438"/>
      <c r="D42" s="438"/>
      <c r="E42" s="777"/>
      <c r="F42" s="546"/>
      <c r="G42" s="775"/>
      <c r="H42" s="440"/>
      <c r="I42" s="441"/>
      <c r="J42" s="441"/>
      <c r="K42" s="441"/>
      <c r="L42" s="441"/>
      <c r="M42" s="441"/>
      <c r="N42" s="441"/>
      <c r="O42" s="441"/>
      <c r="P42" s="441"/>
      <c r="Q42" s="741"/>
      <c r="S42" s="415"/>
      <c r="T42" s="416"/>
      <c r="U42" s="416"/>
      <c r="V42" s="416"/>
      <c r="W42" s="416"/>
      <c r="X42" s="416"/>
      <c r="Y42" s="416"/>
      <c r="Z42" s="416"/>
      <c r="AA42" s="416"/>
      <c r="AB42" s="416"/>
      <c r="AC42" s="416"/>
      <c r="AD42" s="416"/>
      <c r="AE42" s="416"/>
      <c r="AF42" s="417"/>
    </row>
    <row r="43" spans="2:32" ht="22.9" customHeight="1">
      <c r="B43" s="739"/>
      <c r="C43" s="438"/>
      <c r="D43" s="438"/>
      <c r="E43" s="777"/>
      <c r="F43" s="546"/>
      <c r="G43" s="775"/>
      <c r="H43" s="440"/>
      <c r="I43" s="441"/>
      <c r="J43" s="441"/>
      <c r="K43" s="441"/>
      <c r="L43" s="441"/>
      <c r="M43" s="441"/>
      <c r="N43" s="441"/>
      <c r="O43" s="441"/>
      <c r="P43" s="441"/>
      <c r="Q43" s="741"/>
      <c r="S43" s="415"/>
      <c r="T43" s="416"/>
      <c r="U43" s="416"/>
      <c r="V43" s="416"/>
      <c r="W43" s="416"/>
      <c r="X43" s="416"/>
      <c r="Y43" s="416"/>
      <c r="Z43" s="416"/>
      <c r="AA43" s="416"/>
      <c r="AB43" s="416"/>
      <c r="AC43" s="416"/>
      <c r="AD43" s="416"/>
      <c r="AE43" s="416"/>
      <c r="AF43" s="417"/>
    </row>
    <row r="44" spans="2:32" ht="22.9" customHeight="1">
      <c r="B44" s="739"/>
      <c r="C44" s="734"/>
      <c r="D44" s="734"/>
      <c r="E44" s="734"/>
      <c r="F44" s="734"/>
      <c r="G44" s="734"/>
      <c r="H44" s="734"/>
      <c r="I44" s="734"/>
      <c r="J44" s="734"/>
      <c r="K44" s="734"/>
      <c r="L44" s="734"/>
      <c r="M44" s="734"/>
      <c r="N44" s="734"/>
      <c r="O44" s="734"/>
      <c r="P44" s="734"/>
      <c r="Q44" s="741"/>
      <c r="S44" s="415"/>
      <c r="T44" s="416"/>
      <c r="U44" s="416"/>
      <c r="V44" s="416"/>
      <c r="W44" s="416"/>
      <c r="X44" s="416"/>
      <c r="Y44" s="416"/>
      <c r="Z44" s="416"/>
      <c r="AA44" s="416"/>
      <c r="AB44" s="416"/>
      <c r="AC44" s="416"/>
      <c r="AD44" s="416"/>
      <c r="AE44" s="416"/>
      <c r="AF44" s="417"/>
    </row>
    <row r="45" spans="2:32" ht="22.9" customHeight="1">
      <c r="B45" s="739"/>
      <c r="C45" s="753" t="s">
        <v>29</v>
      </c>
      <c r="D45" s="753"/>
      <c r="E45" s="753"/>
      <c r="F45" s="753"/>
      <c r="G45" s="753"/>
      <c r="H45" s="753"/>
      <c r="I45" s="753"/>
      <c r="J45" s="753"/>
      <c r="K45" s="753"/>
      <c r="L45" s="753"/>
      <c r="M45" s="753"/>
      <c r="N45" s="753"/>
      <c r="O45" s="753"/>
      <c r="P45" s="740"/>
      <c r="Q45" s="741"/>
      <c r="S45" s="415"/>
      <c r="T45" s="416"/>
      <c r="U45" s="416"/>
      <c r="V45" s="416"/>
      <c r="W45" s="416"/>
      <c r="X45" s="416"/>
      <c r="Y45" s="416"/>
      <c r="Z45" s="416"/>
      <c r="AA45" s="416"/>
      <c r="AB45" s="416"/>
      <c r="AC45" s="416"/>
      <c r="AD45" s="416"/>
      <c r="AE45" s="416"/>
      <c r="AF45" s="417"/>
    </row>
    <row r="46" spans="2:32" ht="22.9" customHeight="1">
      <c r="B46" s="739"/>
      <c r="C46" s="740"/>
      <c r="D46" s="740"/>
      <c r="E46" s="740"/>
      <c r="F46" s="740"/>
      <c r="G46" s="740"/>
      <c r="H46" s="740"/>
      <c r="I46" s="740"/>
      <c r="J46" s="740"/>
      <c r="K46" s="740"/>
      <c r="L46" s="740"/>
      <c r="M46" s="740"/>
      <c r="N46" s="740"/>
      <c r="O46" s="740"/>
      <c r="P46" s="740"/>
      <c r="Q46" s="741"/>
      <c r="S46" s="415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6"/>
      <c r="AE46" s="416"/>
      <c r="AF46" s="417"/>
    </row>
    <row r="47" spans="2:32" ht="22.9" customHeight="1">
      <c r="B47" s="739"/>
      <c r="C47" s="1045" t="s">
        <v>30</v>
      </c>
      <c r="D47" s="1045"/>
      <c r="E47" s="759"/>
      <c r="F47" s="760"/>
      <c r="G47" s="767"/>
      <c r="H47" s="767"/>
      <c r="I47" s="767"/>
      <c r="J47" s="767"/>
      <c r="K47" s="767"/>
      <c r="L47" s="767"/>
      <c r="M47" s="767"/>
      <c r="N47" s="767"/>
      <c r="O47" s="767"/>
      <c r="P47" s="767"/>
      <c r="Q47" s="741"/>
      <c r="S47" s="415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6"/>
      <c r="AF47" s="417"/>
    </row>
    <row r="48" spans="2:32" ht="22.9" customHeight="1">
      <c r="B48" s="739"/>
      <c r="C48" s="1046" t="s">
        <v>844</v>
      </c>
      <c r="D48" s="1046"/>
      <c r="E48" s="1046"/>
      <c r="F48" s="1046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41"/>
      <c r="S48" s="415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6"/>
      <c r="AE48" s="416"/>
      <c r="AF48" s="417"/>
    </row>
    <row r="49" spans="2:32" ht="22.9" customHeight="1">
      <c r="B49" s="739"/>
      <c r="C49" s="628"/>
      <c r="D49" s="628"/>
      <c r="E49" s="628"/>
      <c r="F49" s="628"/>
      <c r="G49" s="734"/>
      <c r="H49" s="734"/>
      <c r="I49" s="734"/>
      <c r="J49" s="734"/>
      <c r="K49" s="734"/>
      <c r="L49" s="734"/>
      <c r="M49" s="734"/>
      <c r="N49" s="734"/>
      <c r="O49" s="734"/>
      <c r="P49" s="734"/>
      <c r="Q49" s="741"/>
      <c r="S49" s="415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7"/>
    </row>
    <row r="50" spans="2:32" ht="22.9" customHeight="1">
      <c r="B50" s="739"/>
      <c r="C50" s="628"/>
      <c r="D50" s="628"/>
      <c r="E50" s="628"/>
      <c r="F50" s="628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41"/>
      <c r="S50" s="415"/>
      <c r="T50" s="416"/>
      <c r="U50" s="416"/>
      <c r="V50" s="416"/>
      <c r="W50" s="416"/>
      <c r="X50" s="416"/>
      <c r="Y50" s="416"/>
      <c r="Z50" s="416"/>
      <c r="AA50" s="416"/>
      <c r="AB50" s="416"/>
      <c r="AC50" s="416"/>
      <c r="AD50" s="416"/>
      <c r="AE50" s="416"/>
      <c r="AF50" s="417"/>
    </row>
    <row r="51" spans="2:32" ht="22.9" customHeight="1">
      <c r="B51" s="739"/>
      <c r="C51" s="698" t="s">
        <v>353</v>
      </c>
      <c r="D51" s="628"/>
      <c r="E51" s="628"/>
      <c r="F51" s="628"/>
      <c r="G51" s="734"/>
      <c r="H51" s="734"/>
      <c r="I51" s="734"/>
      <c r="J51" s="734"/>
      <c r="K51" s="734"/>
      <c r="L51" s="734"/>
      <c r="M51" s="734"/>
      <c r="N51" s="734"/>
      <c r="O51" s="734"/>
      <c r="P51" s="734"/>
      <c r="Q51" s="741"/>
      <c r="S51" s="415"/>
      <c r="T51" s="416"/>
      <c r="U51" s="416"/>
      <c r="V51" s="416"/>
      <c r="W51" s="416"/>
      <c r="X51" s="416"/>
      <c r="Y51" s="416"/>
      <c r="Z51" s="416"/>
      <c r="AA51" s="416"/>
      <c r="AB51" s="416"/>
      <c r="AC51" s="416"/>
      <c r="AD51" s="416"/>
      <c r="AE51" s="416"/>
      <c r="AF51" s="417"/>
    </row>
    <row r="52" spans="2:32" ht="22.9" customHeight="1">
      <c r="B52" s="739"/>
      <c r="C52" s="699" t="s">
        <v>692</v>
      </c>
      <c r="D52" s="628"/>
      <c r="E52" s="628"/>
      <c r="F52" s="628"/>
      <c r="G52" s="734"/>
      <c r="H52" s="734"/>
      <c r="I52" s="734"/>
      <c r="J52" s="734"/>
      <c r="K52" s="734"/>
      <c r="L52" s="734"/>
      <c r="M52" s="734"/>
      <c r="N52" s="734"/>
      <c r="O52" s="734"/>
      <c r="P52" s="734"/>
      <c r="Q52" s="741"/>
      <c r="S52" s="415"/>
      <c r="T52" s="416"/>
      <c r="U52" s="416"/>
      <c r="V52" s="416"/>
      <c r="W52" s="416"/>
      <c r="X52" s="416"/>
      <c r="Y52" s="416"/>
      <c r="Z52" s="416"/>
      <c r="AA52" s="416"/>
      <c r="AB52" s="416"/>
      <c r="AC52" s="416"/>
      <c r="AD52" s="416"/>
      <c r="AE52" s="416"/>
      <c r="AF52" s="417"/>
    </row>
    <row r="53" spans="2:32" ht="22.9" customHeight="1">
      <c r="B53" s="739"/>
      <c r="C53" s="768" t="s">
        <v>695</v>
      </c>
      <c r="D53" s="628"/>
      <c r="E53" s="628"/>
      <c r="F53" s="628"/>
      <c r="G53" s="734"/>
      <c r="H53" s="734"/>
      <c r="I53" s="734"/>
      <c r="J53" s="734"/>
      <c r="K53" s="734"/>
      <c r="L53" s="734"/>
      <c r="M53" s="734"/>
      <c r="N53" s="734"/>
      <c r="O53" s="734"/>
      <c r="P53" s="734"/>
      <c r="Q53" s="741"/>
      <c r="S53" s="415"/>
      <c r="T53" s="416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7"/>
    </row>
    <row r="54" spans="2:32" ht="22.9" customHeight="1">
      <c r="B54" s="739"/>
      <c r="C54" s="768" t="s">
        <v>763</v>
      </c>
      <c r="D54" s="628"/>
      <c r="E54" s="628"/>
      <c r="F54" s="628"/>
      <c r="G54" s="734"/>
      <c r="H54" s="734"/>
      <c r="I54" s="734"/>
      <c r="J54" s="734"/>
      <c r="K54" s="734"/>
      <c r="L54" s="734"/>
      <c r="M54" s="734"/>
      <c r="N54" s="734"/>
      <c r="O54" s="734"/>
      <c r="P54" s="734"/>
      <c r="Q54" s="741"/>
      <c r="S54" s="415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17"/>
    </row>
    <row r="55" spans="2:32" ht="22.9" customHeight="1" thickBot="1">
      <c r="B55" s="769"/>
      <c r="C55" s="1043"/>
      <c r="D55" s="1043"/>
      <c r="E55" s="1043"/>
      <c r="F55" s="1043"/>
      <c r="G55" s="770"/>
      <c r="H55" s="770"/>
      <c r="I55" s="770"/>
      <c r="J55" s="770"/>
      <c r="K55" s="770"/>
      <c r="L55" s="770"/>
      <c r="M55" s="770"/>
      <c r="N55" s="770"/>
      <c r="O55" s="770"/>
      <c r="P55" s="770"/>
      <c r="Q55" s="771"/>
      <c r="S55" s="418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20"/>
    </row>
    <row r="56" spans="2:32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  <c r="O56" s="734"/>
      <c r="P56" s="734"/>
    </row>
    <row r="57" spans="2:32" ht="12.75">
      <c r="C57" s="772" t="s">
        <v>77</v>
      </c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P57" s="705" t="s">
        <v>84</v>
      </c>
    </row>
    <row r="58" spans="2:32" ht="12.75">
      <c r="C58" s="773" t="s">
        <v>78</v>
      </c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  <c r="O58" s="734"/>
      <c r="P58" s="734"/>
    </row>
    <row r="59" spans="2:32" ht="12.75">
      <c r="C59" s="773" t="s">
        <v>79</v>
      </c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</row>
    <row r="60" spans="2:32" ht="12.75">
      <c r="C60" s="773" t="s">
        <v>80</v>
      </c>
      <c r="D60" s="734"/>
      <c r="E60" s="734"/>
      <c r="F60" s="734"/>
      <c r="G60" s="734"/>
      <c r="H60" s="734"/>
      <c r="I60" s="734"/>
      <c r="J60" s="734"/>
      <c r="K60" s="734"/>
      <c r="L60" s="734"/>
      <c r="M60" s="734"/>
      <c r="N60" s="734"/>
      <c r="O60" s="734"/>
      <c r="P60" s="734"/>
    </row>
    <row r="61" spans="2:32" ht="12.75">
      <c r="C61" s="773" t="s">
        <v>81</v>
      </c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</row>
    <row r="62" spans="2:32" ht="22.9" customHeight="1">
      <c r="C62" s="734"/>
      <c r="D62" s="734"/>
      <c r="E62" s="734"/>
      <c r="F62" s="734"/>
      <c r="G62" s="734"/>
      <c r="H62" s="734"/>
      <c r="I62" s="734"/>
      <c r="J62" s="734"/>
      <c r="K62" s="734"/>
      <c r="L62" s="734"/>
      <c r="M62" s="734"/>
      <c r="N62" s="734"/>
      <c r="O62" s="734"/>
      <c r="P62" s="734"/>
    </row>
    <row r="63" spans="2:32" ht="22.9" customHeight="1">
      <c r="C63" s="734"/>
      <c r="D63" s="734"/>
      <c r="E63" s="734"/>
      <c r="F63" s="734"/>
      <c r="G63" s="734"/>
      <c r="H63" s="734"/>
      <c r="I63" s="734"/>
      <c r="J63" s="734"/>
      <c r="K63" s="734"/>
      <c r="L63" s="734"/>
      <c r="M63" s="734"/>
      <c r="N63" s="734"/>
      <c r="O63" s="734"/>
      <c r="P63" s="734"/>
    </row>
    <row r="64" spans="2:32" ht="22.9" customHeight="1">
      <c r="C64" s="734"/>
      <c r="D64" s="734"/>
      <c r="E64" s="734"/>
      <c r="F64" s="734"/>
      <c r="G64" s="734"/>
      <c r="H64" s="734"/>
      <c r="I64" s="734"/>
      <c r="J64" s="734"/>
      <c r="K64" s="734"/>
      <c r="L64" s="734"/>
      <c r="M64" s="734"/>
      <c r="N64" s="734"/>
      <c r="O64" s="734"/>
      <c r="P64" s="734"/>
    </row>
    <row r="65" spans="3:16" ht="22.9" customHeight="1"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</row>
    <row r="66" spans="3:16" ht="22.9" customHeight="1">
      <c r="F66" s="734"/>
      <c r="G66" s="734"/>
      <c r="H66" s="734"/>
      <c r="I66" s="734"/>
      <c r="J66" s="734"/>
      <c r="K66" s="734"/>
      <c r="L66" s="734"/>
      <c r="M66" s="734"/>
      <c r="N66" s="734"/>
      <c r="O66" s="734"/>
      <c r="P66" s="734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zoomScale="70" zoomScaleNormal="70" workbookViewId="0">
      <selection activeCell="R39" sqref="R39"/>
    </sheetView>
  </sheetViews>
  <sheetFormatPr baseColWidth="10" defaultColWidth="10.77734375" defaultRowHeight="22.9" customHeight="1"/>
  <cols>
    <col min="1" max="2" width="3.21875" style="733" customWidth="1"/>
    <col min="3" max="4" width="14.77734375" style="733" customWidth="1"/>
    <col min="5" max="6" width="15.44140625" style="733" customWidth="1"/>
    <col min="7" max="10" width="14.77734375" style="733" customWidth="1"/>
    <col min="11" max="11" width="16.44140625" style="733" customWidth="1"/>
    <col min="12" max="12" width="16.21875" style="733" customWidth="1"/>
    <col min="13" max="13" width="60.77734375" style="733" customWidth="1"/>
    <col min="14" max="14" width="16.5546875" style="733" customWidth="1"/>
    <col min="15" max="15" width="4" style="733" customWidth="1"/>
    <col min="16" max="16384" width="10.77734375" style="733"/>
  </cols>
  <sheetData>
    <row r="1" spans="2:30" ht="22.9" customHeight="1">
      <c r="D1" s="734"/>
      <c r="E1" s="734"/>
    </row>
    <row r="2" spans="2:30" ht="22.9" customHeight="1">
      <c r="D2" s="735" t="s">
        <v>31</v>
      </c>
      <c r="E2" s="735"/>
    </row>
    <row r="3" spans="2:30" ht="22.9" customHeight="1">
      <c r="D3" s="735" t="s">
        <v>32</v>
      </c>
      <c r="E3" s="735"/>
    </row>
    <row r="4" spans="2:30" ht="22.9" customHeight="1" thickBot="1"/>
    <row r="5" spans="2:30" ht="9" customHeight="1">
      <c r="B5" s="736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8"/>
      <c r="Q5" s="399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1"/>
    </row>
    <row r="6" spans="2:30" ht="30" customHeight="1">
      <c r="B6" s="739"/>
      <c r="C6" s="740" t="s">
        <v>0</v>
      </c>
      <c r="D6" s="734"/>
      <c r="E6" s="734"/>
      <c r="F6" s="734"/>
      <c r="G6" s="734"/>
      <c r="H6" s="734"/>
      <c r="I6" s="734"/>
      <c r="J6" s="734"/>
      <c r="K6" s="734"/>
      <c r="L6" s="734"/>
      <c r="M6" s="734"/>
      <c r="N6" s="1042">
        <f>ejercicio</f>
        <v>2018</v>
      </c>
      <c r="O6" s="741"/>
      <c r="Q6" s="402"/>
      <c r="R6" s="403" t="s">
        <v>643</v>
      </c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5"/>
    </row>
    <row r="7" spans="2:30" ht="30" customHeight="1">
      <c r="B7" s="739"/>
      <c r="C7" s="740" t="s">
        <v>1</v>
      </c>
      <c r="D7" s="734"/>
      <c r="E7" s="734"/>
      <c r="F7" s="734"/>
      <c r="G7" s="734"/>
      <c r="H7" s="734"/>
      <c r="I7" s="734"/>
      <c r="J7" s="734"/>
      <c r="K7" s="734"/>
      <c r="L7" s="734"/>
      <c r="M7" s="734"/>
      <c r="N7" s="1042"/>
      <c r="O7" s="741"/>
      <c r="Q7" s="402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4"/>
      <c r="AD7" s="405"/>
    </row>
    <row r="8" spans="2:30" ht="30" customHeight="1">
      <c r="B8" s="739"/>
      <c r="C8" s="743"/>
      <c r="D8" s="734"/>
      <c r="E8" s="734"/>
      <c r="F8" s="734"/>
      <c r="G8" s="734"/>
      <c r="H8" s="734"/>
      <c r="I8" s="734"/>
      <c r="J8" s="734"/>
      <c r="K8" s="734"/>
      <c r="L8" s="734"/>
      <c r="M8" s="734"/>
      <c r="N8" s="744"/>
      <c r="O8" s="741"/>
      <c r="Q8" s="402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5"/>
    </row>
    <row r="9" spans="2:30" s="748" customFormat="1" ht="30" customHeight="1">
      <c r="B9" s="745"/>
      <c r="C9" s="746" t="s">
        <v>2</v>
      </c>
      <c r="D9" s="1044" t="str">
        <f>Entidad</f>
        <v>Entidad Insular para el Desarrollo Agrícola, Ganadero y Pesquero de Tenerife (AGROTEIDE)</v>
      </c>
      <c r="E9" s="1044"/>
      <c r="F9" s="1044"/>
      <c r="G9" s="1044"/>
      <c r="H9" s="1044"/>
      <c r="I9" s="1044"/>
      <c r="J9" s="1044"/>
      <c r="K9" s="1044"/>
      <c r="L9" s="1044"/>
      <c r="M9" s="1044"/>
      <c r="N9" s="723"/>
      <c r="O9" s="747"/>
      <c r="Q9" s="406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739"/>
      <c r="C10" s="734"/>
      <c r="D10" s="734"/>
      <c r="E10" s="734"/>
      <c r="F10" s="734"/>
      <c r="G10" s="734"/>
      <c r="H10" s="734"/>
      <c r="I10" s="734"/>
      <c r="J10" s="742"/>
      <c r="K10" s="734"/>
      <c r="L10" s="734"/>
      <c r="M10" s="734"/>
      <c r="N10" s="734"/>
      <c r="O10" s="741"/>
      <c r="Q10" s="402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5"/>
    </row>
    <row r="11" spans="2:30" s="752" customFormat="1" ht="30" customHeight="1">
      <c r="B11" s="749"/>
      <c r="C11" s="750" t="s">
        <v>705</v>
      </c>
      <c r="D11" s="750"/>
      <c r="E11" s="750"/>
      <c r="F11" s="750"/>
      <c r="G11" s="750"/>
      <c r="H11" s="750"/>
      <c r="I11" s="750"/>
      <c r="J11" s="750"/>
      <c r="K11" s="750"/>
      <c r="L11" s="750"/>
      <c r="M11" s="750"/>
      <c r="N11" s="750"/>
      <c r="O11" s="751"/>
      <c r="Q11" s="409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0"/>
      <c r="AD11" s="411"/>
    </row>
    <row r="12" spans="2:30" s="781" customFormat="1" ht="22.9" customHeight="1">
      <c r="B12" s="778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80"/>
      <c r="Q12" s="782"/>
      <c r="R12" s="783"/>
      <c r="S12" s="783"/>
      <c r="T12" s="783"/>
      <c r="U12" s="783"/>
      <c r="V12" s="783"/>
      <c r="W12" s="783"/>
      <c r="X12" s="783"/>
      <c r="Y12" s="783"/>
      <c r="Z12" s="783"/>
      <c r="AA12" s="783"/>
      <c r="AB12" s="783"/>
      <c r="AC12" s="783"/>
      <c r="AD12" s="784"/>
    </row>
    <row r="13" spans="2:30" s="781" customFormat="1" ht="51" customHeight="1">
      <c r="B13" s="778"/>
      <c r="C13" s="797" t="s">
        <v>699</v>
      </c>
      <c r="D13" s="797" t="s">
        <v>698</v>
      </c>
      <c r="E13" s="1051" t="s">
        <v>702</v>
      </c>
      <c r="F13" s="1052"/>
      <c r="G13" s="797" t="s">
        <v>685</v>
      </c>
      <c r="H13" s="797" t="s">
        <v>700</v>
      </c>
      <c r="I13" s="797" t="s">
        <v>701</v>
      </c>
      <c r="J13" s="797" t="s">
        <v>704</v>
      </c>
      <c r="K13" s="797" t="s">
        <v>707</v>
      </c>
      <c r="L13" s="797" t="s">
        <v>703</v>
      </c>
      <c r="M13" s="1051" t="s">
        <v>710</v>
      </c>
      <c r="N13" s="1052"/>
      <c r="O13" s="780"/>
      <c r="Q13" s="786"/>
      <c r="R13" s="787"/>
      <c r="S13" s="787"/>
      <c r="T13" s="787"/>
      <c r="U13" s="787"/>
      <c r="V13" s="787"/>
      <c r="W13" s="787"/>
      <c r="X13" s="787"/>
      <c r="Y13" s="787"/>
      <c r="Z13" s="787"/>
      <c r="AA13" s="787"/>
      <c r="AB13" s="787"/>
      <c r="AC13" s="787"/>
      <c r="AD13" s="788"/>
    </row>
    <row r="14" spans="2:30" s="781" customFormat="1" ht="22.9" customHeight="1">
      <c r="B14" s="778"/>
      <c r="C14" s="808"/>
      <c r="D14" s="809"/>
      <c r="E14" s="810"/>
      <c r="F14" s="811"/>
      <c r="G14" s="812"/>
      <c r="H14" s="813"/>
      <c r="I14" s="813"/>
      <c r="J14" s="798">
        <f>(D14*(H14+I14))</f>
        <v>0</v>
      </c>
      <c r="K14" s="834"/>
      <c r="L14" s="835"/>
      <c r="M14" s="1053"/>
      <c r="N14" s="1054"/>
      <c r="O14" s="780"/>
      <c r="Q14" s="786"/>
      <c r="R14" s="787"/>
      <c r="S14" s="787"/>
      <c r="T14" s="787"/>
      <c r="U14" s="787"/>
      <c r="V14" s="787"/>
      <c r="W14" s="787"/>
      <c r="X14" s="787"/>
      <c r="Y14" s="787"/>
      <c r="Z14" s="787"/>
      <c r="AA14" s="787"/>
      <c r="AB14" s="787"/>
      <c r="AC14" s="787"/>
      <c r="AD14" s="788"/>
    </row>
    <row r="15" spans="2:30" s="791" customFormat="1" ht="22.9" customHeight="1">
      <c r="B15" s="789"/>
      <c r="C15" s="814"/>
      <c r="D15" s="815"/>
      <c r="E15" s="816"/>
      <c r="F15" s="817"/>
      <c r="G15" s="818"/>
      <c r="H15" s="819"/>
      <c r="I15" s="819"/>
      <c r="J15" s="799">
        <f t="shared" ref="J15:J43" si="0">(D15*(H15+I15))</f>
        <v>0</v>
      </c>
      <c r="K15" s="836"/>
      <c r="L15" s="837"/>
      <c r="M15" s="1049"/>
      <c r="N15" s="1050"/>
      <c r="O15" s="790"/>
      <c r="Q15" s="786"/>
      <c r="R15" s="787"/>
      <c r="S15" s="787"/>
      <c r="T15" s="787"/>
      <c r="U15" s="787"/>
      <c r="V15" s="787"/>
      <c r="W15" s="787"/>
      <c r="X15" s="787"/>
      <c r="Y15" s="787"/>
      <c r="Z15" s="787"/>
      <c r="AA15" s="787"/>
      <c r="AB15" s="787"/>
      <c r="AC15" s="787"/>
      <c r="AD15" s="788"/>
    </row>
    <row r="16" spans="2:30" s="781" customFormat="1" ht="22.9" customHeight="1">
      <c r="B16" s="778"/>
      <c r="C16" s="820"/>
      <c r="D16" s="821"/>
      <c r="E16" s="822"/>
      <c r="F16" s="823"/>
      <c r="G16" s="824"/>
      <c r="H16" s="825"/>
      <c r="I16" s="825"/>
      <c r="J16" s="799">
        <f t="shared" si="0"/>
        <v>0</v>
      </c>
      <c r="K16" s="838"/>
      <c r="L16" s="839"/>
      <c r="M16" s="1049"/>
      <c r="N16" s="1050"/>
      <c r="O16" s="780"/>
      <c r="Q16" s="786"/>
      <c r="R16" s="787"/>
      <c r="S16" s="787"/>
      <c r="T16" s="787"/>
      <c r="U16" s="787"/>
      <c r="V16" s="787"/>
      <c r="W16" s="787"/>
      <c r="X16" s="787"/>
      <c r="Y16" s="787"/>
      <c r="Z16" s="787"/>
      <c r="AA16" s="787"/>
      <c r="AB16" s="787"/>
      <c r="AC16" s="787"/>
      <c r="AD16" s="788"/>
    </row>
    <row r="17" spans="2:30" s="781" customFormat="1" ht="22.9" customHeight="1">
      <c r="B17" s="778"/>
      <c r="C17" s="820"/>
      <c r="D17" s="821"/>
      <c r="E17" s="822"/>
      <c r="F17" s="823"/>
      <c r="G17" s="824"/>
      <c r="H17" s="825"/>
      <c r="I17" s="825"/>
      <c r="J17" s="799">
        <f t="shared" si="0"/>
        <v>0</v>
      </c>
      <c r="K17" s="838"/>
      <c r="L17" s="839"/>
      <c r="M17" s="1049"/>
      <c r="N17" s="1050"/>
      <c r="O17" s="780"/>
      <c r="Q17" s="786"/>
      <c r="R17" s="787"/>
      <c r="S17" s="787"/>
      <c r="T17" s="787"/>
      <c r="U17" s="787"/>
      <c r="V17" s="787"/>
      <c r="W17" s="787"/>
      <c r="X17" s="787"/>
      <c r="Y17" s="787"/>
      <c r="Z17" s="787"/>
      <c r="AA17" s="787"/>
      <c r="AB17" s="787"/>
      <c r="AC17" s="787"/>
      <c r="AD17" s="788"/>
    </row>
    <row r="18" spans="2:30" s="781" customFormat="1" ht="22.9" customHeight="1">
      <c r="B18" s="778"/>
      <c r="C18" s="820"/>
      <c r="D18" s="821"/>
      <c r="E18" s="822"/>
      <c r="F18" s="823"/>
      <c r="G18" s="824"/>
      <c r="H18" s="825"/>
      <c r="I18" s="825"/>
      <c r="J18" s="799">
        <f t="shared" si="0"/>
        <v>0</v>
      </c>
      <c r="K18" s="838"/>
      <c r="L18" s="839"/>
      <c r="M18" s="1049"/>
      <c r="N18" s="1050"/>
      <c r="O18" s="780"/>
      <c r="Q18" s="786"/>
      <c r="R18" s="787"/>
      <c r="S18" s="787"/>
      <c r="T18" s="787"/>
      <c r="U18" s="787"/>
      <c r="V18" s="787"/>
      <c r="W18" s="787"/>
      <c r="X18" s="787"/>
      <c r="Y18" s="787"/>
      <c r="Z18" s="787"/>
      <c r="AA18" s="787"/>
      <c r="AB18" s="787"/>
      <c r="AC18" s="787"/>
      <c r="AD18" s="788"/>
    </row>
    <row r="19" spans="2:30" s="781" customFormat="1" ht="22.9" customHeight="1">
      <c r="B19" s="778"/>
      <c r="C19" s="820"/>
      <c r="D19" s="821"/>
      <c r="E19" s="822"/>
      <c r="F19" s="823"/>
      <c r="G19" s="824"/>
      <c r="H19" s="825"/>
      <c r="I19" s="825"/>
      <c r="J19" s="799">
        <f t="shared" si="0"/>
        <v>0</v>
      </c>
      <c r="K19" s="838"/>
      <c r="L19" s="839"/>
      <c r="M19" s="1049"/>
      <c r="N19" s="1050"/>
      <c r="O19" s="780"/>
      <c r="Q19" s="786"/>
      <c r="R19" s="787"/>
      <c r="S19" s="787"/>
      <c r="T19" s="787"/>
      <c r="U19" s="787"/>
      <c r="V19" s="787"/>
      <c r="W19" s="787"/>
      <c r="X19" s="787"/>
      <c r="Y19" s="787"/>
      <c r="Z19" s="787"/>
      <c r="AA19" s="787"/>
      <c r="AB19" s="787"/>
      <c r="AC19" s="787"/>
      <c r="AD19" s="788"/>
    </row>
    <row r="20" spans="2:30" s="781" customFormat="1" ht="22.9" customHeight="1">
      <c r="B20" s="778"/>
      <c r="C20" s="820"/>
      <c r="D20" s="821"/>
      <c r="E20" s="822"/>
      <c r="F20" s="823"/>
      <c r="G20" s="824"/>
      <c r="H20" s="825"/>
      <c r="I20" s="825"/>
      <c r="J20" s="799">
        <f t="shared" si="0"/>
        <v>0</v>
      </c>
      <c r="K20" s="838"/>
      <c r="L20" s="839"/>
      <c r="M20" s="1049"/>
      <c r="N20" s="1050"/>
      <c r="O20" s="780"/>
      <c r="Q20" s="786"/>
      <c r="R20" s="787"/>
      <c r="S20" s="787"/>
      <c r="T20" s="787"/>
      <c r="U20" s="787"/>
      <c r="V20" s="787"/>
      <c r="W20" s="787"/>
      <c r="X20" s="787"/>
      <c r="Y20" s="787"/>
      <c r="Z20" s="787"/>
      <c r="AA20" s="787"/>
      <c r="AB20" s="787"/>
      <c r="AC20" s="787"/>
      <c r="AD20" s="788"/>
    </row>
    <row r="21" spans="2:30" s="781" customFormat="1" ht="22.9" customHeight="1">
      <c r="B21" s="778"/>
      <c r="C21" s="820"/>
      <c r="D21" s="821"/>
      <c r="E21" s="822"/>
      <c r="F21" s="823"/>
      <c r="G21" s="824"/>
      <c r="H21" s="825"/>
      <c r="I21" s="825"/>
      <c r="J21" s="799">
        <f t="shared" si="0"/>
        <v>0</v>
      </c>
      <c r="K21" s="838"/>
      <c r="L21" s="839"/>
      <c r="M21" s="1049"/>
      <c r="N21" s="1050"/>
      <c r="O21" s="780"/>
      <c r="Q21" s="786"/>
      <c r="R21" s="787"/>
      <c r="S21" s="787"/>
      <c r="T21" s="787"/>
      <c r="U21" s="787"/>
      <c r="V21" s="787"/>
      <c r="W21" s="787"/>
      <c r="X21" s="787"/>
      <c r="Y21" s="787"/>
      <c r="Z21" s="787"/>
      <c r="AA21" s="787"/>
      <c r="AB21" s="787"/>
      <c r="AC21" s="787"/>
      <c r="AD21" s="788"/>
    </row>
    <row r="22" spans="2:30" s="781" customFormat="1" ht="22.9" customHeight="1">
      <c r="B22" s="778"/>
      <c r="C22" s="820"/>
      <c r="D22" s="821"/>
      <c r="E22" s="822"/>
      <c r="F22" s="823"/>
      <c r="G22" s="824"/>
      <c r="H22" s="825"/>
      <c r="I22" s="825"/>
      <c r="J22" s="799">
        <f t="shared" si="0"/>
        <v>0</v>
      </c>
      <c r="K22" s="838"/>
      <c r="L22" s="839"/>
      <c r="M22" s="1049"/>
      <c r="N22" s="1050"/>
      <c r="O22" s="780"/>
      <c r="Q22" s="786"/>
      <c r="R22" s="787"/>
      <c r="S22" s="787"/>
      <c r="T22" s="787"/>
      <c r="U22" s="787"/>
      <c r="V22" s="787"/>
      <c r="W22" s="787"/>
      <c r="X22" s="787"/>
      <c r="Y22" s="787"/>
      <c r="Z22" s="787"/>
      <c r="AA22" s="787"/>
      <c r="AB22" s="787"/>
      <c r="AC22" s="787"/>
      <c r="AD22" s="788"/>
    </row>
    <row r="23" spans="2:30" s="781" customFormat="1" ht="22.9" customHeight="1">
      <c r="B23" s="778"/>
      <c r="C23" s="820"/>
      <c r="D23" s="821"/>
      <c r="E23" s="822"/>
      <c r="F23" s="823"/>
      <c r="G23" s="824"/>
      <c r="H23" s="826"/>
      <c r="I23" s="826"/>
      <c r="J23" s="799">
        <f t="shared" si="0"/>
        <v>0</v>
      </c>
      <c r="K23" s="840"/>
      <c r="L23" s="841"/>
      <c r="M23" s="1049"/>
      <c r="N23" s="1050"/>
      <c r="O23" s="780"/>
      <c r="Q23" s="786"/>
      <c r="R23" s="787"/>
      <c r="S23" s="787"/>
      <c r="T23" s="787"/>
      <c r="U23" s="787"/>
      <c r="V23" s="787"/>
      <c r="W23" s="787"/>
      <c r="X23" s="787"/>
      <c r="Y23" s="787"/>
      <c r="Z23" s="787"/>
      <c r="AA23" s="787"/>
      <c r="AB23" s="787"/>
      <c r="AC23" s="787"/>
      <c r="AD23" s="788"/>
    </row>
    <row r="24" spans="2:30" s="781" customFormat="1" ht="22.9" customHeight="1">
      <c r="B24" s="778"/>
      <c r="C24" s="820"/>
      <c r="D24" s="821"/>
      <c r="E24" s="822"/>
      <c r="F24" s="823"/>
      <c r="G24" s="824"/>
      <c r="H24" s="826"/>
      <c r="I24" s="826"/>
      <c r="J24" s="799">
        <f t="shared" si="0"/>
        <v>0</v>
      </c>
      <c r="K24" s="840"/>
      <c r="L24" s="841"/>
      <c r="M24" s="832"/>
      <c r="N24" s="833"/>
      <c r="O24" s="780"/>
      <c r="Q24" s="786"/>
      <c r="R24" s="787"/>
      <c r="S24" s="787"/>
      <c r="T24" s="787"/>
      <c r="U24" s="787"/>
      <c r="V24" s="787"/>
      <c r="W24" s="787"/>
      <c r="X24" s="787"/>
      <c r="Y24" s="787"/>
      <c r="Z24" s="787"/>
      <c r="AA24" s="787"/>
      <c r="AB24" s="787"/>
      <c r="AC24" s="787"/>
      <c r="AD24" s="788"/>
    </row>
    <row r="25" spans="2:30" s="781" customFormat="1" ht="22.9" customHeight="1">
      <c r="B25" s="778"/>
      <c r="C25" s="820"/>
      <c r="D25" s="821"/>
      <c r="E25" s="822"/>
      <c r="F25" s="823"/>
      <c r="G25" s="824"/>
      <c r="H25" s="826"/>
      <c r="I25" s="826"/>
      <c r="J25" s="799">
        <f t="shared" si="0"/>
        <v>0</v>
      </c>
      <c r="K25" s="840"/>
      <c r="L25" s="841"/>
      <c r="M25" s="832"/>
      <c r="N25" s="833"/>
      <c r="O25" s="780"/>
      <c r="Q25" s="786"/>
      <c r="R25" s="787"/>
      <c r="S25" s="787"/>
      <c r="T25" s="787"/>
      <c r="U25" s="787"/>
      <c r="V25" s="787"/>
      <c r="W25" s="787"/>
      <c r="X25" s="787"/>
      <c r="Y25" s="787"/>
      <c r="Z25" s="787"/>
      <c r="AA25" s="787"/>
      <c r="AB25" s="787"/>
      <c r="AC25" s="787"/>
      <c r="AD25" s="788"/>
    </row>
    <row r="26" spans="2:30" s="781" customFormat="1" ht="22.9" customHeight="1">
      <c r="B26" s="778"/>
      <c r="C26" s="820"/>
      <c r="D26" s="821"/>
      <c r="E26" s="822"/>
      <c r="F26" s="823"/>
      <c r="G26" s="824"/>
      <c r="H26" s="826"/>
      <c r="I26" s="826"/>
      <c r="J26" s="799">
        <f t="shared" si="0"/>
        <v>0</v>
      </c>
      <c r="K26" s="840"/>
      <c r="L26" s="841"/>
      <c r="M26" s="832"/>
      <c r="N26" s="833"/>
      <c r="O26" s="780"/>
      <c r="Q26" s="786"/>
      <c r="R26" s="787"/>
      <c r="S26" s="787"/>
      <c r="T26" s="787"/>
      <c r="U26" s="787"/>
      <c r="V26" s="787"/>
      <c r="W26" s="787"/>
      <c r="X26" s="787"/>
      <c r="Y26" s="787"/>
      <c r="Z26" s="787"/>
      <c r="AA26" s="787"/>
      <c r="AB26" s="787"/>
      <c r="AC26" s="787"/>
      <c r="AD26" s="788"/>
    </row>
    <row r="27" spans="2:30" s="781" customFormat="1" ht="22.9" customHeight="1">
      <c r="B27" s="778"/>
      <c r="C27" s="820"/>
      <c r="D27" s="821"/>
      <c r="E27" s="822"/>
      <c r="F27" s="823"/>
      <c r="G27" s="824"/>
      <c r="H27" s="826"/>
      <c r="I27" s="826"/>
      <c r="J27" s="799">
        <f t="shared" si="0"/>
        <v>0</v>
      </c>
      <c r="K27" s="840"/>
      <c r="L27" s="841"/>
      <c r="M27" s="832"/>
      <c r="N27" s="833"/>
      <c r="O27" s="780"/>
      <c r="Q27" s="786"/>
      <c r="R27" s="787"/>
      <c r="S27" s="787"/>
      <c r="T27" s="787"/>
      <c r="U27" s="787"/>
      <c r="V27" s="787"/>
      <c r="W27" s="787"/>
      <c r="X27" s="787"/>
      <c r="Y27" s="787"/>
      <c r="Z27" s="787"/>
      <c r="AA27" s="787"/>
      <c r="AB27" s="787"/>
      <c r="AC27" s="787"/>
      <c r="AD27" s="788"/>
    </row>
    <row r="28" spans="2:30" s="781" customFormat="1" ht="22.9" customHeight="1">
      <c r="B28" s="778"/>
      <c r="C28" s="820"/>
      <c r="D28" s="821"/>
      <c r="E28" s="822"/>
      <c r="F28" s="823"/>
      <c r="G28" s="824"/>
      <c r="H28" s="826"/>
      <c r="I28" s="826"/>
      <c r="J28" s="799">
        <f t="shared" si="0"/>
        <v>0</v>
      </c>
      <c r="K28" s="840"/>
      <c r="L28" s="841"/>
      <c r="M28" s="832"/>
      <c r="N28" s="833"/>
      <c r="O28" s="780"/>
      <c r="Q28" s="786"/>
      <c r="R28" s="787"/>
      <c r="S28" s="787"/>
      <c r="T28" s="787"/>
      <c r="U28" s="787"/>
      <c r="V28" s="787"/>
      <c r="W28" s="787"/>
      <c r="X28" s="787"/>
      <c r="Y28" s="787"/>
      <c r="Z28" s="787"/>
      <c r="AA28" s="787"/>
      <c r="AB28" s="787"/>
      <c r="AC28" s="787"/>
      <c r="AD28" s="788"/>
    </row>
    <row r="29" spans="2:30" s="781" customFormat="1" ht="22.9" customHeight="1">
      <c r="B29" s="778"/>
      <c r="C29" s="820"/>
      <c r="D29" s="821"/>
      <c r="E29" s="822"/>
      <c r="F29" s="823"/>
      <c r="G29" s="824"/>
      <c r="H29" s="826"/>
      <c r="I29" s="826"/>
      <c r="J29" s="799">
        <f t="shared" si="0"/>
        <v>0</v>
      </c>
      <c r="K29" s="840"/>
      <c r="L29" s="841"/>
      <c r="M29" s="832"/>
      <c r="N29" s="833"/>
      <c r="O29" s="780"/>
      <c r="Q29" s="786"/>
      <c r="R29" s="787"/>
      <c r="S29" s="787"/>
      <c r="T29" s="787"/>
      <c r="U29" s="787"/>
      <c r="V29" s="787"/>
      <c r="W29" s="787"/>
      <c r="X29" s="787"/>
      <c r="Y29" s="787"/>
      <c r="Z29" s="787"/>
      <c r="AA29" s="787"/>
      <c r="AB29" s="787"/>
      <c r="AC29" s="787"/>
      <c r="AD29" s="788"/>
    </row>
    <row r="30" spans="2:30" s="781" customFormat="1" ht="22.9" customHeight="1">
      <c r="B30" s="778"/>
      <c r="C30" s="820"/>
      <c r="D30" s="821"/>
      <c r="E30" s="822"/>
      <c r="F30" s="823"/>
      <c r="G30" s="824"/>
      <c r="H30" s="826"/>
      <c r="I30" s="826"/>
      <c r="J30" s="799">
        <f t="shared" si="0"/>
        <v>0</v>
      </c>
      <c r="K30" s="840"/>
      <c r="L30" s="841"/>
      <c r="M30" s="832"/>
      <c r="N30" s="833"/>
      <c r="O30" s="780"/>
      <c r="Q30" s="786"/>
      <c r="R30" s="787"/>
      <c r="S30" s="787"/>
      <c r="T30" s="787"/>
      <c r="U30" s="787"/>
      <c r="V30" s="787"/>
      <c r="W30" s="787"/>
      <c r="X30" s="787"/>
      <c r="Y30" s="787"/>
      <c r="Z30" s="787"/>
      <c r="AA30" s="787"/>
      <c r="AB30" s="787"/>
      <c r="AC30" s="787"/>
      <c r="AD30" s="788"/>
    </row>
    <row r="31" spans="2:30" s="781" customFormat="1" ht="22.9" customHeight="1">
      <c r="B31" s="778"/>
      <c r="C31" s="820"/>
      <c r="D31" s="821"/>
      <c r="E31" s="822"/>
      <c r="F31" s="823"/>
      <c r="G31" s="824"/>
      <c r="H31" s="826"/>
      <c r="I31" s="826"/>
      <c r="J31" s="799">
        <f t="shared" si="0"/>
        <v>0</v>
      </c>
      <c r="K31" s="840"/>
      <c r="L31" s="841"/>
      <c r="M31" s="832"/>
      <c r="N31" s="833"/>
      <c r="O31" s="780"/>
      <c r="Q31" s="786"/>
      <c r="R31" s="787"/>
      <c r="S31" s="787"/>
      <c r="T31" s="787"/>
      <c r="U31" s="787"/>
      <c r="V31" s="787"/>
      <c r="W31" s="787"/>
      <c r="X31" s="787"/>
      <c r="Y31" s="787"/>
      <c r="Z31" s="787"/>
      <c r="AA31" s="787"/>
      <c r="AB31" s="787"/>
      <c r="AC31" s="787"/>
      <c r="AD31" s="788"/>
    </row>
    <row r="32" spans="2:30" s="781" customFormat="1" ht="22.9" customHeight="1">
      <c r="B32" s="778"/>
      <c r="C32" s="820"/>
      <c r="D32" s="821"/>
      <c r="E32" s="822"/>
      <c r="F32" s="823"/>
      <c r="G32" s="824"/>
      <c r="H32" s="826"/>
      <c r="I32" s="826"/>
      <c r="J32" s="799">
        <f t="shared" si="0"/>
        <v>0</v>
      </c>
      <c r="K32" s="840"/>
      <c r="L32" s="841"/>
      <c r="M32" s="832"/>
      <c r="N32" s="833"/>
      <c r="O32" s="780"/>
      <c r="Q32" s="786"/>
      <c r="R32" s="787"/>
      <c r="S32" s="787"/>
      <c r="T32" s="787"/>
      <c r="U32" s="787"/>
      <c r="V32" s="787"/>
      <c r="W32" s="787"/>
      <c r="X32" s="787"/>
      <c r="Y32" s="787"/>
      <c r="Z32" s="787"/>
      <c r="AA32" s="787"/>
      <c r="AB32" s="787"/>
      <c r="AC32" s="787"/>
      <c r="AD32" s="788"/>
    </row>
    <row r="33" spans="2:30" s="781" customFormat="1" ht="22.9" customHeight="1">
      <c r="B33" s="778"/>
      <c r="C33" s="820"/>
      <c r="D33" s="821"/>
      <c r="E33" s="822"/>
      <c r="F33" s="823"/>
      <c r="G33" s="824"/>
      <c r="H33" s="826"/>
      <c r="I33" s="826"/>
      <c r="J33" s="799">
        <f t="shared" si="0"/>
        <v>0</v>
      </c>
      <c r="K33" s="840"/>
      <c r="L33" s="841"/>
      <c r="M33" s="1049"/>
      <c r="N33" s="1050"/>
      <c r="O33" s="780"/>
      <c r="Q33" s="786"/>
      <c r="R33" s="787"/>
      <c r="S33" s="787"/>
      <c r="T33" s="787"/>
      <c r="U33" s="787"/>
      <c r="V33" s="787"/>
      <c r="W33" s="787"/>
      <c r="X33" s="787"/>
      <c r="Y33" s="787"/>
      <c r="Z33" s="787"/>
      <c r="AA33" s="787"/>
      <c r="AB33" s="787"/>
      <c r="AC33" s="787"/>
      <c r="AD33" s="788"/>
    </row>
    <row r="34" spans="2:30" s="781" customFormat="1" ht="22.9" customHeight="1">
      <c r="B34" s="778"/>
      <c r="C34" s="820"/>
      <c r="D34" s="821"/>
      <c r="E34" s="822"/>
      <c r="F34" s="823"/>
      <c r="G34" s="824"/>
      <c r="H34" s="826"/>
      <c r="I34" s="826"/>
      <c r="J34" s="799">
        <f t="shared" si="0"/>
        <v>0</v>
      </c>
      <c r="K34" s="840"/>
      <c r="L34" s="841"/>
      <c r="M34" s="1049"/>
      <c r="N34" s="1050"/>
      <c r="O34" s="780"/>
      <c r="Q34" s="786"/>
      <c r="R34" s="787"/>
      <c r="S34" s="787"/>
      <c r="T34" s="787"/>
      <c r="U34" s="787"/>
      <c r="V34" s="787"/>
      <c r="W34" s="787"/>
      <c r="X34" s="787"/>
      <c r="Y34" s="787"/>
      <c r="Z34" s="787"/>
      <c r="AA34" s="787"/>
      <c r="AB34" s="787"/>
      <c r="AC34" s="787"/>
      <c r="AD34" s="788"/>
    </row>
    <row r="35" spans="2:30" s="781" customFormat="1" ht="22.9" customHeight="1">
      <c r="B35" s="778"/>
      <c r="C35" s="820"/>
      <c r="D35" s="821"/>
      <c r="E35" s="822"/>
      <c r="F35" s="823"/>
      <c r="G35" s="824"/>
      <c r="H35" s="826"/>
      <c r="I35" s="826"/>
      <c r="J35" s="799">
        <f t="shared" si="0"/>
        <v>0</v>
      </c>
      <c r="K35" s="840"/>
      <c r="L35" s="841"/>
      <c r="M35" s="1049"/>
      <c r="N35" s="1050"/>
      <c r="O35" s="780"/>
      <c r="Q35" s="786"/>
      <c r="R35" s="787"/>
      <c r="S35" s="787"/>
      <c r="T35" s="787"/>
      <c r="U35" s="787"/>
      <c r="V35" s="787"/>
      <c r="W35" s="787"/>
      <c r="X35" s="787"/>
      <c r="Y35" s="787"/>
      <c r="Z35" s="787"/>
      <c r="AA35" s="787"/>
      <c r="AB35" s="787"/>
      <c r="AC35" s="787"/>
      <c r="AD35" s="788"/>
    </row>
    <row r="36" spans="2:30" s="781" customFormat="1" ht="22.9" customHeight="1">
      <c r="B36" s="778"/>
      <c r="C36" s="820"/>
      <c r="D36" s="821"/>
      <c r="E36" s="822"/>
      <c r="F36" s="823"/>
      <c r="G36" s="824"/>
      <c r="H36" s="826"/>
      <c r="I36" s="826"/>
      <c r="J36" s="799">
        <f t="shared" si="0"/>
        <v>0</v>
      </c>
      <c r="K36" s="840"/>
      <c r="L36" s="841"/>
      <c r="M36" s="1049"/>
      <c r="N36" s="1050"/>
      <c r="O36" s="780"/>
      <c r="Q36" s="786"/>
      <c r="R36" s="787"/>
      <c r="S36" s="787"/>
      <c r="T36" s="787"/>
      <c r="U36" s="787"/>
      <c r="V36" s="787"/>
      <c r="W36" s="787"/>
      <c r="X36" s="787"/>
      <c r="Y36" s="787"/>
      <c r="Z36" s="787"/>
      <c r="AA36" s="787"/>
      <c r="AB36" s="787"/>
      <c r="AC36" s="787"/>
      <c r="AD36" s="788"/>
    </row>
    <row r="37" spans="2:30" s="781" customFormat="1" ht="22.9" customHeight="1">
      <c r="B37" s="778"/>
      <c r="C37" s="820"/>
      <c r="D37" s="821"/>
      <c r="E37" s="822"/>
      <c r="F37" s="823"/>
      <c r="G37" s="824"/>
      <c r="H37" s="826"/>
      <c r="I37" s="826"/>
      <c r="J37" s="799">
        <f t="shared" si="0"/>
        <v>0</v>
      </c>
      <c r="K37" s="840"/>
      <c r="L37" s="841"/>
      <c r="M37" s="1049"/>
      <c r="N37" s="1050"/>
      <c r="O37" s="780"/>
      <c r="Q37" s="786"/>
      <c r="R37" s="787"/>
      <c r="S37" s="787"/>
      <c r="T37" s="787"/>
      <c r="U37" s="787"/>
      <c r="V37" s="787"/>
      <c r="W37" s="787"/>
      <c r="X37" s="787"/>
      <c r="Y37" s="787"/>
      <c r="Z37" s="787"/>
      <c r="AA37" s="787"/>
      <c r="AB37" s="787"/>
      <c r="AC37" s="787"/>
      <c r="AD37" s="788"/>
    </row>
    <row r="38" spans="2:30" s="781" customFormat="1" ht="22.9" customHeight="1">
      <c r="B38" s="778"/>
      <c r="C38" s="820"/>
      <c r="D38" s="821"/>
      <c r="E38" s="822"/>
      <c r="F38" s="823"/>
      <c r="G38" s="824"/>
      <c r="H38" s="826"/>
      <c r="I38" s="826"/>
      <c r="J38" s="799">
        <f t="shared" si="0"/>
        <v>0</v>
      </c>
      <c r="K38" s="840"/>
      <c r="L38" s="841"/>
      <c r="M38" s="1049"/>
      <c r="N38" s="1050"/>
      <c r="O38" s="780"/>
      <c r="Q38" s="792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793"/>
    </row>
    <row r="39" spans="2:30" s="781" customFormat="1" ht="22.9" customHeight="1">
      <c r="B39" s="778"/>
      <c r="C39" s="820"/>
      <c r="D39" s="821"/>
      <c r="E39" s="822"/>
      <c r="F39" s="823"/>
      <c r="G39" s="824"/>
      <c r="H39" s="826"/>
      <c r="I39" s="826"/>
      <c r="J39" s="799">
        <f t="shared" si="0"/>
        <v>0</v>
      </c>
      <c r="K39" s="840"/>
      <c r="L39" s="841"/>
      <c r="M39" s="1049"/>
      <c r="N39" s="1050"/>
      <c r="O39" s="780"/>
      <c r="Q39" s="792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793"/>
    </row>
    <row r="40" spans="2:30" s="781" customFormat="1" ht="22.9" customHeight="1">
      <c r="B40" s="778"/>
      <c r="C40" s="820"/>
      <c r="D40" s="821"/>
      <c r="E40" s="822"/>
      <c r="F40" s="823"/>
      <c r="G40" s="824"/>
      <c r="H40" s="826"/>
      <c r="I40" s="826"/>
      <c r="J40" s="799">
        <f t="shared" si="0"/>
        <v>0</v>
      </c>
      <c r="K40" s="840"/>
      <c r="L40" s="841"/>
      <c r="M40" s="1049"/>
      <c r="N40" s="1050"/>
      <c r="O40" s="780"/>
      <c r="Q40" s="786"/>
      <c r="R40" s="787"/>
      <c r="S40" s="787"/>
      <c r="T40" s="787"/>
      <c r="U40" s="787"/>
      <c r="V40" s="787"/>
      <c r="W40" s="787"/>
      <c r="X40" s="787"/>
      <c r="Y40" s="787"/>
      <c r="Z40" s="787"/>
      <c r="AA40" s="787"/>
      <c r="AB40" s="787"/>
      <c r="AC40" s="787"/>
      <c r="AD40" s="788"/>
    </row>
    <row r="41" spans="2:30" s="781" customFormat="1" ht="22.9" customHeight="1">
      <c r="B41" s="778"/>
      <c r="C41" s="820"/>
      <c r="D41" s="821"/>
      <c r="E41" s="822"/>
      <c r="F41" s="823"/>
      <c r="G41" s="824"/>
      <c r="H41" s="826"/>
      <c r="I41" s="826"/>
      <c r="J41" s="799">
        <f t="shared" si="0"/>
        <v>0</v>
      </c>
      <c r="K41" s="840"/>
      <c r="L41" s="841"/>
      <c r="M41" s="1049"/>
      <c r="N41" s="1050"/>
      <c r="O41" s="780"/>
      <c r="Q41" s="786"/>
      <c r="R41" s="787"/>
      <c r="S41" s="787"/>
      <c r="T41" s="787"/>
      <c r="U41" s="787"/>
      <c r="V41" s="787"/>
      <c r="W41" s="787"/>
      <c r="X41" s="787"/>
      <c r="Y41" s="787"/>
      <c r="Z41" s="787"/>
      <c r="AA41" s="787"/>
      <c r="AB41" s="787"/>
      <c r="AC41" s="787"/>
      <c r="AD41" s="788"/>
    </row>
    <row r="42" spans="2:30" s="781" customFormat="1" ht="22.9" customHeight="1">
      <c r="B42" s="778"/>
      <c r="C42" s="820"/>
      <c r="D42" s="821"/>
      <c r="E42" s="822"/>
      <c r="F42" s="823"/>
      <c r="G42" s="824"/>
      <c r="H42" s="826"/>
      <c r="I42" s="826"/>
      <c r="J42" s="799">
        <f t="shared" si="0"/>
        <v>0</v>
      </c>
      <c r="K42" s="840"/>
      <c r="L42" s="841"/>
      <c r="M42" s="1049"/>
      <c r="N42" s="1050"/>
      <c r="O42" s="780"/>
      <c r="Q42" s="786"/>
      <c r="R42" s="787"/>
      <c r="S42" s="787"/>
      <c r="T42" s="787"/>
      <c r="U42" s="787"/>
      <c r="V42" s="787"/>
      <c r="W42" s="787"/>
      <c r="X42" s="787"/>
      <c r="Y42" s="787"/>
      <c r="Z42" s="787"/>
      <c r="AA42" s="787"/>
      <c r="AB42" s="787"/>
      <c r="AC42" s="787"/>
      <c r="AD42" s="788"/>
    </row>
    <row r="43" spans="2:30" s="781" customFormat="1" ht="22.9" customHeight="1" thickBot="1">
      <c r="B43" s="778"/>
      <c r="C43" s="827"/>
      <c r="D43" s="828"/>
      <c r="E43" s="828"/>
      <c r="F43" s="829"/>
      <c r="G43" s="830"/>
      <c r="H43" s="884"/>
      <c r="I43" s="884"/>
      <c r="J43" s="800">
        <f t="shared" si="0"/>
        <v>0</v>
      </c>
      <c r="K43" s="842"/>
      <c r="L43" s="843"/>
      <c r="M43" s="1055"/>
      <c r="N43" s="1056"/>
      <c r="O43" s="780"/>
      <c r="Q43" s="794"/>
      <c r="R43" s="795"/>
      <c r="S43" s="795"/>
      <c r="T43" s="795"/>
      <c r="U43" s="795"/>
      <c r="V43" s="795"/>
      <c r="W43" s="795"/>
      <c r="X43" s="795"/>
      <c r="Y43" s="795"/>
      <c r="Z43" s="795"/>
      <c r="AA43" s="795"/>
      <c r="AB43" s="795"/>
      <c r="AC43" s="795"/>
      <c r="AD43" s="796"/>
    </row>
    <row r="44" spans="2:30" s="781" customFormat="1" ht="22.9" customHeight="1" thickBot="1">
      <c r="B44" s="778"/>
      <c r="C44" s="801" t="s">
        <v>331</v>
      </c>
      <c r="D44" s="802">
        <f>SUM(D14:D43)</f>
        <v>0</v>
      </c>
      <c r="E44" s="803"/>
      <c r="F44" s="804"/>
      <c r="G44" s="805"/>
      <c r="H44" s="831"/>
      <c r="I44" s="831"/>
      <c r="J44" s="806">
        <f>SUM(J14:J43)</f>
        <v>0</v>
      </c>
      <c r="K44" s="831"/>
      <c r="L44" s="807">
        <f>K44*D44</f>
        <v>0</v>
      </c>
      <c r="M44" s="779"/>
      <c r="N44" s="779"/>
      <c r="O44" s="780"/>
      <c r="Q44" s="794"/>
      <c r="R44" s="795"/>
      <c r="S44" s="795"/>
      <c r="T44" s="795"/>
      <c r="U44" s="795"/>
      <c r="V44" s="795"/>
      <c r="W44" s="795"/>
      <c r="X44" s="795"/>
      <c r="Y44" s="795"/>
      <c r="Z44" s="795"/>
      <c r="AA44" s="795"/>
      <c r="AB44" s="795"/>
      <c r="AC44" s="795"/>
      <c r="AD44" s="796"/>
    </row>
    <row r="45" spans="2:30" s="781" customFormat="1" ht="22.9" customHeight="1">
      <c r="B45" s="778"/>
      <c r="C45" s="785"/>
      <c r="D45" s="785"/>
      <c r="E45" s="785"/>
      <c r="F45" s="785"/>
      <c r="G45" s="785"/>
      <c r="H45" s="779"/>
      <c r="I45" s="779"/>
      <c r="J45" s="779"/>
      <c r="K45" s="779"/>
      <c r="L45" s="779"/>
      <c r="M45" s="779"/>
      <c r="N45" s="779"/>
      <c r="O45" s="780"/>
      <c r="Q45" s="794"/>
      <c r="R45" s="795"/>
      <c r="S45" s="795"/>
      <c r="T45" s="795"/>
      <c r="U45" s="795"/>
      <c r="V45" s="795"/>
      <c r="W45" s="795"/>
      <c r="X45" s="795"/>
      <c r="Y45" s="795"/>
      <c r="Z45" s="795"/>
      <c r="AA45" s="795"/>
      <c r="AB45" s="795"/>
      <c r="AC45" s="795"/>
      <c r="AD45" s="796"/>
    </row>
    <row r="46" spans="2:30" ht="22.9" customHeight="1">
      <c r="B46" s="739"/>
      <c r="C46" s="698" t="s">
        <v>353</v>
      </c>
      <c r="D46" s="628"/>
      <c r="E46" s="628"/>
      <c r="F46" s="628"/>
      <c r="G46" s="628"/>
      <c r="H46" s="734"/>
      <c r="I46" s="734"/>
      <c r="J46" s="734"/>
      <c r="K46" s="734"/>
      <c r="L46" s="734"/>
      <c r="M46" s="734"/>
      <c r="N46" s="734"/>
      <c r="O46" s="741"/>
      <c r="Q46" s="415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6"/>
      <c r="AD46" s="417"/>
    </row>
    <row r="47" spans="2:30" ht="22.9" customHeight="1">
      <c r="B47" s="739"/>
      <c r="C47" s="768" t="s">
        <v>706</v>
      </c>
      <c r="D47" s="628"/>
      <c r="E47" s="628"/>
      <c r="F47" s="628"/>
      <c r="G47" s="628"/>
      <c r="H47" s="734"/>
      <c r="I47" s="734"/>
      <c r="J47" s="734"/>
      <c r="K47" s="734"/>
      <c r="L47" s="734"/>
      <c r="M47" s="734"/>
      <c r="N47" s="734"/>
      <c r="O47" s="741"/>
      <c r="Q47" s="415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7"/>
    </row>
    <row r="48" spans="2:30" ht="22.9" customHeight="1">
      <c r="B48" s="739"/>
      <c r="C48" s="768" t="s">
        <v>709</v>
      </c>
      <c r="D48" s="628"/>
      <c r="E48" s="628"/>
      <c r="F48" s="628"/>
      <c r="G48" s="628"/>
      <c r="H48" s="734"/>
      <c r="I48" s="734"/>
      <c r="J48" s="628">
        <f>ejercicio-2</f>
        <v>2016</v>
      </c>
      <c r="K48" s="734" t="s">
        <v>708</v>
      </c>
      <c r="L48" s="734"/>
      <c r="M48" s="734"/>
      <c r="N48" s="734"/>
      <c r="O48" s="741"/>
      <c r="Q48" s="415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6"/>
      <c r="AD48" s="417"/>
    </row>
    <row r="49" spans="2:30" ht="22.9" customHeight="1" thickBot="1">
      <c r="B49" s="769"/>
      <c r="C49" s="1043"/>
      <c r="D49" s="1043"/>
      <c r="E49" s="1043"/>
      <c r="F49" s="1043"/>
      <c r="G49" s="1043"/>
      <c r="H49" s="770"/>
      <c r="I49" s="770"/>
      <c r="J49" s="770"/>
      <c r="K49" s="770"/>
      <c r="L49" s="770"/>
      <c r="M49" s="770"/>
      <c r="N49" s="770"/>
      <c r="O49" s="771"/>
      <c r="Q49" s="418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20"/>
    </row>
    <row r="50" spans="2:30" ht="22.9" customHeight="1"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</row>
    <row r="51" spans="2:30" ht="12.75">
      <c r="C51" s="772" t="s">
        <v>77</v>
      </c>
      <c r="D51" s="734"/>
      <c r="E51" s="734"/>
      <c r="F51" s="734"/>
      <c r="G51" s="734"/>
      <c r="H51" s="734"/>
      <c r="I51" s="734"/>
      <c r="J51" s="734"/>
      <c r="K51" s="734"/>
      <c r="L51" s="734"/>
      <c r="M51" s="734"/>
      <c r="N51" s="705" t="s">
        <v>717</v>
      </c>
    </row>
    <row r="52" spans="2:30" ht="12.75">
      <c r="C52" s="773" t="s">
        <v>78</v>
      </c>
      <c r="D52" s="734"/>
      <c r="E52" s="734"/>
      <c r="F52" s="734"/>
      <c r="G52" s="734"/>
      <c r="H52" s="734"/>
      <c r="I52" s="734"/>
      <c r="J52" s="734"/>
      <c r="K52" s="734"/>
      <c r="L52" s="734"/>
      <c r="M52" s="734"/>
      <c r="N52" s="734"/>
    </row>
    <row r="53" spans="2:30" ht="12.75">
      <c r="C53" s="773" t="s">
        <v>79</v>
      </c>
      <c r="D53" s="734"/>
      <c r="E53" s="734"/>
      <c r="F53" s="734"/>
      <c r="G53" s="734"/>
      <c r="H53" s="734"/>
      <c r="I53" s="734"/>
      <c r="J53" s="734"/>
      <c r="K53" s="734"/>
      <c r="L53" s="734"/>
      <c r="M53" s="734"/>
      <c r="N53" s="734"/>
    </row>
    <row r="54" spans="2:30" ht="12.75">
      <c r="C54" s="773" t="s">
        <v>80</v>
      </c>
      <c r="D54" s="734"/>
      <c r="E54" s="734"/>
      <c r="F54" s="734"/>
      <c r="G54" s="734"/>
      <c r="H54" s="734"/>
      <c r="I54" s="734"/>
      <c r="J54" s="734"/>
      <c r="K54" s="734"/>
      <c r="L54" s="734"/>
      <c r="M54" s="734"/>
      <c r="N54" s="734"/>
    </row>
    <row r="55" spans="2:30" ht="12.75">
      <c r="C55" s="773" t="s">
        <v>81</v>
      </c>
      <c r="D55" s="734"/>
      <c r="E55" s="734"/>
      <c r="F55" s="734"/>
      <c r="G55" s="734"/>
      <c r="H55" s="734"/>
      <c r="I55" s="734"/>
      <c r="J55" s="734"/>
      <c r="K55" s="734"/>
      <c r="L55" s="734"/>
      <c r="M55" s="734"/>
      <c r="N55" s="734"/>
    </row>
    <row r="56" spans="2:30" ht="22.9" customHeight="1">
      <c r="C56" s="734"/>
      <c r="D56" s="734"/>
      <c r="E56" s="734"/>
      <c r="F56" s="734"/>
      <c r="G56" s="734"/>
      <c r="H56" s="734"/>
      <c r="I56" s="734"/>
      <c r="J56" s="734"/>
      <c r="K56" s="734"/>
      <c r="L56" s="734"/>
      <c r="M56" s="734"/>
      <c r="N56" s="734"/>
    </row>
    <row r="57" spans="2:30" ht="22.9" customHeight="1"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</row>
    <row r="58" spans="2:30" ht="22.9" customHeight="1">
      <c r="C58" s="734"/>
      <c r="D58" s="734"/>
      <c r="E58" s="734"/>
      <c r="F58" s="734"/>
      <c r="G58" s="734"/>
      <c r="H58" s="734"/>
      <c r="I58" s="734"/>
      <c r="J58" s="734"/>
      <c r="K58" s="734"/>
      <c r="L58" s="734"/>
      <c r="M58" s="734"/>
      <c r="N58" s="734"/>
    </row>
    <row r="59" spans="2:30" ht="22.9" customHeight="1"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</row>
    <row r="60" spans="2:30" ht="22.9" customHeight="1">
      <c r="G60" s="734"/>
      <c r="H60" s="734"/>
      <c r="I60" s="734"/>
      <c r="J60" s="734"/>
      <c r="K60" s="734"/>
      <c r="L60" s="734"/>
      <c r="M60" s="734"/>
      <c r="N60" s="734"/>
    </row>
  </sheetData>
  <sheetProtection password="E059" sheet="1" objects="1" scenarios="1"/>
  <mergeCells count="26">
    <mergeCell ref="M36:N36"/>
    <mergeCell ref="M37:N37"/>
    <mergeCell ref="M38:N38"/>
    <mergeCell ref="M39:N39"/>
    <mergeCell ref="M40:N40"/>
    <mergeCell ref="C49:G49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4:N34"/>
    <mergeCell ref="M41:N41"/>
    <mergeCell ref="M42:N42"/>
    <mergeCell ref="M43:N43"/>
    <mergeCell ref="E13:F13"/>
    <mergeCell ref="M35:N35"/>
    <mergeCell ref="N6:N7"/>
    <mergeCell ref="D9:M9"/>
    <mergeCell ref="M22:N22"/>
    <mergeCell ref="M23:N23"/>
    <mergeCell ref="M33:N33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4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85" zoomScaleNormal="85" zoomScalePageLayoutView="50" workbookViewId="0">
      <selection activeCell="L79" sqref="L79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3" t="s">
        <v>31</v>
      </c>
    </row>
    <row r="3" spans="2:23" ht="22.9" customHeight="1">
      <c r="D3" s="63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85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/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 t="s">
        <v>86</v>
      </c>
      <c r="D15" s="86" t="s">
        <v>87</v>
      </c>
      <c r="E15" s="123"/>
      <c r="F15" s="123"/>
      <c r="G15" s="123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7" t="s">
        <v>88</v>
      </c>
      <c r="D16" s="71" t="s">
        <v>677</v>
      </c>
      <c r="E16" s="125">
        <f>SUM(E17:E19)</f>
        <v>0</v>
      </c>
      <c r="F16" s="125">
        <f>SUM(F17:F19)</f>
        <v>0</v>
      </c>
      <c r="G16" s="125">
        <f>SUM(G17:G19)</f>
        <v>0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9" t="s">
        <v>89</v>
      </c>
      <c r="D17" s="72" t="s">
        <v>90</v>
      </c>
      <c r="E17" s="442"/>
      <c r="F17" s="442"/>
      <c r="G17" s="442"/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50" t="s">
        <v>91</v>
      </c>
      <c r="D18" s="73" t="s">
        <v>92</v>
      </c>
      <c r="E18" s="443"/>
      <c r="F18" s="443"/>
      <c r="G18" s="443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93</v>
      </c>
      <c r="D19" s="73" t="s">
        <v>94</v>
      </c>
      <c r="E19" s="443"/>
      <c r="F19" s="443"/>
      <c r="G19" s="443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47" t="s">
        <v>95</v>
      </c>
      <c r="D20" s="71" t="s">
        <v>96</v>
      </c>
      <c r="E20" s="444"/>
      <c r="F20" s="444"/>
      <c r="G20" s="444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47" t="s">
        <v>97</v>
      </c>
      <c r="D21" s="71" t="s">
        <v>98</v>
      </c>
      <c r="E21" s="444"/>
      <c r="F21" s="444"/>
      <c r="G21" s="444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47" t="s">
        <v>99</v>
      </c>
      <c r="D22" s="71" t="s">
        <v>100</v>
      </c>
      <c r="E22" s="125">
        <f>SUM(E23:E26)</f>
        <v>0</v>
      </c>
      <c r="F22" s="125">
        <f t="shared" ref="F22:G22" si="0">SUM(F23:F26)</f>
        <v>0</v>
      </c>
      <c r="G22" s="125">
        <f t="shared" si="0"/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49" t="s">
        <v>89</v>
      </c>
      <c r="D23" s="72" t="s">
        <v>101</v>
      </c>
      <c r="E23" s="442"/>
      <c r="F23" s="442"/>
      <c r="G23" s="442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91</v>
      </c>
      <c r="D24" s="73" t="s">
        <v>102</v>
      </c>
      <c r="E24" s="443"/>
      <c r="F24" s="443"/>
      <c r="G24" s="443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93</v>
      </c>
      <c r="D25" s="73" t="s">
        <v>103</v>
      </c>
      <c r="E25" s="443"/>
      <c r="F25" s="443"/>
      <c r="G25" s="443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50" t="s">
        <v>104</v>
      </c>
      <c r="D26" s="73" t="s">
        <v>105</v>
      </c>
      <c r="E26" s="443"/>
      <c r="F26" s="443"/>
      <c r="G26" s="443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7" t="s">
        <v>106</v>
      </c>
      <c r="D27" s="71" t="s">
        <v>680</v>
      </c>
      <c r="E27" s="125">
        <f>SUM(E28:E29)</f>
        <v>38960.019999999997</v>
      </c>
      <c r="F27" s="125">
        <f t="shared" ref="F27:G27" si="1">SUM(F28:F29)</f>
        <v>31309.39</v>
      </c>
      <c r="G27" s="125">
        <f t="shared" si="1"/>
        <v>6231.25</v>
      </c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49" t="s">
        <v>89</v>
      </c>
      <c r="D28" s="72" t="s">
        <v>107</v>
      </c>
      <c r="E28" s="442">
        <v>38960.019999999997</v>
      </c>
      <c r="F28" s="442">
        <v>31309.39</v>
      </c>
      <c r="G28" s="442">
        <v>6231.25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91</v>
      </c>
      <c r="D29" s="73" t="s">
        <v>108</v>
      </c>
      <c r="E29" s="443"/>
      <c r="F29" s="443"/>
      <c r="G29" s="443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109</v>
      </c>
      <c r="D30" s="71" t="s">
        <v>110</v>
      </c>
      <c r="E30" s="125">
        <f>SUM(E31:E33)</f>
        <v>0</v>
      </c>
      <c r="F30" s="125">
        <f t="shared" ref="F30:G30" si="2">SUM(F31:F33)</f>
        <v>0</v>
      </c>
      <c r="G30" s="125">
        <f t="shared" si="2"/>
        <v>0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89</v>
      </c>
      <c r="D31" s="72" t="s">
        <v>111</v>
      </c>
      <c r="E31" s="442"/>
      <c r="F31" s="442"/>
      <c r="G31" s="442"/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91</v>
      </c>
      <c r="D32" s="73" t="s">
        <v>112</v>
      </c>
      <c r="E32" s="443"/>
      <c r="F32" s="443"/>
      <c r="G32" s="443"/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50" t="s">
        <v>93</v>
      </c>
      <c r="D33" s="73" t="s">
        <v>113</v>
      </c>
      <c r="E33" s="443"/>
      <c r="F33" s="443"/>
      <c r="G33" s="443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7" t="s">
        <v>114</v>
      </c>
      <c r="D34" s="71" t="s">
        <v>115</v>
      </c>
      <c r="E34" s="125">
        <f>SUM(E35:E39)</f>
        <v>17947.449999999997</v>
      </c>
      <c r="F34" s="125">
        <f t="shared" ref="F34:G34" si="3">SUM(F35:F39)</f>
        <v>-92234.09</v>
      </c>
      <c r="G34" s="125">
        <f t="shared" si="3"/>
        <v>-42175.97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49" t="s">
        <v>89</v>
      </c>
      <c r="D35" s="72" t="s">
        <v>116</v>
      </c>
      <c r="E35" s="442">
        <v>-89266.21</v>
      </c>
      <c r="F35" s="442">
        <v>-87713.51</v>
      </c>
      <c r="G35" s="442">
        <f>-42823+1547.03</f>
        <v>-41275.97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91</v>
      </c>
      <c r="D36" s="73" t="s">
        <v>117</v>
      </c>
      <c r="E36" s="443">
        <v>0</v>
      </c>
      <c r="F36" s="443">
        <v>-4520.58</v>
      </c>
      <c r="G36" s="443">
        <v>-900</v>
      </c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93</v>
      </c>
      <c r="D37" s="73" t="s">
        <v>118</v>
      </c>
      <c r="E37" s="443">
        <v>107213.66</v>
      </c>
      <c r="F37" s="443"/>
      <c r="G37" s="443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104</v>
      </c>
      <c r="D38" s="73" t="s">
        <v>119</v>
      </c>
      <c r="E38" s="443"/>
      <c r="F38" s="443"/>
      <c r="G38" s="443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120</v>
      </c>
      <c r="D39" s="73" t="s">
        <v>121</v>
      </c>
      <c r="E39" s="443"/>
      <c r="F39" s="443"/>
      <c r="G39" s="443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122</v>
      </c>
      <c r="D40" s="71" t="s">
        <v>123</v>
      </c>
      <c r="E40" s="444">
        <v>-120381.72</v>
      </c>
      <c r="F40" s="444">
        <v>-120228</v>
      </c>
      <c r="G40" s="444">
        <v>-30027.5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7" t="s">
        <v>124</v>
      </c>
      <c r="D41" s="71" t="s">
        <v>125</v>
      </c>
      <c r="E41" s="444">
        <v>300000</v>
      </c>
      <c r="F41" s="444"/>
      <c r="G41" s="444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47" t="s">
        <v>126</v>
      </c>
      <c r="D42" s="71" t="s">
        <v>127</v>
      </c>
      <c r="E42" s="444"/>
      <c r="F42" s="444"/>
      <c r="G42" s="444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47" t="s">
        <v>128</v>
      </c>
      <c r="D43" s="71" t="s">
        <v>129</v>
      </c>
      <c r="E43" s="125">
        <f>SUM(E44:E46)</f>
        <v>0</v>
      </c>
      <c r="F43" s="125">
        <f t="shared" ref="F43:G43" si="4">SUM(F44:F46)</f>
        <v>0</v>
      </c>
      <c r="G43" s="125">
        <f t="shared" si="4"/>
        <v>-1686.58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49" t="s">
        <v>89</v>
      </c>
      <c r="D44" s="72" t="s">
        <v>130</v>
      </c>
      <c r="E44" s="442"/>
      <c r="F44" s="442"/>
      <c r="G44" s="442">
        <v>-1686.58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91</v>
      </c>
      <c r="D45" s="73" t="s">
        <v>131</v>
      </c>
      <c r="E45" s="443"/>
      <c r="F45" s="443"/>
      <c r="G45" s="443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93</v>
      </c>
      <c r="D46" s="73" t="s">
        <v>132</v>
      </c>
      <c r="E46" s="443"/>
      <c r="F46" s="443"/>
      <c r="G46" s="443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133</v>
      </c>
      <c r="D47" s="71" t="s">
        <v>134</v>
      </c>
      <c r="E47" s="444"/>
      <c r="F47" s="444"/>
      <c r="G47" s="444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135</v>
      </c>
      <c r="D48" s="71" t="s">
        <v>681</v>
      </c>
      <c r="E48" s="444">
        <v>-243191.5</v>
      </c>
      <c r="F48" s="444">
        <v>-5850.46</v>
      </c>
      <c r="G48" s="444">
        <v>-7341.2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s="76" customFormat="1" ht="22.9" customHeight="1" thickBot="1">
      <c r="B49" s="24"/>
      <c r="C49" s="356" t="s">
        <v>136</v>
      </c>
      <c r="D49" s="84" t="s">
        <v>137</v>
      </c>
      <c r="E49" s="364">
        <f>E16+E20+E21+E22+E27+E30+E34+E40+E41+E42+E43+E47+E48</f>
        <v>-6665.75</v>
      </c>
      <c r="F49" s="364">
        <f t="shared" ref="F49:G49" si="5">F16+F20+F21+F22+F27+F30+F34+F40+F41+F42+F43+F47+F48</f>
        <v>-187003.16</v>
      </c>
      <c r="G49" s="364">
        <f t="shared" si="5"/>
        <v>-75000</v>
      </c>
      <c r="H49" s="61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357"/>
      <c r="D50" s="1"/>
      <c r="E50" s="123"/>
      <c r="F50" s="123"/>
      <c r="G50" s="123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138</v>
      </c>
      <c r="D51" s="71" t="s">
        <v>139</v>
      </c>
      <c r="E51" s="125">
        <f>E52+E55+E58</f>
        <v>24963.32</v>
      </c>
      <c r="F51" s="125">
        <f t="shared" ref="F51:G51" si="6">F52+F55+F58</f>
        <v>3.54</v>
      </c>
      <c r="G51" s="125">
        <f t="shared" si="6"/>
        <v>0</v>
      </c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9" t="s">
        <v>89</v>
      </c>
      <c r="D52" s="72" t="s">
        <v>140</v>
      </c>
      <c r="E52" s="126">
        <f>SUM(E53:E54)</f>
        <v>0</v>
      </c>
      <c r="F52" s="126">
        <f t="shared" ref="F52:G52" si="7">SUM(F53:F54)</f>
        <v>0</v>
      </c>
      <c r="G52" s="126">
        <f t="shared" si="7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8" t="s">
        <v>141</v>
      </c>
      <c r="D53" s="79" t="s">
        <v>142</v>
      </c>
      <c r="E53" s="720"/>
      <c r="F53" s="720"/>
      <c r="G53" s="720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8" t="s">
        <v>143</v>
      </c>
      <c r="D54" s="79" t="s">
        <v>144</v>
      </c>
      <c r="E54" s="720"/>
      <c r="F54" s="720"/>
      <c r="G54" s="720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9" t="s">
        <v>91</v>
      </c>
      <c r="D55" s="74" t="s">
        <v>145</v>
      </c>
      <c r="E55" s="365">
        <f>SUM(E56:E57)</f>
        <v>24963.32</v>
      </c>
      <c r="F55" s="365">
        <f t="shared" ref="F55:G55" si="8">SUM(F56:F57)</f>
        <v>3.54</v>
      </c>
      <c r="G55" s="365">
        <f t="shared" si="8"/>
        <v>0</v>
      </c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8" t="s">
        <v>146</v>
      </c>
      <c r="D56" s="79" t="s">
        <v>147</v>
      </c>
      <c r="E56" s="720"/>
      <c r="F56" s="720"/>
      <c r="G56" s="72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8" t="s">
        <v>148</v>
      </c>
      <c r="D57" s="79" t="s">
        <v>149</v>
      </c>
      <c r="E57" s="720">
        <v>24963.32</v>
      </c>
      <c r="F57" s="720">
        <v>3.54</v>
      </c>
      <c r="G57" s="720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9" t="s">
        <v>93</v>
      </c>
      <c r="D58" s="74" t="s">
        <v>150</v>
      </c>
      <c r="E58" s="445"/>
      <c r="F58" s="445"/>
      <c r="G58" s="445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47" t="s">
        <v>151</v>
      </c>
      <c r="D59" s="71" t="s">
        <v>152</v>
      </c>
      <c r="E59" s="125">
        <f>SUM(E60:E62)</f>
        <v>-199446.74</v>
      </c>
      <c r="F59" s="125">
        <f t="shared" ref="F59:G59" si="9">SUM(F60:F62)</f>
        <v>-150497.63</v>
      </c>
      <c r="G59" s="125">
        <f t="shared" si="9"/>
        <v>0</v>
      </c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9" t="s">
        <v>89</v>
      </c>
      <c r="D60" s="74" t="s">
        <v>153</v>
      </c>
      <c r="E60" s="445"/>
      <c r="F60" s="445"/>
      <c r="G60" s="445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9" t="s">
        <v>91</v>
      </c>
      <c r="D61" s="74" t="s">
        <v>154</v>
      </c>
      <c r="E61" s="445">
        <v>-199446.74</v>
      </c>
      <c r="F61" s="445">
        <v>-150497.63</v>
      </c>
      <c r="G61" s="445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9" t="s">
        <v>93</v>
      </c>
      <c r="D62" s="74" t="s">
        <v>155</v>
      </c>
      <c r="E62" s="445"/>
      <c r="F62" s="445"/>
      <c r="G62" s="445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47" t="s">
        <v>156</v>
      </c>
      <c r="D63" s="71" t="s">
        <v>157</v>
      </c>
      <c r="E63" s="125">
        <f>SUM(E64:E65)</f>
        <v>0</v>
      </c>
      <c r="F63" s="125">
        <f t="shared" ref="F63:G63" si="10">SUM(F64:F65)</f>
        <v>0</v>
      </c>
      <c r="G63" s="125">
        <f t="shared" si="10"/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9" t="s">
        <v>89</v>
      </c>
      <c r="D64" s="74" t="s">
        <v>158</v>
      </c>
      <c r="E64" s="445"/>
      <c r="F64" s="445"/>
      <c r="G64" s="445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59" t="s">
        <v>91</v>
      </c>
      <c r="D65" s="74" t="s">
        <v>159</v>
      </c>
      <c r="E65" s="445"/>
      <c r="F65" s="445"/>
      <c r="G65" s="445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47" t="s">
        <v>160</v>
      </c>
      <c r="D66" s="71" t="s">
        <v>161</v>
      </c>
      <c r="E66" s="125">
        <v>0</v>
      </c>
      <c r="F66" s="125">
        <v>0</v>
      </c>
      <c r="G66" s="125"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47" t="s">
        <v>162</v>
      </c>
      <c r="D67" s="71" t="s">
        <v>163</v>
      </c>
      <c r="E67" s="125">
        <f>SUM(E68:E69)</f>
        <v>107635.49</v>
      </c>
      <c r="F67" s="125">
        <f t="shared" ref="F67:G67" si="11">SUM(F68:F69)</f>
        <v>0</v>
      </c>
      <c r="G67" s="125">
        <f t="shared" si="11"/>
        <v>0</v>
      </c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9" t="s">
        <v>89</v>
      </c>
      <c r="D68" s="74" t="s">
        <v>164</v>
      </c>
      <c r="E68" s="445">
        <v>107635.49</v>
      </c>
      <c r="F68" s="445"/>
      <c r="G68" s="445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9" t="s">
        <v>91</v>
      </c>
      <c r="D69" s="74" t="s">
        <v>131</v>
      </c>
      <c r="E69" s="445"/>
      <c r="F69" s="445"/>
      <c r="G69" s="445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47" t="s">
        <v>165</v>
      </c>
      <c r="D70" s="71" t="s">
        <v>166</v>
      </c>
      <c r="E70" s="125">
        <f>SUM(E71:E73)</f>
        <v>0</v>
      </c>
      <c r="F70" s="125">
        <f t="shared" ref="F70:G70" si="12">SUM(F71:F73)</f>
        <v>0</v>
      </c>
      <c r="G70" s="125">
        <f t="shared" si="12"/>
        <v>0</v>
      </c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9" t="s">
        <v>89</v>
      </c>
      <c r="D71" s="74" t="s">
        <v>167</v>
      </c>
      <c r="E71" s="445"/>
      <c r="F71" s="445"/>
      <c r="G71" s="445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9" t="s">
        <v>91</v>
      </c>
      <c r="D72" s="74" t="s">
        <v>168</v>
      </c>
      <c r="E72" s="445"/>
      <c r="F72" s="445"/>
      <c r="G72" s="445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9" t="s">
        <v>93</v>
      </c>
      <c r="D73" s="74" t="s">
        <v>169</v>
      </c>
      <c r="E73" s="445"/>
      <c r="F73" s="445"/>
      <c r="G73" s="445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s="76" customFormat="1" ht="22.9" customHeight="1" thickBot="1">
      <c r="B74" s="24"/>
      <c r="C74" s="360" t="s">
        <v>170</v>
      </c>
      <c r="D74" s="75" t="s">
        <v>171</v>
      </c>
      <c r="E74" s="364">
        <f>E51+E59+E63+E67+E70</f>
        <v>-66847.929999999978</v>
      </c>
      <c r="F74" s="364">
        <f t="shared" ref="F74:G74" si="13">F51+F59+F63+F67+F70</f>
        <v>-150494.09</v>
      </c>
      <c r="G74" s="364">
        <f t="shared" si="13"/>
        <v>0</v>
      </c>
      <c r="H74" s="61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61"/>
      <c r="D75" s="78"/>
      <c r="E75" s="366"/>
      <c r="F75" s="366"/>
      <c r="G75" s="366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s="76" customFormat="1" ht="22.9" customHeight="1" thickBot="1">
      <c r="B76" s="24"/>
      <c r="C76" s="362" t="s">
        <v>172</v>
      </c>
      <c r="D76" s="77" t="s">
        <v>173</v>
      </c>
      <c r="E76" s="367">
        <f>E74+E49</f>
        <v>-73513.679999999978</v>
      </c>
      <c r="F76" s="367">
        <f t="shared" ref="F76:G76" si="14">F74+F49</f>
        <v>-337497.25</v>
      </c>
      <c r="G76" s="367">
        <f t="shared" si="14"/>
        <v>-75000</v>
      </c>
      <c r="H76" s="61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47" t="s">
        <v>174</v>
      </c>
      <c r="D77" s="71" t="s">
        <v>175</v>
      </c>
      <c r="E77" s="444"/>
      <c r="F77" s="444"/>
      <c r="G77" s="444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2"/>
      <c r="D78" s="64"/>
      <c r="E78" s="123"/>
      <c r="F78" s="123"/>
      <c r="G78" s="123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s="76" customFormat="1" ht="22.9" customHeight="1" thickBot="1">
      <c r="B79" s="24"/>
      <c r="C79" s="362" t="s">
        <v>176</v>
      </c>
      <c r="D79" s="77" t="s">
        <v>186</v>
      </c>
      <c r="E79" s="367">
        <f>E76+E77</f>
        <v>-73513.679999999978</v>
      </c>
      <c r="F79" s="367">
        <f t="shared" ref="F79:G79" si="15">F76+F77</f>
        <v>-337497.25</v>
      </c>
      <c r="G79" s="367">
        <f t="shared" si="15"/>
        <v>-75000</v>
      </c>
      <c r="H79" s="61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2"/>
      <c r="D80" s="64"/>
      <c r="E80" s="123"/>
      <c r="F80" s="123"/>
      <c r="G80" s="123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43" t="s">
        <v>177</v>
      </c>
      <c r="D81" s="86" t="s">
        <v>178</v>
      </c>
      <c r="E81" s="123"/>
      <c r="F81" s="123"/>
      <c r="G81" s="123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179</v>
      </c>
      <c r="D82" s="71" t="s">
        <v>180</v>
      </c>
      <c r="E82" s="444"/>
      <c r="F82" s="444"/>
      <c r="G82" s="444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2"/>
      <c r="D83" s="64"/>
      <c r="E83" s="123"/>
      <c r="F83" s="123"/>
      <c r="G83" s="123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s="76" customFormat="1" ht="22.9" customHeight="1" thickBot="1">
      <c r="B84" s="24"/>
      <c r="C84" s="363" t="s">
        <v>181</v>
      </c>
      <c r="D84" s="80" t="s">
        <v>182</v>
      </c>
      <c r="E84" s="129">
        <f>E79+E82</f>
        <v>-73513.679999999978</v>
      </c>
      <c r="F84" s="129">
        <f t="shared" ref="F84:G84" si="16">F79+F82</f>
        <v>-337497.25</v>
      </c>
      <c r="G84" s="129">
        <f t="shared" si="16"/>
        <v>-75000</v>
      </c>
      <c r="H84" s="61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44"/>
      <c r="D85" s="44"/>
      <c r="E85" s="44"/>
      <c r="F85" s="44"/>
      <c r="G85" s="44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52"/>
      <c r="C86" s="1057"/>
      <c r="D86" s="1057"/>
      <c r="E86" s="1057"/>
      <c r="F86" s="1057"/>
      <c r="G86" s="54"/>
      <c r="H86" s="55"/>
      <c r="J86" s="418"/>
      <c r="K86" s="419"/>
      <c r="L86" s="419"/>
      <c r="M86" s="419"/>
      <c r="N86" s="419"/>
      <c r="O86" s="419"/>
      <c r="P86" s="419"/>
      <c r="Q86" s="419"/>
      <c r="R86" s="419"/>
      <c r="S86" s="419"/>
      <c r="T86" s="419"/>
      <c r="U86" s="419"/>
      <c r="V86" s="419"/>
      <c r="W86" s="420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77</v>
      </c>
      <c r="D88" s="44"/>
      <c r="E88" s="44"/>
      <c r="F88" s="44"/>
      <c r="G88" s="41" t="s">
        <v>41</v>
      </c>
    </row>
    <row r="89" spans="2:23" ht="12.75">
      <c r="C89" s="38" t="s">
        <v>78</v>
      </c>
      <c r="D89" s="44"/>
      <c r="E89" s="44"/>
      <c r="F89" s="44"/>
      <c r="G89" s="44"/>
    </row>
    <row r="90" spans="2:23" ht="12.75">
      <c r="C90" s="38" t="s">
        <v>79</v>
      </c>
      <c r="D90" s="44"/>
      <c r="E90" s="44"/>
      <c r="F90" s="44"/>
      <c r="G90" s="44"/>
    </row>
    <row r="91" spans="2:23" ht="12.75">
      <c r="C91" s="38" t="s">
        <v>80</v>
      </c>
      <c r="D91" s="44"/>
      <c r="E91" s="44"/>
      <c r="F91" s="44"/>
      <c r="G91" s="44"/>
    </row>
    <row r="92" spans="2:23" ht="12.75">
      <c r="C92" s="38" t="s">
        <v>81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zoomScale="55" zoomScaleNormal="55" zoomScalePageLayoutView="125" workbookViewId="0">
      <selection activeCell="P84" sqref="P84"/>
    </sheetView>
  </sheetViews>
  <sheetFormatPr baseColWidth="10" defaultColWidth="10.77734375" defaultRowHeight="22.9" customHeight="1"/>
  <cols>
    <col min="1" max="2" width="3.21875" style="619" customWidth="1"/>
    <col min="3" max="3" width="13.5546875" style="619" customWidth="1"/>
    <col min="4" max="4" width="42.44140625" style="619" customWidth="1"/>
    <col min="5" max="6" width="15.77734375" style="621" customWidth="1"/>
    <col min="7" max="7" width="31" style="621" customWidth="1"/>
    <col min="8" max="8" width="15.5546875" style="621" customWidth="1"/>
    <col min="9" max="9" width="16.77734375" style="621" customWidth="1"/>
    <col min="10" max="10" width="30.5546875" style="621" customWidth="1"/>
    <col min="11" max="12" width="15.77734375" style="621" customWidth="1"/>
    <col min="13" max="13" width="27.21875" style="621" customWidth="1"/>
    <col min="14" max="14" width="3.21875" style="619" customWidth="1"/>
    <col min="15" max="16384" width="10.77734375" style="619"/>
  </cols>
  <sheetData>
    <row r="2" spans="2:29" ht="22.9" customHeight="1">
      <c r="D2" s="620" t="s">
        <v>321</v>
      </c>
    </row>
    <row r="3" spans="2:29" ht="22.9" customHeight="1">
      <c r="D3" s="620" t="s">
        <v>322</v>
      </c>
    </row>
    <row r="4" spans="2:29" ht="22.9" customHeight="1" thickBot="1"/>
    <row r="5" spans="2:29" ht="9" customHeight="1">
      <c r="B5" s="622"/>
      <c r="C5" s="623"/>
      <c r="D5" s="623"/>
      <c r="E5" s="624"/>
      <c r="F5" s="624"/>
      <c r="G5" s="624"/>
      <c r="H5" s="624"/>
      <c r="I5" s="624"/>
      <c r="J5" s="624"/>
      <c r="K5" s="624"/>
      <c r="L5" s="624"/>
      <c r="M5" s="624"/>
      <c r="N5" s="625"/>
      <c r="P5" s="399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1"/>
    </row>
    <row r="6" spans="2:29" ht="30" customHeight="1">
      <c r="B6" s="626"/>
      <c r="C6" s="627" t="s">
        <v>0</v>
      </c>
      <c r="D6" s="628"/>
      <c r="E6" s="629"/>
      <c r="F6" s="629"/>
      <c r="G6" s="629"/>
      <c r="H6" s="629"/>
      <c r="I6" s="629"/>
      <c r="J6" s="629"/>
      <c r="K6" s="629"/>
      <c r="L6" s="629"/>
      <c r="M6" s="1042">
        <f>ejercicio</f>
        <v>2018</v>
      </c>
      <c r="N6" s="630"/>
      <c r="P6" s="402"/>
      <c r="Q6" s="403" t="s">
        <v>643</v>
      </c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5"/>
    </row>
    <row r="7" spans="2:29" ht="30" customHeight="1">
      <c r="B7" s="626"/>
      <c r="C7" s="627" t="s">
        <v>1</v>
      </c>
      <c r="D7" s="628"/>
      <c r="E7" s="629"/>
      <c r="F7" s="629"/>
      <c r="G7" s="629"/>
      <c r="H7" s="629"/>
      <c r="I7" s="629"/>
      <c r="J7" s="629"/>
      <c r="K7" s="629"/>
      <c r="L7" s="629"/>
      <c r="M7" s="1042"/>
      <c r="N7" s="631"/>
      <c r="P7" s="402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  <c r="AC7" s="405"/>
    </row>
    <row r="8" spans="2:29" ht="30" customHeight="1">
      <c r="B8" s="626"/>
      <c r="C8" s="632"/>
      <c r="D8" s="628"/>
      <c r="E8" s="629"/>
      <c r="F8" s="629"/>
      <c r="G8" s="629"/>
      <c r="H8" s="629"/>
      <c r="I8" s="629"/>
      <c r="J8" s="629"/>
      <c r="K8" s="629"/>
      <c r="L8" s="629"/>
      <c r="M8" s="629"/>
      <c r="N8" s="631"/>
      <c r="P8" s="402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5"/>
    </row>
    <row r="9" spans="2:29" s="635" customFormat="1" ht="30" customHeight="1">
      <c r="B9" s="633"/>
      <c r="C9" s="634" t="s">
        <v>2</v>
      </c>
      <c r="D9" s="1044" t="str">
        <f>Entidad</f>
        <v>Entidad Insular para el Desarrollo Agrícola, Ganadero y Pesquero de Tenerife (AGROTEIDE)</v>
      </c>
      <c r="E9" s="1044"/>
      <c r="F9" s="1044"/>
      <c r="G9" s="1044"/>
      <c r="H9" s="1044"/>
      <c r="I9" s="1044"/>
      <c r="J9" s="1044"/>
      <c r="K9" s="1044"/>
      <c r="L9" s="1044"/>
      <c r="M9" s="1044"/>
      <c r="N9" s="631"/>
      <c r="P9" s="406"/>
      <c r="Q9" s="407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8"/>
    </row>
    <row r="10" spans="2:29" ht="7.15" customHeight="1">
      <c r="B10" s="626"/>
      <c r="C10" s="628"/>
      <c r="D10" s="628"/>
      <c r="E10" s="629"/>
      <c r="F10" s="629"/>
      <c r="G10" s="629"/>
      <c r="H10" s="629"/>
      <c r="I10" s="629"/>
      <c r="J10" s="629"/>
      <c r="K10" s="629"/>
      <c r="L10" s="629"/>
      <c r="M10" s="629"/>
      <c r="N10" s="631"/>
      <c r="P10" s="402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  <c r="AC10" s="405"/>
    </row>
    <row r="11" spans="2:29" s="639" customFormat="1" ht="30" customHeight="1">
      <c r="B11" s="636"/>
      <c r="C11" s="637" t="s">
        <v>593</v>
      </c>
      <c r="D11" s="637"/>
      <c r="E11" s="638"/>
      <c r="F11" s="638"/>
      <c r="G11" s="638"/>
      <c r="H11" s="638"/>
      <c r="I11" s="638"/>
      <c r="J11" s="638"/>
      <c r="K11" s="638"/>
      <c r="L11" s="638"/>
      <c r="M11" s="638"/>
      <c r="N11" s="631"/>
      <c r="P11" s="409"/>
      <c r="Q11" s="410"/>
      <c r="R11" s="410"/>
      <c r="S11" s="410"/>
      <c r="T11" s="410"/>
      <c r="U11" s="410"/>
      <c r="V11" s="410"/>
      <c r="W11" s="410"/>
      <c r="X11" s="410"/>
      <c r="Y11" s="410"/>
      <c r="Z11" s="410"/>
      <c r="AA11" s="410"/>
      <c r="AB11" s="410"/>
      <c r="AC11" s="411"/>
    </row>
    <row r="12" spans="2:29" s="639" customFormat="1" ht="30" customHeight="1">
      <c r="B12" s="636"/>
      <c r="C12" s="1065"/>
      <c r="D12" s="1065"/>
      <c r="E12" s="640"/>
      <c r="F12" s="640"/>
      <c r="G12" s="640"/>
      <c r="H12" s="640"/>
      <c r="I12" s="640"/>
      <c r="J12" s="640"/>
      <c r="K12" s="640"/>
      <c r="L12" s="640"/>
      <c r="M12" s="640"/>
      <c r="N12" s="631"/>
      <c r="P12" s="409"/>
      <c r="Q12" s="410"/>
      <c r="R12" s="410"/>
      <c r="S12" s="410"/>
      <c r="T12" s="410"/>
      <c r="U12" s="410"/>
      <c r="V12" s="410"/>
      <c r="W12" s="410"/>
      <c r="X12" s="410"/>
      <c r="Y12" s="410"/>
      <c r="Z12" s="410"/>
      <c r="AA12" s="410"/>
      <c r="AB12" s="410"/>
      <c r="AC12" s="411"/>
    </row>
    <row r="13" spans="2:29" s="639" customFormat="1" ht="30" customHeight="1">
      <c r="B13" s="636"/>
      <c r="D13" s="641"/>
      <c r="E13" s="640"/>
      <c r="F13" s="640"/>
      <c r="G13" s="640"/>
      <c r="H13" s="640"/>
      <c r="I13" s="640"/>
      <c r="J13" s="640"/>
      <c r="K13" s="640"/>
      <c r="L13" s="640"/>
      <c r="M13" s="640"/>
      <c r="N13" s="631"/>
      <c r="P13" s="402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5"/>
    </row>
    <row r="14" spans="2:29" s="649" customFormat="1" ht="22.9" customHeight="1">
      <c r="B14" s="642"/>
      <c r="C14" s="643"/>
      <c r="D14" s="644"/>
      <c r="E14" s="645"/>
      <c r="F14" s="646" t="s">
        <v>183</v>
      </c>
      <c r="G14" s="647">
        <f>ejercicio-2</f>
        <v>2016</v>
      </c>
      <c r="H14" s="645"/>
      <c r="I14" s="648" t="s">
        <v>184</v>
      </c>
      <c r="J14" s="647">
        <f>ejercicio-1</f>
        <v>2017</v>
      </c>
      <c r="K14" s="645"/>
      <c r="L14" s="646" t="s">
        <v>185</v>
      </c>
      <c r="M14" s="647">
        <f>ejercicio</f>
        <v>2018</v>
      </c>
      <c r="N14" s="631"/>
      <c r="P14" s="402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5"/>
    </row>
    <row r="15" spans="2:29" s="654" customFormat="1" ht="22.9" customHeight="1">
      <c r="B15" s="650"/>
      <c r="C15" s="651" t="s">
        <v>610</v>
      </c>
      <c r="D15" s="652"/>
      <c r="E15" s="653" t="s">
        <v>594</v>
      </c>
      <c r="F15" s="653" t="s">
        <v>595</v>
      </c>
      <c r="G15" s="653" t="s">
        <v>522</v>
      </c>
      <c r="H15" s="653" t="s">
        <v>594</v>
      </c>
      <c r="I15" s="653" t="s">
        <v>595</v>
      </c>
      <c r="J15" s="653" t="s">
        <v>522</v>
      </c>
      <c r="K15" s="653" t="s">
        <v>594</v>
      </c>
      <c r="L15" s="653" t="s">
        <v>595</v>
      </c>
      <c r="M15" s="653" t="s">
        <v>522</v>
      </c>
      <c r="N15" s="631"/>
      <c r="P15" s="402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5"/>
    </row>
    <row r="16" spans="2:29" s="661" customFormat="1" ht="22.9" customHeight="1">
      <c r="B16" s="655"/>
      <c r="C16" s="656" t="s">
        <v>596</v>
      </c>
      <c r="D16" s="657"/>
      <c r="E16" s="658">
        <f>SUM(E17:E18)</f>
        <v>0</v>
      </c>
      <c r="F16" s="658">
        <f>SUM(F17:F18)</f>
        <v>0</v>
      </c>
      <c r="G16" s="659"/>
      <c r="H16" s="658">
        <f>SUM(H17:H18)</f>
        <v>0</v>
      </c>
      <c r="I16" s="658">
        <f>SUM(I17:I18)</f>
        <v>0</v>
      </c>
      <c r="J16" s="659"/>
      <c r="K16" s="658">
        <f>SUM(K17:K18)</f>
        <v>0</v>
      </c>
      <c r="L16" s="658">
        <f>SUM(L17:L18)</f>
        <v>0</v>
      </c>
      <c r="M16" s="660"/>
      <c r="N16" s="631"/>
      <c r="P16" s="402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5"/>
    </row>
    <row r="17" spans="2:29" s="661" customFormat="1" ht="19.899999999999999" customHeight="1">
      <c r="B17" s="655"/>
      <c r="C17" s="885"/>
      <c r="D17" s="886" t="s">
        <v>597</v>
      </c>
      <c r="E17" s="471"/>
      <c r="F17" s="471"/>
      <c r="G17" s="887"/>
      <c r="H17" s="471"/>
      <c r="I17" s="471"/>
      <c r="J17" s="887"/>
      <c r="K17" s="471"/>
      <c r="L17" s="471"/>
      <c r="M17" s="888"/>
      <c r="N17" s="696"/>
      <c r="P17" s="412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4"/>
    </row>
    <row r="18" spans="2:29" s="661" customFormat="1" ht="19.899999999999999" customHeight="1">
      <c r="B18" s="655"/>
      <c r="C18" s="889"/>
      <c r="D18" s="890" t="s">
        <v>598</v>
      </c>
      <c r="E18" s="479"/>
      <c r="F18" s="479"/>
      <c r="G18" s="891"/>
      <c r="H18" s="479"/>
      <c r="I18" s="479"/>
      <c r="J18" s="891"/>
      <c r="K18" s="479"/>
      <c r="L18" s="479"/>
      <c r="M18" s="892"/>
      <c r="N18" s="696"/>
      <c r="P18" s="412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4"/>
    </row>
    <row r="19" spans="2:29" s="661" customFormat="1" ht="22.9" customHeight="1">
      <c r="B19" s="655"/>
      <c r="C19" s="656" t="s">
        <v>599</v>
      </c>
      <c r="D19" s="657"/>
      <c r="E19" s="658">
        <f>+E20+E25</f>
        <v>0</v>
      </c>
      <c r="F19" s="658">
        <f>+F20+F25</f>
        <v>0</v>
      </c>
      <c r="G19" s="659"/>
      <c r="H19" s="658">
        <f>+H20+H25</f>
        <v>0</v>
      </c>
      <c r="I19" s="658">
        <f>+I20+I25</f>
        <v>0</v>
      </c>
      <c r="J19" s="659"/>
      <c r="K19" s="658">
        <f>+K20+K25</f>
        <v>0</v>
      </c>
      <c r="L19" s="658">
        <f>+L20+L25</f>
        <v>0</v>
      </c>
      <c r="M19" s="660"/>
      <c r="N19" s="631"/>
      <c r="P19" s="402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  <c r="AC19" s="405"/>
    </row>
    <row r="20" spans="2:29" s="661" customFormat="1" ht="19.899999999999999" customHeight="1">
      <c r="B20" s="655"/>
      <c r="C20" s="885"/>
      <c r="D20" s="886" t="s">
        <v>764</v>
      </c>
      <c r="E20" s="893">
        <f>SUM(E21:E24)</f>
        <v>0</v>
      </c>
      <c r="F20" s="893">
        <f>SUM(F21:F24)</f>
        <v>0</v>
      </c>
      <c r="G20" s="894"/>
      <c r="H20" s="893">
        <f>SUM(H21:H24)</f>
        <v>0</v>
      </c>
      <c r="I20" s="893">
        <f>SUM(I21:I24)</f>
        <v>0</v>
      </c>
      <c r="J20" s="894"/>
      <c r="K20" s="893">
        <f>SUM(K21:K24)</f>
        <v>0</v>
      </c>
      <c r="L20" s="893">
        <f>SUM(L21:L24)</f>
        <v>0</v>
      </c>
      <c r="M20" s="895"/>
      <c r="N20" s="696"/>
      <c r="P20" s="412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  <c r="AC20" s="414"/>
    </row>
    <row r="21" spans="2:29" s="664" customFormat="1" ht="19.899999999999999" customHeight="1">
      <c r="B21" s="633"/>
      <c r="C21" s="560"/>
      <c r="D21" s="561"/>
      <c r="E21" s="506"/>
      <c r="F21" s="506"/>
      <c r="G21" s="549"/>
      <c r="H21" s="506"/>
      <c r="I21" s="506"/>
      <c r="J21" s="549"/>
      <c r="K21" s="506"/>
      <c r="L21" s="506"/>
      <c r="M21" s="516"/>
      <c r="N21" s="631"/>
      <c r="P21" s="402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5"/>
    </row>
    <row r="22" spans="2:29" s="664" customFormat="1" ht="19.899999999999999" customHeight="1">
      <c r="B22" s="633"/>
      <c r="C22" s="560"/>
      <c r="D22" s="561"/>
      <c r="E22" s="506"/>
      <c r="F22" s="506"/>
      <c r="G22" s="549"/>
      <c r="H22" s="506"/>
      <c r="I22" s="506"/>
      <c r="J22" s="549"/>
      <c r="K22" s="506"/>
      <c r="L22" s="506"/>
      <c r="M22" s="516"/>
      <c r="N22" s="631"/>
      <c r="P22" s="402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  <c r="AC22" s="405"/>
    </row>
    <row r="23" spans="2:29" s="664" customFormat="1" ht="19.899999999999999" customHeight="1">
      <c r="B23" s="633"/>
      <c r="C23" s="560"/>
      <c r="D23" s="561"/>
      <c r="E23" s="506"/>
      <c r="F23" s="506"/>
      <c r="G23" s="549"/>
      <c r="H23" s="506"/>
      <c r="I23" s="506"/>
      <c r="J23" s="549"/>
      <c r="K23" s="506"/>
      <c r="L23" s="506"/>
      <c r="M23" s="516"/>
      <c r="N23" s="631"/>
      <c r="P23" s="402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  <c r="AC23" s="405"/>
    </row>
    <row r="24" spans="2:29" s="664" customFormat="1" ht="19.899999999999999" customHeight="1">
      <c r="B24" s="633"/>
      <c r="C24" s="560"/>
      <c r="D24" s="561"/>
      <c r="E24" s="506"/>
      <c r="F24" s="506"/>
      <c r="G24" s="549"/>
      <c r="H24" s="506"/>
      <c r="I24" s="506"/>
      <c r="J24" s="549"/>
      <c r="K24" s="506"/>
      <c r="L24" s="506"/>
      <c r="M24" s="516"/>
      <c r="N24" s="631"/>
      <c r="P24" s="402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5"/>
    </row>
    <row r="25" spans="2:29" s="661" customFormat="1" ht="19.899999999999999" customHeight="1">
      <c r="B25" s="655"/>
      <c r="C25" s="896"/>
      <c r="D25" s="897" t="s">
        <v>765</v>
      </c>
      <c r="E25" s="898">
        <f>SUM(E26:E29)</f>
        <v>0</v>
      </c>
      <c r="F25" s="898">
        <f>SUM(F26:F29)</f>
        <v>0</v>
      </c>
      <c r="G25" s="899"/>
      <c r="H25" s="898">
        <f>SUM(H26:H29)</f>
        <v>0</v>
      </c>
      <c r="I25" s="898">
        <f>SUM(I26:I29)</f>
        <v>0</v>
      </c>
      <c r="J25" s="899"/>
      <c r="K25" s="898">
        <f>SUM(K26:K29)</f>
        <v>0</v>
      </c>
      <c r="L25" s="898">
        <f>SUM(L26:L29)</f>
        <v>0</v>
      </c>
      <c r="M25" s="900"/>
      <c r="N25" s="696"/>
      <c r="P25" s="412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4"/>
    </row>
    <row r="26" spans="2:29" s="664" customFormat="1" ht="19.899999999999999" customHeight="1">
      <c r="B26" s="633"/>
      <c r="C26" s="560"/>
      <c r="D26" s="561"/>
      <c r="E26" s="506"/>
      <c r="F26" s="506"/>
      <c r="G26" s="549"/>
      <c r="H26" s="506"/>
      <c r="I26" s="506"/>
      <c r="J26" s="549"/>
      <c r="K26" s="506"/>
      <c r="L26" s="506"/>
      <c r="M26" s="516"/>
      <c r="N26" s="631"/>
      <c r="P26" s="402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5"/>
    </row>
    <row r="27" spans="2:29" s="664" customFormat="1" ht="19.899999999999999" customHeight="1">
      <c r="B27" s="633"/>
      <c r="C27" s="560"/>
      <c r="D27" s="561"/>
      <c r="E27" s="506"/>
      <c r="F27" s="506"/>
      <c r="G27" s="549"/>
      <c r="H27" s="506"/>
      <c r="I27" s="506"/>
      <c r="J27" s="549"/>
      <c r="K27" s="506"/>
      <c r="L27" s="506"/>
      <c r="M27" s="516"/>
      <c r="N27" s="631"/>
      <c r="P27" s="402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5"/>
    </row>
    <row r="28" spans="2:29" s="664" customFormat="1" ht="19.899999999999999" customHeight="1">
      <c r="B28" s="633"/>
      <c r="C28" s="560"/>
      <c r="D28" s="561"/>
      <c r="E28" s="506"/>
      <c r="F28" s="506"/>
      <c r="G28" s="549"/>
      <c r="H28" s="506"/>
      <c r="I28" s="506"/>
      <c r="J28" s="549"/>
      <c r="K28" s="506"/>
      <c r="L28" s="506"/>
      <c r="M28" s="516"/>
      <c r="N28" s="631"/>
      <c r="P28" s="402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5"/>
    </row>
    <row r="29" spans="2:29" s="664" customFormat="1" ht="19.899999999999999" customHeight="1">
      <c r="B29" s="633"/>
      <c r="C29" s="562"/>
      <c r="D29" s="563"/>
      <c r="E29" s="508"/>
      <c r="F29" s="508"/>
      <c r="G29" s="528"/>
      <c r="H29" s="508"/>
      <c r="I29" s="508"/>
      <c r="J29" s="528"/>
      <c r="K29" s="508"/>
      <c r="L29" s="508"/>
      <c r="M29" s="517"/>
      <c r="N29" s="631"/>
      <c r="P29" s="402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5"/>
    </row>
    <row r="30" spans="2:29" s="661" customFormat="1" ht="22.9" customHeight="1">
      <c r="B30" s="655"/>
      <c r="C30" s="656" t="s">
        <v>600</v>
      </c>
      <c r="D30" s="657"/>
      <c r="E30" s="658">
        <f>+E31+E40</f>
        <v>0</v>
      </c>
      <c r="F30" s="658">
        <f>+F31+F40</f>
        <v>0</v>
      </c>
      <c r="G30" s="659"/>
      <c r="H30" s="658">
        <f>+H31+H40</f>
        <v>0</v>
      </c>
      <c r="I30" s="658">
        <f>+I31+I40</f>
        <v>0</v>
      </c>
      <c r="J30" s="659"/>
      <c r="K30" s="658">
        <f>+K31+K40</f>
        <v>0</v>
      </c>
      <c r="L30" s="658">
        <f>+L31+L40</f>
        <v>0</v>
      </c>
      <c r="M30" s="660"/>
      <c r="N30" s="631"/>
      <c r="P30" s="412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  <c r="AC30" s="414"/>
    </row>
    <row r="31" spans="2:29" s="675" customFormat="1" ht="19.149999999999999" customHeight="1">
      <c r="B31" s="668"/>
      <c r="C31" s="669" t="s">
        <v>601</v>
      </c>
      <c r="D31" s="670"/>
      <c r="E31" s="671">
        <f>E32+E36</f>
        <v>0</v>
      </c>
      <c r="F31" s="671">
        <f>F32+F36</f>
        <v>0</v>
      </c>
      <c r="G31" s="672"/>
      <c r="H31" s="671">
        <f>H32+H36</f>
        <v>0</v>
      </c>
      <c r="I31" s="671">
        <f>I32+I36</f>
        <v>0</v>
      </c>
      <c r="J31" s="672"/>
      <c r="K31" s="671">
        <f>K32+K36</f>
        <v>0</v>
      </c>
      <c r="L31" s="671">
        <f>L32+L36</f>
        <v>0</v>
      </c>
      <c r="M31" s="673"/>
      <c r="N31" s="674"/>
      <c r="P31" s="613"/>
      <c r="Q31" s="614"/>
      <c r="R31" s="614"/>
      <c r="S31" s="614"/>
      <c r="T31" s="614"/>
      <c r="U31" s="614"/>
      <c r="V31" s="614"/>
      <c r="W31" s="614"/>
      <c r="X31" s="614"/>
      <c r="Y31" s="614"/>
      <c r="Z31" s="614"/>
      <c r="AA31" s="614"/>
      <c r="AB31" s="614"/>
      <c r="AC31" s="615"/>
    </row>
    <row r="32" spans="2:29" s="661" customFormat="1" ht="19.149999999999999" customHeight="1">
      <c r="B32" s="655"/>
      <c r="C32" s="885"/>
      <c r="D32" s="886" t="s">
        <v>766</v>
      </c>
      <c r="E32" s="893">
        <f>SUM(E33:E35)</f>
        <v>0</v>
      </c>
      <c r="F32" s="893">
        <f>SUM(F33:F35)</f>
        <v>0</v>
      </c>
      <c r="G32" s="894"/>
      <c r="H32" s="893">
        <f>SUM(H33:H35)</f>
        <v>0</v>
      </c>
      <c r="I32" s="893">
        <f>SUM(I33:I35)</f>
        <v>0</v>
      </c>
      <c r="J32" s="894"/>
      <c r="K32" s="893">
        <f>SUM(K33:K35)</f>
        <v>0</v>
      </c>
      <c r="L32" s="893">
        <f>SUM(L33:L35)</f>
        <v>0</v>
      </c>
      <c r="M32" s="895"/>
      <c r="N32" s="696"/>
      <c r="P32" s="412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  <c r="AC32" s="414"/>
    </row>
    <row r="33" spans="2:29" s="664" customFormat="1" ht="19.149999999999999" customHeight="1">
      <c r="B33" s="633"/>
      <c r="C33" s="558"/>
      <c r="D33" s="559"/>
      <c r="E33" s="503"/>
      <c r="F33" s="503"/>
      <c r="G33" s="547"/>
      <c r="H33" s="503"/>
      <c r="I33" s="503"/>
      <c r="J33" s="547"/>
      <c r="K33" s="503"/>
      <c r="L33" s="503"/>
      <c r="M33" s="548"/>
      <c r="N33" s="631"/>
      <c r="P33" s="402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  <c r="AC33" s="405"/>
    </row>
    <row r="34" spans="2:29" s="664" customFormat="1" ht="19.149999999999999" customHeight="1">
      <c r="B34" s="633"/>
      <c r="C34" s="558"/>
      <c r="D34" s="559"/>
      <c r="E34" s="503"/>
      <c r="F34" s="503"/>
      <c r="G34" s="547"/>
      <c r="H34" s="503"/>
      <c r="I34" s="503"/>
      <c r="J34" s="547"/>
      <c r="K34" s="503"/>
      <c r="L34" s="503"/>
      <c r="M34" s="548"/>
      <c r="N34" s="631"/>
      <c r="P34" s="402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  <c r="AC34" s="405"/>
    </row>
    <row r="35" spans="2:29" s="664" customFormat="1" ht="19.149999999999999" customHeight="1">
      <c r="B35" s="633"/>
      <c r="C35" s="558"/>
      <c r="D35" s="559"/>
      <c r="E35" s="503"/>
      <c r="F35" s="503"/>
      <c r="G35" s="547"/>
      <c r="H35" s="503"/>
      <c r="I35" s="503"/>
      <c r="J35" s="547"/>
      <c r="K35" s="503"/>
      <c r="L35" s="503"/>
      <c r="M35" s="548"/>
      <c r="N35" s="631"/>
      <c r="P35" s="402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  <c r="AC35" s="405"/>
    </row>
    <row r="36" spans="2:29" s="661" customFormat="1" ht="19.149999999999999" customHeight="1">
      <c r="B36" s="655"/>
      <c r="C36" s="885"/>
      <c r="D36" s="886" t="s">
        <v>767</v>
      </c>
      <c r="E36" s="893">
        <f>SUM(E37:E39)</f>
        <v>0</v>
      </c>
      <c r="F36" s="893">
        <f>SUM(F37:F39)</f>
        <v>0</v>
      </c>
      <c r="G36" s="894"/>
      <c r="H36" s="893">
        <f>SUM(H37:H39)</f>
        <v>0</v>
      </c>
      <c r="I36" s="893">
        <f>SUM(I37:I39)</f>
        <v>0</v>
      </c>
      <c r="J36" s="894"/>
      <c r="K36" s="893">
        <f>SUM(K37:K39)</f>
        <v>0</v>
      </c>
      <c r="L36" s="893">
        <f>SUM(L37:L39)</f>
        <v>0</v>
      </c>
      <c r="M36" s="895"/>
      <c r="N36" s="696"/>
      <c r="P36" s="901"/>
      <c r="Q36" s="902"/>
      <c r="R36" s="902"/>
      <c r="S36" s="902"/>
      <c r="T36" s="902"/>
      <c r="U36" s="902"/>
      <c r="V36" s="902"/>
      <c r="W36" s="902"/>
      <c r="X36" s="902"/>
      <c r="Y36" s="902"/>
      <c r="Z36" s="902"/>
      <c r="AA36" s="902"/>
      <c r="AB36" s="902"/>
      <c r="AC36" s="903"/>
    </row>
    <row r="37" spans="2:29" s="664" customFormat="1" ht="19.149999999999999" customHeight="1">
      <c r="B37" s="633"/>
      <c r="C37" s="558"/>
      <c r="D37" s="559"/>
      <c r="E37" s="503"/>
      <c r="F37" s="503"/>
      <c r="G37" s="547"/>
      <c r="H37" s="503"/>
      <c r="I37" s="503"/>
      <c r="J37" s="547"/>
      <c r="K37" s="503"/>
      <c r="L37" s="503"/>
      <c r="M37" s="548"/>
      <c r="N37" s="631"/>
      <c r="P37" s="415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7"/>
    </row>
    <row r="38" spans="2:29" s="664" customFormat="1" ht="19.149999999999999" customHeight="1">
      <c r="B38" s="633"/>
      <c r="C38" s="558"/>
      <c r="D38" s="559"/>
      <c r="E38" s="503"/>
      <c r="F38" s="503"/>
      <c r="G38" s="547"/>
      <c r="H38" s="503"/>
      <c r="I38" s="503"/>
      <c r="J38" s="547"/>
      <c r="K38" s="503"/>
      <c r="L38" s="503"/>
      <c r="M38" s="548"/>
      <c r="N38" s="631"/>
      <c r="P38" s="415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7"/>
    </row>
    <row r="39" spans="2:29" s="664" customFormat="1" ht="19.149999999999999" customHeight="1">
      <c r="B39" s="633"/>
      <c r="C39" s="558"/>
      <c r="D39" s="559"/>
      <c r="E39" s="503"/>
      <c r="F39" s="503"/>
      <c r="G39" s="547"/>
      <c r="H39" s="503"/>
      <c r="I39" s="503"/>
      <c r="J39" s="547"/>
      <c r="K39" s="503"/>
      <c r="L39" s="503"/>
      <c r="M39" s="548"/>
      <c r="N39" s="631"/>
      <c r="P39" s="415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6"/>
      <c r="AC39" s="417"/>
    </row>
    <row r="40" spans="2:29" s="675" customFormat="1" ht="19.149999999999999" customHeight="1">
      <c r="B40" s="668"/>
      <c r="C40" s="669" t="s">
        <v>602</v>
      </c>
      <c r="D40" s="670"/>
      <c r="E40" s="671">
        <f>+E41+E42</f>
        <v>0</v>
      </c>
      <c r="F40" s="671">
        <f>+F41+F42</f>
        <v>0</v>
      </c>
      <c r="G40" s="672"/>
      <c r="H40" s="671">
        <f>+H41+H42</f>
        <v>0</v>
      </c>
      <c r="I40" s="671">
        <f>+I41+I42</f>
        <v>0</v>
      </c>
      <c r="J40" s="672"/>
      <c r="K40" s="671">
        <f>+K41+K42</f>
        <v>0</v>
      </c>
      <c r="L40" s="671">
        <f>+L41+L42</f>
        <v>0</v>
      </c>
      <c r="M40" s="673"/>
      <c r="N40" s="674"/>
      <c r="P40" s="616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8"/>
    </row>
    <row r="41" spans="2:29" s="661" customFormat="1" ht="19.149999999999999" customHeight="1">
      <c r="B41" s="655"/>
      <c r="C41" s="885"/>
      <c r="D41" s="886" t="s">
        <v>603</v>
      </c>
      <c r="E41" s="471"/>
      <c r="F41" s="471"/>
      <c r="G41" s="887"/>
      <c r="H41" s="471"/>
      <c r="I41" s="471"/>
      <c r="J41" s="887"/>
      <c r="K41" s="471"/>
      <c r="L41" s="471"/>
      <c r="M41" s="888"/>
      <c r="N41" s="696"/>
      <c r="P41" s="901"/>
      <c r="Q41" s="902"/>
      <c r="R41" s="902"/>
      <c r="S41" s="902"/>
      <c r="T41" s="902"/>
      <c r="U41" s="902"/>
      <c r="V41" s="902"/>
      <c r="W41" s="902"/>
      <c r="X41" s="902"/>
      <c r="Y41" s="902"/>
      <c r="Z41" s="902"/>
      <c r="AA41" s="902"/>
      <c r="AB41" s="902"/>
      <c r="AC41" s="903"/>
    </row>
    <row r="42" spans="2:29" s="661" customFormat="1" ht="19.149999999999999" customHeight="1">
      <c r="B42" s="655"/>
      <c r="C42" s="904"/>
      <c r="D42" s="905" t="s">
        <v>604</v>
      </c>
      <c r="E42" s="906"/>
      <c r="F42" s="906"/>
      <c r="G42" s="907"/>
      <c r="H42" s="906"/>
      <c r="I42" s="906"/>
      <c r="J42" s="907"/>
      <c r="K42" s="906"/>
      <c r="L42" s="906"/>
      <c r="M42" s="908"/>
      <c r="N42" s="696"/>
      <c r="P42" s="901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02"/>
      <c r="AB42" s="902"/>
      <c r="AC42" s="903"/>
    </row>
    <row r="43" spans="2:29" s="661" customFormat="1" ht="22.9" customHeight="1" thickBot="1">
      <c r="B43" s="655"/>
      <c r="C43" s="676" t="s">
        <v>605</v>
      </c>
      <c r="D43" s="677"/>
      <c r="E43" s="678">
        <f>E16+E19+E30</f>
        <v>0</v>
      </c>
      <c r="F43" s="678">
        <f>F16+F19+F30</f>
        <v>0</v>
      </c>
      <c r="G43" s="679"/>
      <c r="H43" s="678">
        <f>H16+H19+H30</f>
        <v>0</v>
      </c>
      <c r="I43" s="678">
        <f>I16+I19+I30</f>
        <v>0</v>
      </c>
      <c r="J43" s="679"/>
      <c r="K43" s="678">
        <f>K16+K19+K30</f>
        <v>0</v>
      </c>
      <c r="L43" s="678">
        <f>L16+L19+L30</f>
        <v>0</v>
      </c>
      <c r="M43" s="680"/>
      <c r="N43" s="631"/>
      <c r="P43" s="415"/>
      <c r="Q43" s="416"/>
      <c r="R43" s="416"/>
      <c r="S43" s="416"/>
      <c r="T43" s="416"/>
      <c r="U43" s="416"/>
      <c r="V43" s="416"/>
      <c r="W43" s="416"/>
      <c r="X43" s="416"/>
      <c r="Y43" s="416"/>
      <c r="Z43" s="416"/>
      <c r="AA43" s="416"/>
      <c r="AB43" s="416"/>
      <c r="AC43" s="417"/>
    </row>
    <row r="44" spans="2:29" s="664" customFormat="1" ht="22.9" customHeight="1">
      <c r="B44" s="633"/>
      <c r="C44" s="681"/>
      <c r="D44" s="681"/>
      <c r="E44" s="682"/>
      <c r="F44" s="682"/>
      <c r="G44" s="682"/>
      <c r="H44" s="682"/>
      <c r="I44" s="682"/>
      <c r="J44" s="682"/>
      <c r="K44" s="682"/>
      <c r="L44" s="682"/>
      <c r="M44" s="682"/>
      <c r="N44" s="631"/>
      <c r="P44" s="415"/>
      <c r="Q44" s="416"/>
      <c r="R44" s="416"/>
      <c r="S44" s="416"/>
      <c r="T44" s="416"/>
      <c r="U44" s="416"/>
      <c r="V44" s="416"/>
      <c r="W44" s="416"/>
      <c r="X44" s="416"/>
      <c r="Y44" s="416"/>
      <c r="Z44" s="416"/>
      <c r="AA44" s="416"/>
      <c r="AB44" s="416"/>
      <c r="AC44" s="417"/>
    </row>
    <row r="45" spans="2:29" s="649" customFormat="1" ht="22.9" customHeight="1">
      <c r="B45" s="642"/>
      <c r="C45" s="643"/>
      <c r="D45" s="644"/>
      <c r="E45" s="683" t="s">
        <v>183</v>
      </c>
      <c r="F45" s="683" t="s">
        <v>184</v>
      </c>
      <c r="G45" s="683" t="s">
        <v>185</v>
      </c>
      <c r="H45" s="1059" t="s">
        <v>522</v>
      </c>
      <c r="I45" s="1060"/>
      <c r="J45" s="1060"/>
      <c r="K45" s="1060"/>
      <c r="L45" s="1060"/>
      <c r="M45" s="1061"/>
      <c r="N45" s="631"/>
      <c r="P45" s="415"/>
      <c r="Q45" s="416"/>
      <c r="R45" s="416"/>
      <c r="S45" s="416"/>
      <c r="T45" s="416"/>
      <c r="U45" s="416"/>
      <c r="V45" s="416"/>
      <c r="W45" s="416"/>
      <c r="X45" s="416"/>
      <c r="Y45" s="416"/>
      <c r="Z45" s="416"/>
      <c r="AA45" s="416"/>
      <c r="AB45" s="416"/>
      <c r="AC45" s="417"/>
    </row>
    <row r="46" spans="2:29" s="654" customFormat="1" ht="22.9" customHeight="1">
      <c r="B46" s="650"/>
      <c r="C46" s="651" t="s">
        <v>606</v>
      </c>
      <c r="D46" s="652"/>
      <c r="E46" s="684">
        <f>ejercicio-2</f>
        <v>2016</v>
      </c>
      <c r="F46" s="684">
        <f>ejercicio-1</f>
        <v>2017</v>
      </c>
      <c r="G46" s="684">
        <f>ejercicio</f>
        <v>2018</v>
      </c>
      <c r="H46" s="1062"/>
      <c r="I46" s="1063"/>
      <c r="J46" s="1063"/>
      <c r="K46" s="1063"/>
      <c r="L46" s="1063"/>
      <c r="M46" s="1064"/>
      <c r="N46" s="631"/>
      <c r="P46" s="415"/>
      <c r="Q46" s="416"/>
      <c r="R46" s="416"/>
      <c r="S46" s="416"/>
      <c r="T46" s="416"/>
      <c r="U46" s="416"/>
      <c r="V46" s="416"/>
      <c r="W46" s="416"/>
      <c r="X46" s="416"/>
      <c r="Y46" s="416"/>
      <c r="Z46" s="416"/>
      <c r="AA46" s="416"/>
      <c r="AB46" s="416"/>
      <c r="AC46" s="417"/>
    </row>
    <row r="47" spans="2:29" s="664" customFormat="1" ht="22.9" customHeight="1" thickBot="1">
      <c r="B47" s="633"/>
      <c r="C47" s="676" t="s">
        <v>812</v>
      </c>
      <c r="D47" s="677"/>
      <c r="E47" s="678">
        <f>SUM(E48:E54)</f>
        <v>0</v>
      </c>
      <c r="F47" s="678">
        <f>SUM(F48:F54)</f>
        <v>292.52999999999997</v>
      </c>
      <c r="G47" s="678">
        <f>SUM(G48:G54)</f>
        <v>0</v>
      </c>
      <c r="H47" s="685"/>
      <c r="I47" s="686"/>
      <c r="J47" s="686"/>
      <c r="K47" s="686"/>
      <c r="L47" s="686"/>
      <c r="M47" s="687"/>
      <c r="N47" s="631"/>
      <c r="P47" s="415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7"/>
    </row>
    <row r="48" spans="2:29" s="664" customFormat="1" ht="19.899999999999999" customHeight="1">
      <c r="B48" s="633"/>
      <c r="C48" s="1026" t="s">
        <v>848</v>
      </c>
      <c r="D48" s="707"/>
      <c r="E48" s="708">
        <v>0</v>
      </c>
      <c r="F48" s="708">
        <v>292.52999999999997</v>
      </c>
      <c r="G48" s="708">
        <v>0</v>
      </c>
      <c r="H48" s="709"/>
      <c r="I48" s="710"/>
      <c r="J48" s="710"/>
      <c r="K48" s="710"/>
      <c r="L48" s="710"/>
      <c r="M48" s="711"/>
      <c r="N48" s="631"/>
      <c r="P48" s="415"/>
      <c r="Q48" s="416"/>
      <c r="R48" s="416"/>
      <c r="S48" s="416"/>
      <c r="T48" s="416"/>
      <c r="U48" s="416"/>
      <c r="V48" s="416"/>
      <c r="W48" s="416"/>
      <c r="X48" s="416"/>
      <c r="Y48" s="416"/>
      <c r="Z48" s="416"/>
      <c r="AA48" s="416"/>
      <c r="AB48" s="416"/>
      <c r="AC48" s="417"/>
    </row>
    <row r="49" spans="2:29" s="664" customFormat="1" ht="19.899999999999999" customHeight="1">
      <c r="B49" s="633"/>
      <c r="C49" s="560"/>
      <c r="D49" s="561"/>
      <c r="E49" s="582"/>
      <c r="F49" s="582"/>
      <c r="G49" s="582"/>
      <c r="H49" s="536"/>
      <c r="I49" s="712"/>
      <c r="J49" s="712"/>
      <c r="K49" s="712"/>
      <c r="L49" s="712"/>
      <c r="M49" s="533"/>
      <c r="N49" s="631"/>
      <c r="P49" s="415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7"/>
    </row>
    <row r="50" spans="2:29" s="664" customFormat="1" ht="19.899999999999999" customHeight="1">
      <c r="B50" s="633"/>
      <c r="C50" s="560"/>
      <c r="D50" s="561"/>
      <c r="E50" s="582"/>
      <c r="F50" s="582"/>
      <c r="G50" s="582"/>
      <c r="H50" s="536"/>
      <c r="I50" s="712"/>
      <c r="J50" s="712"/>
      <c r="K50" s="712"/>
      <c r="L50" s="712"/>
      <c r="M50" s="533"/>
      <c r="N50" s="631"/>
      <c r="P50" s="415"/>
      <c r="Q50" s="416"/>
      <c r="R50" s="416"/>
      <c r="S50" s="416"/>
      <c r="T50" s="416"/>
      <c r="U50" s="416"/>
      <c r="V50" s="416"/>
      <c r="W50" s="416"/>
      <c r="X50" s="416"/>
      <c r="Y50" s="416"/>
      <c r="Z50" s="416"/>
      <c r="AA50" s="416"/>
      <c r="AB50" s="416"/>
      <c r="AC50" s="417"/>
    </row>
    <row r="51" spans="2:29" s="664" customFormat="1" ht="19.899999999999999" customHeight="1">
      <c r="B51" s="633"/>
      <c r="C51" s="560"/>
      <c r="D51" s="561"/>
      <c r="E51" s="582"/>
      <c r="F51" s="582"/>
      <c r="G51" s="582"/>
      <c r="H51" s="536"/>
      <c r="I51" s="712"/>
      <c r="J51" s="712"/>
      <c r="K51" s="712"/>
      <c r="L51" s="712"/>
      <c r="M51" s="533"/>
      <c r="N51" s="631"/>
      <c r="P51" s="415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6"/>
      <c r="AC51" s="417"/>
    </row>
    <row r="52" spans="2:29" s="664" customFormat="1" ht="19.899999999999999" customHeight="1">
      <c r="B52" s="633"/>
      <c r="C52" s="560"/>
      <c r="D52" s="561"/>
      <c r="E52" s="582"/>
      <c r="F52" s="582"/>
      <c r="G52" s="582"/>
      <c r="H52" s="536"/>
      <c r="I52" s="712"/>
      <c r="J52" s="712"/>
      <c r="K52" s="712"/>
      <c r="L52" s="712"/>
      <c r="M52" s="533"/>
      <c r="N52" s="631"/>
      <c r="P52" s="415"/>
      <c r="Q52" s="416"/>
      <c r="R52" s="416"/>
      <c r="S52" s="416"/>
      <c r="T52" s="416"/>
      <c r="U52" s="416"/>
      <c r="V52" s="416"/>
      <c r="W52" s="416"/>
      <c r="X52" s="416"/>
      <c r="Y52" s="416"/>
      <c r="Z52" s="416"/>
      <c r="AA52" s="416"/>
      <c r="AB52" s="416"/>
      <c r="AC52" s="417"/>
    </row>
    <row r="53" spans="2:29" s="664" customFormat="1" ht="19.899999999999999" customHeight="1">
      <c r="B53" s="633"/>
      <c r="C53" s="560"/>
      <c r="D53" s="561"/>
      <c r="E53" s="582"/>
      <c r="F53" s="582"/>
      <c r="G53" s="582"/>
      <c r="H53" s="536"/>
      <c r="I53" s="712"/>
      <c r="J53" s="712"/>
      <c r="K53" s="712"/>
      <c r="L53" s="712"/>
      <c r="M53" s="533"/>
      <c r="N53" s="631"/>
      <c r="P53" s="415"/>
      <c r="Q53" s="416"/>
      <c r="R53" s="416"/>
      <c r="S53" s="416"/>
      <c r="T53" s="416"/>
      <c r="U53" s="416"/>
      <c r="V53" s="416"/>
      <c r="W53" s="416"/>
      <c r="X53" s="416"/>
      <c r="Y53" s="416"/>
      <c r="Z53" s="416"/>
      <c r="AA53" s="416"/>
      <c r="AB53" s="416"/>
      <c r="AC53" s="417"/>
    </row>
    <row r="54" spans="2:29" s="664" customFormat="1" ht="19.899999999999999" customHeight="1">
      <c r="B54" s="633"/>
      <c r="C54" s="562"/>
      <c r="D54" s="563"/>
      <c r="E54" s="583"/>
      <c r="F54" s="583"/>
      <c r="G54" s="583"/>
      <c r="H54" s="534"/>
      <c r="I54" s="527"/>
      <c r="J54" s="527"/>
      <c r="K54" s="527"/>
      <c r="L54" s="527"/>
      <c r="M54" s="535"/>
      <c r="N54" s="631"/>
      <c r="P54" s="415"/>
      <c r="Q54" s="416"/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7"/>
    </row>
    <row r="55" spans="2:29" s="664" customFormat="1" ht="22.9" customHeight="1" thickBot="1">
      <c r="B55" s="633"/>
      <c r="C55" s="676" t="s">
        <v>813</v>
      </c>
      <c r="D55" s="677"/>
      <c r="E55" s="678">
        <f>SUM(E56:E62)</f>
        <v>-243191.5</v>
      </c>
      <c r="F55" s="678">
        <f>SUM(F56:F62)</f>
        <v>-6142.99</v>
      </c>
      <c r="G55" s="678">
        <f>SUM(G56:G62)</f>
        <v>-7341.2</v>
      </c>
      <c r="H55" s="685"/>
      <c r="I55" s="686"/>
      <c r="J55" s="686"/>
      <c r="K55" s="686"/>
      <c r="L55" s="686"/>
      <c r="M55" s="687"/>
      <c r="N55" s="631"/>
      <c r="P55" s="415"/>
      <c r="Q55" s="416"/>
      <c r="R55" s="416"/>
      <c r="S55" s="416"/>
      <c r="T55" s="416"/>
      <c r="U55" s="416"/>
      <c r="V55" s="416"/>
      <c r="W55" s="416"/>
      <c r="X55" s="416"/>
      <c r="Y55" s="416"/>
      <c r="Z55" s="416"/>
      <c r="AA55" s="416"/>
      <c r="AB55" s="416"/>
      <c r="AC55" s="417"/>
    </row>
    <row r="56" spans="2:29" s="664" customFormat="1" ht="19.899999999999999" customHeight="1">
      <c r="B56" s="633"/>
      <c r="C56" s="1033" t="s">
        <v>845</v>
      </c>
      <c r="D56" s="707"/>
      <c r="E56" s="708">
        <v>-5413.68</v>
      </c>
      <c r="F56" s="708">
        <v>-126.63</v>
      </c>
      <c r="G56" s="708">
        <v>0</v>
      </c>
      <c r="H56" s="709"/>
      <c r="I56" s="710"/>
      <c r="J56" s="710"/>
      <c r="K56" s="710"/>
      <c r="L56" s="710"/>
      <c r="M56" s="711"/>
      <c r="N56" s="631"/>
      <c r="P56" s="415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416"/>
      <c r="AB56" s="416"/>
      <c r="AC56" s="417"/>
    </row>
    <row r="57" spans="2:29" s="664" customFormat="1" ht="19.899999999999999" customHeight="1">
      <c r="B57" s="633"/>
      <c r="C57" s="1026" t="s">
        <v>847</v>
      </c>
      <c r="D57" s="561"/>
      <c r="E57" s="582">
        <v>-2290.37</v>
      </c>
      <c r="F57" s="582">
        <v>-2290.37</v>
      </c>
      <c r="G57" s="582">
        <v>0</v>
      </c>
      <c r="H57" s="536"/>
      <c r="I57" s="712"/>
      <c r="J57" s="712"/>
      <c r="K57" s="712"/>
      <c r="L57" s="712"/>
      <c r="M57" s="533"/>
      <c r="N57" s="631"/>
      <c r="P57" s="415"/>
      <c r="Q57" s="416"/>
      <c r="R57" s="416"/>
      <c r="S57" s="416"/>
      <c r="T57" s="416"/>
      <c r="U57" s="416"/>
      <c r="V57" s="416"/>
      <c r="W57" s="416"/>
      <c r="X57" s="416"/>
      <c r="Y57" s="416"/>
      <c r="Z57" s="416"/>
      <c r="AA57" s="416"/>
      <c r="AB57" s="416"/>
      <c r="AC57" s="417"/>
    </row>
    <row r="58" spans="2:29" s="664" customFormat="1" ht="19.899999999999999" customHeight="1">
      <c r="B58" s="633"/>
      <c r="C58" s="1026" t="s">
        <v>846</v>
      </c>
      <c r="D58" s="561"/>
      <c r="E58" s="582">
        <v>-235487.45</v>
      </c>
      <c r="F58" s="582">
        <v>0</v>
      </c>
      <c r="G58" s="582">
        <v>0</v>
      </c>
      <c r="H58" s="536"/>
      <c r="I58" s="712"/>
      <c r="J58" s="712"/>
      <c r="K58" s="712"/>
      <c r="L58" s="712"/>
      <c r="M58" s="533"/>
      <c r="N58" s="631"/>
      <c r="P58" s="415"/>
      <c r="Q58" s="416"/>
      <c r="R58" s="416"/>
      <c r="S58" s="416"/>
      <c r="T58" s="416"/>
      <c r="U58" s="416"/>
      <c r="V58" s="416"/>
      <c r="W58" s="416"/>
      <c r="X58" s="416"/>
      <c r="Y58" s="416"/>
      <c r="Z58" s="416"/>
      <c r="AA58" s="416"/>
      <c r="AB58" s="416"/>
      <c r="AC58" s="417"/>
    </row>
    <row r="59" spans="2:29" s="664" customFormat="1" ht="19.899999999999999" customHeight="1">
      <c r="B59" s="633"/>
      <c r="C59" s="1026" t="s">
        <v>848</v>
      </c>
      <c r="D59" s="561"/>
      <c r="E59" s="582">
        <v>0</v>
      </c>
      <c r="F59" s="582">
        <f>-3773.97+47.98</f>
        <v>-3725.99</v>
      </c>
      <c r="G59" s="582">
        <v>-7341.2</v>
      </c>
      <c r="H59" s="536"/>
      <c r="I59" s="712"/>
      <c r="J59" s="712"/>
      <c r="K59" s="712"/>
      <c r="L59" s="712"/>
      <c r="M59" s="533"/>
      <c r="N59" s="631"/>
      <c r="P59" s="415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7"/>
    </row>
    <row r="60" spans="2:29" s="664" customFormat="1" ht="19.899999999999999" customHeight="1">
      <c r="B60" s="633"/>
      <c r="C60" s="560"/>
      <c r="D60" s="561"/>
      <c r="E60" s="582"/>
      <c r="F60" s="582"/>
      <c r="G60" s="582"/>
      <c r="H60" s="536"/>
      <c r="I60" s="712"/>
      <c r="J60" s="712"/>
      <c r="K60" s="712"/>
      <c r="L60" s="712"/>
      <c r="M60" s="533"/>
      <c r="N60" s="631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6"/>
      <c r="AA60" s="416"/>
      <c r="AB60" s="416"/>
      <c r="AC60" s="417"/>
    </row>
    <row r="61" spans="2:29" s="664" customFormat="1" ht="19.899999999999999" customHeight="1">
      <c r="B61" s="633"/>
      <c r="C61" s="560"/>
      <c r="D61" s="561"/>
      <c r="E61" s="582"/>
      <c r="F61" s="582"/>
      <c r="G61" s="582"/>
      <c r="H61" s="536"/>
      <c r="I61" s="712"/>
      <c r="J61" s="712"/>
      <c r="K61" s="712"/>
      <c r="L61" s="712"/>
      <c r="M61" s="533"/>
      <c r="N61" s="631"/>
      <c r="P61" s="415"/>
      <c r="Q61" s="416"/>
      <c r="R61" s="416"/>
      <c r="S61" s="416"/>
      <c r="T61" s="416"/>
      <c r="U61" s="416"/>
      <c r="V61" s="416"/>
      <c r="W61" s="416"/>
      <c r="X61" s="416"/>
      <c r="Y61" s="416"/>
      <c r="Z61" s="416"/>
      <c r="AA61" s="416"/>
      <c r="AB61" s="416"/>
      <c r="AC61" s="417"/>
    </row>
    <row r="62" spans="2:29" s="664" customFormat="1" ht="19.899999999999999" customHeight="1">
      <c r="B62" s="633"/>
      <c r="C62" s="562"/>
      <c r="D62" s="563"/>
      <c r="E62" s="583"/>
      <c r="F62" s="583"/>
      <c r="G62" s="583"/>
      <c r="H62" s="534"/>
      <c r="I62" s="527"/>
      <c r="J62" s="527"/>
      <c r="K62" s="527"/>
      <c r="L62" s="527"/>
      <c r="M62" s="535"/>
      <c r="N62" s="631"/>
      <c r="P62" s="415"/>
      <c r="Q62" s="416"/>
      <c r="R62" s="416"/>
      <c r="S62" s="416"/>
      <c r="T62" s="416"/>
      <c r="U62" s="416"/>
      <c r="V62" s="416"/>
      <c r="W62" s="416"/>
      <c r="X62" s="416"/>
      <c r="Y62" s="416"/>
      <c r="Z62" s="416"/>
      <c r="AA62" s="416"/>
      <c r="AB62" s="416"/>
      <c r="AC62" s="417"/>
    </row>
    <row r="63" spans="2:29" s="664" customFormat="1" ht="22.9" customHeight="1">
      <c r="B63" s="633"/>
      <c r="C63" s="681"/>
      <c r="D63" s="681"/>
      <c r="E63" s="682"/>
      <c r="F63" s="682"/>
      <c r="G63" s="682"/>
      <c r="H63" s="682"/>
      <c r="I63" s="682"/>
      <c r="J63" s="682"/>
      <c r="K63" s="682"/>
      <c r="L63" s="682"/>
      <c r="M63" s="682"/>
      <c r="N63" s="631"/>
      <c r="P63" s="415"/>
      <c r="Q63" s="416"/>
      <c r="R63" s="416"/>
      <c r="S63" s="416"/>
      <c r="T63" s="416"/>
      <c r="U63" s="416"/>
      <c r="V63" s="416"/>
      <c r="W63" s="416"/>
      <c r="X63" s="416"/>
      <c r="Y63" s="416"/>
      <c r="Z63" s="416"/>
      <c r="AA63" s="416"/>
      <c r="AB63" s="416"/>
      <c r="AC63" s="417"/>
    </row>
    <row r="64" spans="2:29" s="664" customFormat="1" ht="22.9" customHeight="1">
      <c r="B64" s="633"/>
      <c r="C64" s="643"/>
      <c r="D64" s="644"/>
      <c r="E64" s="683" t="s">
        <v>183</v>
      </c>
      <c r="F64" s="683" t="s">
        <v>184</v>
      </c>
      <c r="G64" s="683" t="s">
        <v>185</v>
      </c>
      <c r="H64" s="1059" t="s">
        <v>522</v>
      </c>
      <c r="I64" s="1060"/>
      <c r="J64" s="1060"/>
      <c r="K64" s="1060"/>
      <c r="L64" s="1060"/>
      <c r="M64" s="1061"/>
      <c r="N64" s="631"/>
      <c r="P64" s="415"/>
      <c r="Q64" s="416"/>
      <c r="R64" s="416"/>
      <c r="S64" s="416"/>
      <c r="T64" s="416"/>
      <c r="U64" s="416"/>
      <c r="V64" s="416"/>
      <c r="W64" s="416"/>
      <c r="X64" s="416"/>
      <c r="Y64" s="416"/>
      <c r="Z64" s="416"/>
      <c r="AA64" s="416"/>
      <c r="AB64" s="416"/>
      <c r="AC64" s="417"/>
    </row>
    <row r="65" spans="2:29" s="664" customFormat="1" ht="22.9" customHeight="1">
      <c r="B65" s="633"/>
      <c r="C65" s="651" t="s">
        <v>607</v>
      </c>
      <c r="D65" s="652"/>
      <c r="E65" s="684">
        <f>ejercicio-2</f>
        <v>2016</v>
      </c>
      <c r="F65" s="684">
        <f>ejercicio-1</f>
        <v>2017</v>
      </c>
      <c r="G65" s="684">
        <f>ejercicio</f>
        <v>2018</v>
      </c>
      <c r="H65" s="1062"/>
      <c r="I65" s="1063"/>
      <c r="J65" s="1063"/>
      <c r="K65" s="1063"/>
      <c r="L65" s="1063"/>
      <c r="M65" s="1064"/>
      <c r="N65" s="631"/>
      <c r="P65" s="415"/>
      <c r="Q65" s="416"/>
      <c r="R65" s="416"/>
      <c r="S65" s="416"/>
      <c r="T65" s="416"/>
      <c r="U65" s="416"/>
      <c r="V65" s="416"/>
      <c r="W65" s="416"/>
      <c r="X65" s="416"/>
      <c r="Y65" s="416"/>
      <c r="Z65" s="416"/>
      <c r="AA65" s="416"/>
      <c r="AB65" s="416"/>
      <c r="AC65" s="417"/>
    </row>
    <row r="66" spans="2:29" s="664" customFormat="1" ht="22.9" customHeight="1">
      <c r="B66" s="633"/>
      <c r="C66" s="662" t="s">
        <v>608</v>
      </c>
      <c r="D66" s="663"/>
      <c r="E66" s="503">
        <v>4720.3900000000003</v>
      </c>
      <c r="F66" s="503">
        <v>7093.12</v>
      </c>
      <c r="G66" s="909">
        <v>0</v>
      </c>
      <c r="H66" s="713"/>
      <c r="I66" s="714"/>
      <c r="J66" s="714"/>
      <c r="K66" s="714"/>
      <c r="L66" s="714"/>
      <c r="M66" s="504"/>
      <c r="N66" s="631"/>
      <c r="P66" s="415"/>
      <c r="Q66" s="416"/>
      <c r="R66" s="416"/>
      <c r="S66" s="416"/>
      <c r="T66" s="416"/>
      <c r="U66" s="416"/>
      <c r="V66" s="416"/>
      <c r="W66" s="416"/>
      <c r="X66" s="416"/>
      <c r="Y66" s="416"/>
      <c r="Z66" s="416"/>
      <c r="AA66" s="416"/>
      <c r="AB66" s="416"/>
      <c r="AC66" s="417"/>
    </row>
    <row r="67" spans="2:29" s="664" customFormat="1" ht="22.9" customHeight="1">
      <c r="B67" s="633"/>
      <c r="C67" s="665" t="s">
        <v>609</v>
      </c>
      <c r="D67" s="666"/>
      <c r="E67" s="508">
        <v>-4720.3900000000003</v>
      </c>
      <c r="F67" s="508">
        <v>-7093.12</v>
      </c>
      <c r="G67" s="583">
        <v>0</v>
      </c>
      <c r="H67" s="534"/>
      <c r="I67" s="527"/>
      <c r="J67" s="527"/>
      <c r="K67" s="527"/>
      <c r="L67" s="527"/>
      <c r="M67" s="535"/>
      <c r="N67" s="631"/>
      <c r="P67" s="415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7"/>
    </row>
    <row r="68" spans="2:29" s="664" customFormat="1" ht="22.9" customHeight="1">
      <c r="B68" s="633"/>
      <c r="C68" s="681"/>
      <c r="D68" s="681"/>
      <c r="E68" s="682"/>
      <c r="F68" s="682"/>
      <c r="G68" s="682"/>
      <c r="H68" s="682"/>
      <c r="I68" s="682"/>
      <c r="J68" s="682"/>
      <c r="K68" s="682"/>
      <c r="L68" s="682"/>
      <c r="M68" s="682"/>
      <c r="N68" s="631"/>
      <c r="P68" s="415"/>
      <c r="Q68" s="416"/>
      <c r="R68" s="416"/>
      <c r="S68" s="416"/>
      <c r="T68" s="416"/>
      <c r="U68" s="416"/>
      <c r="V68" s="416"/>
      <c r="W68" s="416"/>
      <c r="X68" s="416"/>
      <c r="Y68" s="416"/>
      <c r="Z68" s="416"/>
      <c r="AA68" s="416"/>
      <c r="AB68" s="416"/>
      <c r="AC68" s="417"/>
    </row>
    <row r="69" spans="2:29" s="664" customFormat="1" ht="22.9" customHeight="1">
      <c r="B69" s="633"/>
      <c r="C69" s="643"/>
      <c r="D69" s="644"/>
      <c r="E69" s="683" t="s">
        <v>183</v>
      </c>
      <c r="F69" s="683" t="s">
        <v>184</v>
      </c>
      <c r="G69" s="683" t="s">
        <v>185</v>
      </c>
      <c r="H69" s="1059" t="s">
        <v>522</v>
      </c>
      <c r="I69" s="1060"/>
      <c r="J69" s="1060"/>
      <c r="K69" s="1060"/>
      <c r="L69" s="1060"/>
      <c r="M69" s="1061"/>
      <c r="N69" s="631"/>
      <c r="P69" s="415"/>
      <c r="Q69" s="416"/>
      <c r="R69" s="416"/>
      <c r="S69" s="416"/>
      <c r="T69" s="416"/>
      <c r="U69" s="416"/>
      <c r="V69" s="416"/>
      <c r="W69" s="416"/>
      <c r="X69" s="416"/>
      <c r="Y69" s="416"/>
      <c r="Z69" s="416"/>
      <c r="AA69" s="416"/>
      <c r="AB69" s="416"/>
      <c r="AC69" s="417"/>
    </row>
    <row r="70" spans="2:29" s="664" customFormat="1" ht="22.9" customHeight="1">
      <c r="B70" s="633"/>
      <c r="C70" s="651" t="s">
        <v>645</v>
      </c>
      <c r="D70" s="652"/>
      <c r="E70" s="684">
        <f>ejercicio-2</f>
        <v>2016</v>
      </c>
      <c r="F70" s="684">
        <f>ejercicio-1</f>
        <v>2017</v>
      </c>
      <c r="G70" s="684">
        <f>ejercicio</f>
        <v>2018</v>
      </c>
      <c r="H70" s="1062"/>
      <c r="I70" s="1063"/>
      <c r="J70" s="1063"/>
      <c r="K70" s="1063"/>
      <c r="L70" s="1063"/>
      <c r="M70" s="1064"/>
      <c r="N70" s="631"/>
      <c r="P70" s="415"/>
      <c r="Q70" s="416"/>
      <c r="R70" s="416"/>
      <c r="S70" s="416"/>
      <c r="T70" s="416"/>
      <c r="U70" s="416"/>
      <c r="V70" s="416"/>
      <c r="W70" s="416"/>
      <c r="X70" s="416"/>
      <c r="Y70" s="416"/>
      <c r="Z70" s="416"/>
      <c r="AA70" s="416"/>
      <c r="AB70" s="416"/>
      <c r="AC70" s="417"/>
    </row>
    <row r="71" spans="2:29" s="664" customFormat="1" ht="22.9" customHeight="1">
      <c r="B71" s="633"/>
      <c r="C71" s="656" t="s">
        <v>646</v>
      </c>
      <c r="D71" s="657"/>
      <c r="E71" s="658">
        <f>SUM(E72:E74)</f>
        <v>38960.019999999997</v>
      </c>
      <c r="F71" s="658">
        <f>SUM(F72:F74)</f>
        <v>31309.39</v>
      </c>
      <c r="G71" s="658">
        <f>SUM(G72:G74)</f>
        <v>6231.25</v>
      </c>
      <c r="H71" s="688"/>
      <c r="I71" s="689"/>
      <c r="J71" s="689"/>
      <c r="K71" s="689"/>
      <c r="L71" s="689"/>
      <c r="M71" s="690"/>
      <c r="N71" s="631"/>
      <c r="P71" s="415"/>
      <c r="Q71" s="416"/>
      <c r="R71" s="416"/>
      <c r="S71" s="416"/>
      <c r="T71" s="416"/>
      <c r="U71" s="416"/>
      <c r="V71" s="416"/>
      <c r="W71" s="416"/>
      <c r="X71" s="416"/>
      <c r="Y71" s="416"/>
      <c r="Z71" s="416"/>
      <c r="AA71" s="416"/>
      <c r="AB71" s="416"/>
      <c r="AC71" s="417"/>
    </row>
    <row r="72" spans="2:29" s="664" customFormat="1" ht="22.9" customHeight="1">
      <c r="B72" s="633"/>
      <c r="C72" s="691" t="s">
        <v>647</v>
      </c>
      <c r="D72" s="692"/>
      <c r="E72" s="505"/>
      <c r="F72" s="505"/>
      <c r="G72" s="505"/>
      <c r="H72" s="531"/>
      <c r="I72" s="526"/>
      <c r="J72" s="526"/>
      <c r="K72" s="526"/>
      <c r="L72" s="526"/>
      <c r="M72" s="532"/>
      <c r="N72" s="631"/>
      <c r="P72" s="415"/>
      <c r="Q72" s="416"/>
      <c r="R72" s="416"/>
      <c r="S72" s="416"/>
      <c r="T72" s="416"/>
      <c r="U72" s="416"/>
      <c r="V72" s="416"/>
      <c r="W72" s="416"/>
      <c r="X72" s="416"/>
      <c r="Y72" s="416"/>
      <c r="Z72" s="416"/>
      <c r="AA72" s="416"/>
      <c r="AB72" s="416"/>
      <c r="AC72" s="417"/>
    </row>
    <row r="73" spans="2:29" s="664" customFormat="1" ht="22.9" customHeight="1">
      <c r="B73" s="633"/>
      <c r="C73" s="693" t="s">
        <v>648</v>
      </c>
      <c r="D73" s="667"/>
      <c r="E73" s="506">
        <v>38960.019999999997</v>
      </c>
      <c r="F73" s="506">
        <v>31309.39</v>
      </c>
      <c r="G73" s="506">
        <v>6231.25</v>
      </c>
      <c r="H73" s="536"/>
      <c r="I73" s="712"/>
      <c r="J73" s="712"/>
      <c r="K73" s="712"/>
      <c r="L73" s="712"/>
      <c r="M73" s="533"/>
      <c r="N73" s="631"/>
      <c r="P73" s="415"/>
      <c r="Q73" s="416"/>
      <c r="R73" s="416"/>
      <c r="S73" s="416"/>
      <c r="T73" s="416"/>
      <c r="U73" s="416"/>
      <c r="V73" s="416"/>
      <c r="W73" s="416"/>
      <c r="X73" s="416"/>
      <c r="Y73" s="416"/>
      <c r="Z73" s="416"/>
      <c r="AA73" s="416"/>
      <c r="AB73" s="416"/>
      <c r="AC73" s="417"/>
    </row>
    <row r="74" spans="2:29" s="664" customFormat="1" ht="22.9" customHeight="1">
      <c r="B74" s="633"/>
      <c r="C74" s="694" t="s">
        <v>649</v>
      </c>
      <c r="D74" s="695"/>
      <c r="E74" s="507"/>
      <c r="F74" s="507"/>
      <c r="G74" s="507"/>
      <c r="H74" s="715"/>
      <c r="I74" s="716"/>
      <c r="J74" s="716"/>
      <c r="K74" s="716"/>
      <c r="L74" s="716"/>
      <c r="M74" s="490"/>
      <c r="N74" s="631"/>
      <c r="P74" s="415"/>
      <c r="Q74" s="416"/>
      <c r="R74" s="41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7"/>
    </row>
    <row r="75" spans="2:29" s="661" customFormat="1" ht="22.9" customHeight="1">
      <c r="B75" s="655"/>
      <c r="C75" s="656" t="s">
        <v>655</v>
      </c>
      <c r="D75" s="657"/>
      <c r="E75" s="658">
        <f>SUM(E76:E81)</f>
        <v>0</v>
      </c>
      <c r="F75" s="658">
        <f>SUM(F76:F81)</f>
        <v>0</v>
      </c>
      <c r="G75" s="658">
        <f>SUM(G76:G81)</f>
        <v>0</v>
      </c>
      <c r="H75" s="688"/>
      <c r="I75" s="689"/>
      <c r="J75" s="689"/>
      <c r="K75" s="689"/>
      <c r="L75" s="689"/>
      <c r="M75" s="690"/>
      <c r="N75" s="696"/>
      <c r="P75" s="415"/>
      <c r="Q75" s="416"/>
      <c r="R75" s="41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7"/>
    </row>
    <row r="76" spans="2:29" s="664" customFormat="1" ht="22.9" customHeight="1">
      <c r="B76" s="633"/>
      <c r="C76" s="691" t="s">
        <v>650</v>
      </c>
      <c r="D76" s="692"/>
      <c r="E76" s="580"/>
      <c r="F76" s="580"/>
      <c r="G76" s="580"/>
      <c r="H76" s="531"/>
      <c r="I76" s="526"/>
      <c r="J76" s="526"/>
      <c r="K76" s="526"/>
      <c r="L76" s="526"/>
      <c r="M76" s="532"/>
      <c r="N76" s="631"/>
      <c r="P76" s="415"/>
      <c r="Q76" s="416"/>
      <c r="R76" s="416"/>
      <c r="S76" s="416"/>
      <c r="T76" s="416"/>
      <c r="U76" s="416"/>
      <c r="V76" s="416"/>
      <c r="W76" s="416"/>
      <c r="X76" s="416"/>
      <c r="Y76" s="416"/>
      <c r="Z76" s="416"/>
      <c r="AA76" s="416"/>
      <c r="AB76" s="416"/>
      <c r="AC76" s="417"/>
    </row>
    <row r="77" spans="2:29" s="664" customFormat="1" ht="22.9" customHeight="1">
      <c r="B77" s="633"/>
      <c r="C77" s="693" t="s">
        <v>651</v>
      </c>
      <c r="D77" s="667"/>
      <c r="E77" s="582"/>
      <c r="F77" s="582"/>
      <c r="G77" s="582"/>
      <c r="H77" s="536"/>
      <c r="I77" s="712"/>
      <c r="J77" s="712"/>
      <c r="K77" s="712"/>
      <c r="L77" s="712"/>
      <c r="M77" s="533"/>
      <c r="N77" s="631"/>
      <c r="P77" s="415"/>
      <c r="Q77" s="416"/>
      <c r="R77" s="416"/>
      <c r="S77" s="416"/>
      <c r="T77" s="416"/>
      <c r="U77" s="416"/>
      <c r="V77" s="416"/>
      <c r="W77" s="416"/>
      <c r="X77" s="416"/>
      <c r="Y77" s="416"/>
      <c r="Z77" s="416"/>
      <c r="AA77" s="416"/>
      <c r="AB77" s="416"/>
      <c r="AC77" s="417"/>
    </row>
    <row r="78" spans="2:29" s="664" customFormat="1" ht="22.9" customHeight="1">
      <c r="B78" s="633"/>
      <c r="C78" s="693" t="s">
        <v>652</v>
      </c>
      <c r="D78" s="667"/>
      <c r="E78" s="582"/>
      <c r="F78" s="582"/>
      <c r="G78" s="582"/>
      <c r="H78" s="536"/>
      <c r="I78" s="712"/>
      <c r="J78" s="712"/>
      <c r="K78" s="712"/>
      <c r="L78" s="712"/>
      <c r="M78" s="533"/>
      <c r="N78" s="631"/>
      <c r="P78" s="415"/>
      <c r="Q78" s="416"/>
      <c r="R78" s="416"/>
      <c r="S78" s="416"/>
      <c r="T78" s="416"/>
      <c r="U78" s="416"/>
      <c r="V78" s="416"/>
      <c r="W78" s="416"/>
      <c r="X78" s="416"/>
      <c r="Y78" s="416"/>
      <c r="Z78" s="416"/>
      <c r="AA78" s="416"/>
      <c r="AB78" s="416"/>
      <c r="AC78" s="417"/>
    </row>
    <row r="79" spans="2:29" s="664" customFormat="1" ht="22.9" customHeight="1">
      <c r="B79" s="633"/>
      <c r="C79" s="693" t="s">
        <v>653</v>
      </c>
      <c r="D79" s="667"/>
      <c r="E79" s="582"/>
      <c r="F79" s="582"/>
      <c r="G79" s="582"/>
      <c r="H79" s="536"/>
      <c r="I79" s="712"/>
      <c r="J79" s="712"/>
      <c r="K79" s="712"/>
      <c r="L79" s="712"/>
      <c r="M79" s="533"/>
      <c r="N79" s="631"/>
      <c r="P79" s="415"/>
      <c r="Q79" s="416"/>
      <c r="R79" s="416"/>
      <c r="S79" s="416"/>
      <c r="T79" s="416"/>
      <c r="U79" s="416"/>
      <c r="V79" s="416"/>
      <c r="W79" s="416"/>
      <c r="X79" s="416"/>
      <c r="Y79" s="416"/>
      <c r="Z79" s="416"/>
      <c r="AA79" s="416"/>
      <c r="AB79" s="416"/>
      <c r="AC79" s="417"/>
    </row>
    <row r="80" spans="2:29" s="664" customFormat="1" ht="22.9" customHeight="1">
      <c r="B80" s="633"/>
      <c r="C80" s="697" t="s">
        <v>675</v>
      </c>
      <c r="D80" s="667"/>
      <c r="E80" s="582"/>
      <c r="F80" s="582"/>
      <c r="G80" s="582"/>
      <c r="H80" s="536"/>
      <c r="I80" s="712"/>
      <c r="J80" s="712"/>
      <c r="K80" s="712"/>
      <c r="L80" s="712"/>
      <c r="M80" s="533"/>
      <c r="N80" s="631"/>
      <c r="P80" s="415"/>
      <c r="Q80" s="416"/>
      <c r="R80" s="416"/>
      <c r="S80" s="416"/>
      <c r="T80" s="416"/>
      <c r="U80" s="416"/>
      <c r="V80" s="416"/>
      <c r="W80" s="416"/>
      <c r="X80" s="416"/>
      <c r="Y80" s="416"/>
      <c r="Z80" s="416"/>
      <c r="AA80" s="416"/>
      <c r="AB80" s="416"/>
      <c r="AC80" s="417"/>
    </row>
    <row r="81" spans="2:29" s="664" customFormat="1" ht="22.9" customHeight="1">
      <c r="B81" s="633"/>
      <c r="C81" s="665" t="s">
        <v>654</v>
      </c>
      <c r="D81" s="666"/>
      <c r="E81" s="583"/>
      <c r="F81" s="583"/>
      <c r="G81" s="583"/>
      <c r="H81" s="534"/>
      <c r="I81" s="527"/>
      <c r="J81" s="527"/>
      <c r="K81" s="527"/>
      <c r="L81" s="527"/>
      <c r="M81" s="535"/>
      <c r="N81" s="631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7"/>
    </row>
    <row r="82" spans="2:29" s="664" customFormat="1" ht="22.9" customHeight="1">
      <c r="B82" s="633"/>
      <c r="C82" s="681"/>
      <c r="D82" s="681"/>
      <c r="E82" s="682"/>
      <c r="F82" s="682"/>
      <c r="G82" s="682"/>
      <c r="H82" s="682"/>
      <c r="I82" s="682"/>
      <c r="J82" s="682"/>
      <c r="K82" s="682"/>
      <c r="L82" s="682"/>
      <c r="M82" s="682"/>
      <c r="N82" s="631"/>
      <c r="P82" s="415"/>
      <c r="Q82" s="416"/>
      <c r="R82" s="416"/>
      <c r="S82" s="416"/>
      <c r="T82" s="416"/>
      <c r="U82" s="416"/>
      <c r="V82" s="416"/>
      <c r="W82" s="416"/>
      <c r="X82" s="416"/>
      <c r="Y82" s="416"/>
      <c r="Z82" s="416"/>
      <c r="AA82" s="416"/>
      <c r="AB82" s="416"/>
      <c r="AC82" s="417"/>
    </row>
    <row r="83" spans="2:29" s="664" customFormat="1" ht="22.9" customHeight="1">
      <c r="B83" s="633"/>
      <c r="C83" s="1068" t="s">
        <v>711</v>
      </c>
      <c r="D83" s="1069"/>
      <c r="E83" s="1070"/>
      <c r="F83" s="850" t="s">
        <v>360</v>
      </c>
      <c r="G83" s="683" t="s">
        <v>185</v>
      </c>
      <c r="H83" s="1066" t="s">
        <v>522</v>
      </c>
      <c r="I83" s="1066"/>
      <c r="J83" s="1066"/>
      <c r="K83" s="1066"/>
      <c r="L83" s="1066"/>
      <c r="M83" s="1066"/>
      <c r="N83" s="631"/>
      <c r="P83" s="415"/>
      <c r="Q83" s="416"/>
      <c r="R83" s="416"/>
      <c r="S83" s="416"/>
      <c r="T83" s="416"/>
      <c r="U83" s="416"/>
      <c r="V83" s="416"/>
      <c r="W83" s="416"/>
      <c r="X83" s="416"/>
      <c r="Y83" s="416"/>
      <c r="Z83" s="416"/>
      <c r="AA83" s="416"/>
      <c r="AB83" s="416"/>
      <c r="AC83" s="417"/>
    </row>
    <row r="84" spans="2:29" s="664" customFormat="1" ht="43.15" customHeight="1">
      <c r="B84" s="633"/>
      <c r="C84" s="1071"/>
      <c r="D84" s="1072"/>
      <c r="E84" s="1073"/>
      <c r="F84" s="851" t="s">
        <v>712</v>
      </c>
      <c r="G84" s="684">
        <f>ejercicio</f>
        <v>2018</v>
      </c>
      <c r="H84" s="1067"/>
      <c r="I84" s="1067"/>
      <c r="J84" s="1067"/>
      <c r="K84" s="1067"/>
      <c r="L84" s="1067"/>
      <c r="M84" s="1067"/>
      <c r="N84" s="631"/>
      <c r="P84" s="415"/>
      <c r="Q84" s="416"/>
      <c r="R84" s="416"/>
      <c r="S84" s="416"/>
      <c r="T84" s="416"/>
      <c r="U84" s="416"/>
      <c r="V84" s="416"/>
      <c r="W84" s="416"/>
      <c r="X84" s="416"/>
      <c r="Y84" s="416"/>
      <c r="Z84" s="416"/>
      <c r="AA84" s="416"/>
      <c r="AB84" s="416"/>
      <c r="AC84" s="417"/>
    </row>
    <row r="85" spans="2:29" s="664" customFormat="1" ht="22.9" customHeight="1" thickBot="1">
      <c r="B85" s="633"/>
      <c r="C85" s="676" t="s">
        <v>716</v>
      </c>
      <c r="D85" s="855"/>
      <c r="E85" s="856"/>
      <c r="F85" s="678"/>
      <c r="G85" s="678">
        <f>SUM(G86:G88)</f>
        <v>0</v>
      </c>
      <c r="H85" s="685"/>
      <c r="I85" s="686"/>
      <c r="J85" s="686"/>
      <c r="K85" s="686"/>
      <c r="L85" s="686"/>
      <c r="M85" s="687"/>
      <c r="N85" s="631"/>
      <c r="P85" s="415"/>
      <c r="Q85" s="416"/>
      <c r="R85" s="416"/>
      <c r="S85" s="416"/>
      <c r="T85" s="416"/>
      <c r="U85" s="416"/>
      <c r="V85" s="416"/>
      <c r="W85" s="416"/>
      <c r="X85" s="416"/>
      <c r="Y85" s="416"/>
      <c r="Z85" s="416"/>
      <c r="AA85" s="416"/>
      <c r="AB85" s="416"/>
      <c r="AC85" s="417"/>
    </row>
    <row r="86" spans="2:29" s="664" customFormat="1" ht="22.9" customHeight="1">
      <c r="B86" s="633"/>
      <c r="C86" s="1074" t="s">
        <v>713</v>
      </c>
      <c r="D86" s="1075"/>
      <c r="E86" s="1076"/>
      <c r="F86" s="910"/>
      <c r="G86" s="505"/>
      <c r="H86" s="857"/>
      <c r="I86" s="526"/>
      <c r="J86" s="526"/>
      <c r="K86" s="526"/>
      <c r="L86" s="526"/>
      <c r="M86" s="725"/>
      <c r="N86" s="631"/>
      <c r="P86" s="415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7"/>
    </row>
    <row r="87" spans="2:29" s="664" customFormat="1" ht="22.9" customHeight="1">
      <c r="B87" s="633"/>
      <c r="C87" s="852" t="s">
        <v>714</v>
      </c>
      <c r="D87" s="853"/>
      <c r="E87" s="854"/>
      <c r="F87" s="910"/>
      <c r="G87" s="505"/>
      <c r="H87" s="724"/>
      <c r="I87" s="526"/>
      <c r="J87" s="526"/>
      <c r="K87" s="526"/>
      <c r="L87" s="526"/>
      <c r="M87" s="725"/>
      <c r="N87" s="631"/>
      <c r="P87" s="415"/>
      <c r="Q87" s="416"/>
      <c r="R87" s="416"/>
      <c r="S87" s="416"/>
      <c r="T87" s="416"/>
      <c r="U87" s="416"/>
      <c r="V87" s="416"/>
      <c r="W87" s="416"/>
      <c r="X87" s="416"/>
      <c r="Y87" s="416"/>
      <c r="Z87" s="416"/>
      <c r="AA87" s="416"/>
      <c r="AB87" s="416"/>
      <c r="AC87" s="417"/>
    </row>
    <row r="88" spans="2:29" s="664" customFormat="1" ht="22.9" customHeight="1">
      <c r="B88" s="633"/>
      <c r="C88" s="1077" t="s">
        <v>715</v>
      </c>
      <c r="D88" s="1078"/>
      <c r="E88" s="1079"/>
      <c r="F88" s="911"/>
      <c r="G88" s="506"/>
      <c r="H88" s="726"/>
      <c r="I88" s="712"/>
      <c r="J88" s="712"/>
      <c r="K88" s="712"/>
      <c r="L88" s="712"/>
      <c r="M88" s="727"/>
      <c r="N88" s="631"/>
      <c r="P88" s="415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6"/>
      <c r="AC88" s="417"/>
    </row>
    <row r="89" spans="2:29" s="664" customFormat="1" ht="22.9" customHeight="1">
      <c r="B89" s="633"/>
      <c r="C89" s="844"/>
      <c r="D89" s="681"/>
      <c r="E89" s="845"/>
      <c r="F89" s="845"/>
      <c r="G89" s="845"/>
      <c r="H89" s="846"/>
      <c r="I89" s="846"/>
      <c r="J89" s="846"/>
      <c r="K89" s="846"/>
      <c r="L89" s="846"/>
      <c r="M89" s="846"/>
      <c r="N89" s="631"/>
      <c r="P89" s="415"/>
      <c r="Q89" s="416"/>
      <c r="R89" s="416"/>
      <c r="S89" s="416"/>
      <c r="T89" s="416"/>
      <c r="U89" s="416"/>
      <c r="V89" s="416"/>
      <c r="W89" s="416"/>
      <c r="X89" s="416"/>
      <c r="Y89" s="416"/>
      <c r="Z89" s="416"/>
      <c r="AA89" s="416"/>
      <c r="AB89" s="416"/>
      <c r="AC89" s="417"/>
    </row>
    <row r="90" spans="2:29" s="664" customFormat="1" ht="22.9" customHeight="1">
      <c r="B90" s="633"/>
      <c r="C90" s="847" t="s">
        <v>353</v>
      </c>
      <c r="D90" s="848"/>
      <c r="E90" s="682"/>
      <c r="F90" s="682"/>
      <c r="G90" s="682"/>
      <c r="H90" s="682"/>
      <c r="I90" s="682"/>
      <c r="J90" s="682"/>
      <c r="K90" s="682"/>
      <c r="L90" s="682"/>
      <c r="M90" s="682"/>
      <c r="N90" s="631"/>
      <c r="P90" s="415"/>
      <c r="Q90" s="416"/>
      <c r="R90" s="416"/>
      <c r="S90" s="416"/>
      <c r="T90" s="416"/>
      <c r="U90" s="416"/>
      <c r="V90" s="416"/>
      <c r="W90" s="416"/>
      <c r="X90" s="416"/>
      <c r="Y90" s="416"/>
      <c r="Z90" s="416"/>
      <c r="AA90" s="416"/>
      <c r="AB90" s="416"/>
      <c r="AC90" s="417"/>
    </row>
    <row r="91" spans="2:29" s="664" customFormat="1" ht="22.9" customHeight="1">
      <c r="B91" s="633"/>
      <c r="C91" s="848" t="s">
        <v>768</v>
      </c>
      <c r="D91" s="848"/>
      <c r="E91" s="700"/>
      <c r="F91" s="700"/>
      <c r="G91" s="700"/>
      <c r="H91" s="700"/>
      <c r="I91" s="700"/>
      <c r="J91" s="700"/>
      <c r="K91" s="700"/>
      <c r="L91" s="700"/>
      <c r="M91" s="700"/>
      <c r="N91" s="631"/>
      <c r="P91" s="415"/>
      <c r="Q91" s="416"/>
      <c r="R91" s="416"/>
      <c r="S91" s="416"/>
      <c r="T91" s="416"/>
      <c r="U91" s="416"/>
      <c r="V91" s="416"/>
      <c r="W91" s="416"/>
      <c r="X91" s="416"/>
      <c r="Y91" s="416"/>
      <c r="Z91" s="416"/>
      <c r="AA91" s="416"/>
      <c r="AB91" s="416"/>
      <c r="AC91" s="417"/>
    </row>
    <row r="92" spans="2:29" s="664" customFormat="1" ht="22.9" customHeight="1">
      <c r="B92" s="633"/>
      <c r="C92" s="849" t="s">
        <v>611</v>
      </c>
      <c r="D92" s="848"/>
      <c r="E92" s="700"/>
      <c r="F92" s="700"/>
      <c r="G92" s="700"/>
      <c r="H92" s="700"/>
      <c r="I92" s="700"/>
      <c r="J92" s="700"/>
      <c r="K92" s="700"/>
      <c r="L92" s="700"/>
      <c r="M92" s="700"/>
      <c r="N92" s="631"/>
      <c r="P92" s="415"/>
      <c r="Q92" s="416"/>
      <c r="R92" s="416"/>
      <c r="S92" s="416"/>
      <c r="T92" s="416"/>
      <c r="U92" s="416"/>
      <c r="V92" s="416"/>
      <c r="W92" s="416"/>
      <c r="X92" s="416"/>
      <c r="Y92" s="416"/>
      <c r="Z92" s="416"/>
      <c r="AA92" s="416"/>
      <c r="AB92" s="416"/>
      <c r="AC92" s="417"/>
    </row>
    <row r="93" spans="2:29" s="664" customFormat="1" ht="22.9" customHeight="1">
      <c r="B93" s="633"/>
      <c r="C93" s="849" t="s">
        <v>769</v>
      </c>
      <c r="D93" s="848"/>
      <c r="E93" s="700"/>
      <c r="F93" s="700"/>
      <c r="G93" s="700"/>
      <c r="H93" s="700"/>
      <c r="I93" s="700"/>
      <c r="J93" s="700"/>
      <c r="K93" s="700"/>
      <c r="L93" s="700"/>
      <c r="M93" s="700"/>
      <c r="N93" s="631"/>
      <c r="P93" s="415"/>
      <c r="Q93" s="416"/>
      <c r="R93" s="416"/>
      <c r="S93" s="416"/>
      <c r="T93" s="416"/>
      <c r="U93" s="416"/>
      <c r="V93" s="416"/>
      <c r="W93" s="416"/>
      <c r="X93" s="416"/>
      <c r="Y93" s="416"/>
      <c r="Z93" s="416"/>
      <c r="AA93" s="416"/>
      <c r="AB93" s="416"/>
      <c r="AC93" s="417"/>
    </row>
    <row r="94" spans="2:29" ht="22.9" customHeight="1" thickBot="1">
      <c r="B94" s="701"/>
      <c r="C94" s="1043"/>
      <c r="D94" s="1043"/>
      <c r="E94" s="1043"/>
      <c r="F94" s="1043"/>
      <c r="G94" s="702"/>
      <c r="H94" s="702"/>
      <c r="I94" s="702"/>
      <c r="J94" s="702"/>
      <c r="K94" s="702"/>
      <c r="L94" s="702"/>
      <c r="M94" s="702"/>
      <c r="N94" s="703"/>
      <c r="P94" s="418"/>
      <c r="Q94" s="419"/>
      <c r="R94" s="419"/>
      <c r="S94" s="419"/>
      <c r="T94" s="419"/>
      <c r="U94" s="419"/>
      <c r="V94" s="419"/>
      <c r="W94" s="419"/>
      <c r="X94" s="419"/>
      <c r="Y94" s="419"/>
      <c r="Z94" s="419"/>
      <c r="AA94" s="419"/>
      <c r="AB94" s="419"/>
      <c r="AC94" s="420"/>
    </row>
    <row r="95" spans="2:29" ht="22.9" customHeight="1">
      <c r="C95" s="628"/>
      <c r="D95" s="628"/>
      <c r="E95" s="629"/>
      <c r="F95" s="629"/>
      <c r="G95" s="629"/>
      <c r="H95" s="629"/>
      <c r="I95" s="629"/>
      <c r="J95" s="629"/>
      <c r="K95" s="629"/>
      <c r="L95" s="629"/>
      <c r="M95" s="629"/>
    </row>
    <row r="96" spans="2:29" ht="12.75">
      <c r="C96" s="704" t="s">
        <v>77</v>
      </c>
      <c r="D96" s="628"/>
      <c r="E96" s="629"/>
      <c r="F96" s="629"/>
      <c r="G96" s="629"/>
      <c r="H96" s="629"/>
      <c r="I96" s="629"/>
      <c r="J96" s="629"/>
      <c r="K96" s="629"/>
      <c r="L96" s="629"/>
      <c r="M96" s="705" t="s">
        <v>47</v>
      </c>
    </row>
    <row r="97" spans="3:13" ht="12.75">
      <c r="C97" s="706" t="s">
        <v>78</v>
      </c>
      <c r="D97" s="628"/>
      <c r="E97" s="629"/>
      <c r="F97" s="629"/>
      <c r="G97" s="629"/>
      <c r="H97" s="629"/>
      <c r="I97" s="629"/>
      <c r="J97" s="629"/>
      <c r="K97" s="629"/>
      <c r="L97" s="629"/>
      <c r="M97" s="629"/>
    </row>
    <row r="98" spans="3:13" ht="12.75">
      <c r="C98" s="706" t="s">
        <v>79</v>
      </c>
      <c r="D98" s="628"/>
      <c r="E98" s="629"/>
      <c r="F98" s="629"/>
      <c r="G98" s="629"/>
      <c r="H98" s="629"/>
      <c r="I98" s="629"/>
      <c r="J98" s="629"/>
      <c r="K98" s="629"/>
      <c r="L98" s="629"/>
      <c r="M98" s="629"/>
    </row>
    <row r="99" spans="3:13" ht="12.75">
      <c r="C99" s="706" t="s">
        <v>80</v>
      </c>
      <c r="D99" s="628"/>
      <c r="E99" s="629"/>
      <c r="F99" s="629"/>
      <c r="G99" s="629"/>
      <c r="H99" s="629"/>
      <c r="I99" s="629"/>
      <c r="J99" s="629"/>
      <c r="K99" s="629"/>
      <c r="L99" s="629"/>
      <c r="M99" s="629"/>
    </row>
    <row r="100" spans="3:13" ht="12.75">
      <c r="C100" s="706" t="s">
        <v>81</v>
      </c>
      <c r="D100" s="628"/>
      <c r="E100" s="629"/>
      <c r="F100" s="629"/>
      <c r="G100" s="629"/>
      <c r="H100" s="629"/>
      <c r="I100" s="629"/>
      <c r="J100" s="629"/>
      <c r="K100" s="629"/>
      <c r="L100" s="629"/>
      <c r="M100" s="629"/>
    </row>
    <row r="101" spans="3:13" ht="22.9" customHeight="1">
      <c r="C101" s="628"/>
      <c r="D101" s="628"/>
      <c r="E101" s="629"/>
      <c r="F101" s="629"/>
      <c r="G101" s="629"/>
      <c r="H101" s="629"/>
      <c r="I101" s="629"/>
      <c r="J101" s="629"/>
      <c r="K101" s="629"/>
      <c r="L101" s="629"/>
      <c r="M101" s="629"/>
    </row>
    <row r="102" spans="3:13" ht="22.9" customHeight="1">
      <c r="C102" s="628"/>
      <c r="D102" s="628"/>
      <c r="E102" s="629"/>
      <c r="F102" s="629"/>
      <c r="G102" s="629"/>
      <c r="H102" s="629"/>
      <c r="I102" s="629"/>
      <c r="J102" s="629"/>
      <c r="K102" s="629"/>
      <c r="L102" s="629"/>
      <c r="M102" s="629"/>
    </row>
    <row r="103" spans="3:13" ht="22.9" customHeight="1">
      <c r="C103" s="628"/>
      <c r="D103" s="628"/>
      <c r="E103" s="629"/>
      <c r="F103" s="629"/>
      <c r="G103" s="629"/>
      <c r="H103" s="629"/>
      <c r="I103" s="629"/>
      <c r="J103" s="629"/>
      <c r="K103" s="629"/>
      <c r="L103" s="629"/>
      <c r="M103" s="629"/>
    </row>
    <row r="104" spans="3:13" ht="22.9" customHeight="1">
      <c r="C104" s="628"/>
      <c r="D104" s="628"/>
      <c r="E104" s="629"/>
      <c r="F104" s="629"/>
      <c r="G104" s="629"/>
      <c r="H104" s="629"/>
      <c r="I104" s="629"/>
      <c r="J104" s="629"/>
      <c r="K104" s="629"/>
      <c r="L104" s="629"/>
      <c r="M104" s="629"/>
    </row>
    <row r="105" spans="3:13" ht="22.9" customHeight="1">
      <c r="F105" s="629"/>
      <c r="G105" s="629"/>
      <c r="H105" s="629"/>
      <c r="I105" s="629"/>
      <c r="J105" s="629"/>
      <c r="K105" s="629"/>
      <c r="L105" s="629"/>
      <c r="M105" s="629"/>
    </row>
  </sheetData>
  <sheetProtection password="E059" sheet="1" objects="1" scenarios="1" insertRows="0"/>
  <mergeCells count="11">
    <mergeCell ref="C94:F94"/>
    <mergeCell ref="H45:M46"/>
    <mergeCell ref="H64:M65"/>
    <mergeCell ref="M6:M7"/>
    <mergeCell ref="D9:M9"/>
    <mergeCell ref="C12:D12"/>
    <mergeCell ref="H69:M70"/>
    <mergeCell ref="H83:M84"/>
    <mergeCell ref="C83:E84"/>
    <mergeCell ref="C86:E86"/>
    <mergeCell ref="C88:E88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5" workbookViewId="0">
      <selection activeCell="M89" sqref="M89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254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337"/>
      <c r="D13" s="338"/>
      <c r="E13" s="339" t="s">
        <v>183</v>
      </c>
      <c r="F13" s="340" t="s">
        <v>184</v>
      </c>
      <c r="G13" s="341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342" t="s">
        <v>250</v>
      </c>
      <c r="D14" s="70"/>
      <c r="E14" s="323">
        <f>ejercicio-2</f>
        <v>2016</v>
      </c>
      <c r="F14" s="330">
        <f>ejercicio-1</f>
        <v>2017</v>
      </c>
      <c r="G14" s="322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343"/>
      <c r="D15" s="86"/>
      <c r="E15" s="324"/>
      <c r="F15" s="331"/>
      <c r="G15" s="344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345" t="s">
        <v>187</v>
      </c>
      <c r="D16" s="85" t="s">
        <v>188</v>
      </c>
      <c r="E16" s="325">
        <f>E17+E26+E30+E33+E40+E47+E48</f>
        <v>10940580.9</v>
      </c>
      <c r="F16" s="332">
        <f>F17+F26+F30+F33+F40+F47+F48</f>
        <v>10820852.9</v>
      </c>
      <c r="G16" s="346">
        <f>G17+G26+G30+G33+G40+G47+G48</f>
        <v>10782890.24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347" t="s">
        <v>189</v>
      </c>
      <c r="D17" s="71" t="s">
        <v>190</v>
      </c>
      <c r="E17" s="326">
        <f>SUM(E18:E25)</f>
        <v>1322.08</v>
      </c>
      <c r="F17" s="333">
        <f>SUM(F18:F25)</f>
        <v>1714.08</v>
      </c>
      <c r="G17" s="348">
        <f>SUM(G18:G25)</f>
        <v>0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349" t="s">
        <v>88</v>
      </c>
      <c r="D18" s="72" t="s">
        <v>191</v>
      </c>
      <c r="E18" s="446"/>
      <c r="F18" s="447"/>
      <c r="G18" s="448"/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350" t="s">
        <v>95</v>
      </c>
      <c r="D19" s="73" t="s">
        <v>192</v>
      </c>
      <c r="E19" s="449"/>
      <c r="F19" s="450"/>
      <c r="G19" s="451"/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350" t="s">
        <v>97</v>
      </c>
      <c r="D20" s="73" t="s">
        <v>193</v>
      </c>
      <c r="E20" s="449">
        <v>1322.08</v>
      </c>
      <c r="F20" s="450">
        <f>1714.08-500</f>
        <v>1214.08</v>
      </c>
      <c r="G20" s="451">
        <v>0</v>
      </c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350" t="s">
        <v>99</v>
      </c>
      <c r="D21" s="73" t="s">
        <v>194</v>
      </c>
      <c r="E21" s="449"/>
      <c r="F21" s="450"/>
      <c r="G21" s="451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350" t="s">
        <v>195</v>
      </c>
      <c r="D22" s="73" t="s">
        <v>196</v>
      </c>
      <c r="E22" s="449"/>
      <c r="F22" s="450">
        <v>500</v>
      </c>
      <c r="G22" s="451"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350" t="s">
        <v>109</v>
      </c>
      <c r="D23" s="73" t="s">
        <v>197</v>
      </c>
      <c r="E23" s="449"/>
      <c r="F23" s="450"/>
      <c r="G23" s="451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350" t="s">
        <v>114</v>
      </c>
      <c r="D24" s="73" t="s">
        <v>249</v>
      </c>
      <c r="E24" s="449"/>
      <c r="F24" s="450"/>
      <c r="G24" s="451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350" t="s">
        <v>122</v>
      </c>
      <c r="D25" s="73" t="s">
        <v>198</v>
      </c>
      <c r="E25" s="449"/>
      <c r="F25" s="450"/>
      <c r="G25" s="451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347" t="s">
        <v>199</v>
      </c>
      <c r="D26" s="71" t="s">
        <v>200</v>
      </c>
      <c r="E26" s="326">
        <f>SUM(E27:E29)</f>
        <v>1254948.3500000001</v>
      </c>
      <c r="F26" s="333">
        <f>SUM(F27:F29)</f>
        <v>1179348.3500000001</v>
      </c>
      <c r="G26" s="348">
        <f>SUM(G27:G29)</f>
        <v>1160598.3500000001</v>
      </c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349" t="s">
        <v>88</v>
      </c>
      <c r="D27" s="72" t="s">
        <v>201</v>
      </c>
      <c r="E27" s="446"/>
      <c r="F27" s="447"/>
      <c r="G27" s="448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350" t="s">
        <v>95</v>
      </c>
      <c r="D28" s="73" t="s">
        <v>202</v>
      </c>
      <c r="E28" s="449">
        <v>1254948.3500000001</v>
      </c>
      <c r="F28" s="450">
        <v>1179348.3500000001</v>
      </c>
      <c r="G28" s="451">
        <v>1160598.3500000001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350" t="s">
        <v>97</v>
      </c>
      <c r="D29" s="73" t="s">
        <v>203</v>
      </c>
      <c r="E29" s="449"/>
      <c r="F29" s="450"/>
      <c r="G29" s="451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347" t="s">
        <v>204</v>
      </c>
      <c r="D30" s="71" t="s">
        <v>205</v>
      </c>
      <c r="E30" s="326">
        <f>SUM(E31:E32)</f>
        <v>2897873.55</v>
      </c>
      <c r="F30" s="333">
        <f>SUM(F31:F32)</f>
        <v>2853353.55</v>
      </c>
      <c r="G30" s="348">
        <f>SUM(G31:G32)</f>
        <v>2842103.55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349" t="s">
        <v>88</v>
      </c>
      <c r="D31" s="72" t="s">
        <v>206</v>
      </c>
      <c r="E31" s="446">
        <v>1025062.35</v>
      </c>
      <c r="F31" s="447">
        <v>1025062.35</v>
      </c>
      <c r="G31" s="448">
        <v>1025062.35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350" t="s">
        <v>95</v>
      </c>
      <c r="D32" s="73" t="s">
        <v>207</v>
      </c>
      <c r="E32" s="449">
        <f>2897873.55-E31</f>
        <v>1872811.1999999997</v>
      </c>
      <c r="F32" s="450">
        <v>1828291.2</v>
      </c>
      <c r="G32" s="451">
        <v>1817041.2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347" t="s">
        <v>208</v>
      </c>
      <c r="D33" s="71" t="s">
        <v>209</v>
      </c>
      <c r="E33" s="326">
        <f>SUM(E34:E39)</f>
        <v>6780188.3399999999</v>
      </c>
      <c r="F33" s="333">
        <f>SUM(F34:F39)</f>
        <v>6780188.3399999999</v>
      </c>
      <c r="G33" s="348">
        <f>SUM(G34:G39)</f>
        <v>6780188.3399999999</v>
      </c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349" t="s">
        <v>88</v>
      </c>
      <c r="D34" s="72" t="s">
        <v>210</v>
      </c>
      <c r="E34" s="446">
        <v>6780188.3399999999</v>
      </c>
      <c r="F34" s="447">
        <v>6780188.3399999999</v>
      </c>
      <c r="G34" s="448">
        <v>6780188.3399999999</v>
      </c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350" t="s">
        <v>95</v>
      </c>
      <c r="D35" s="73" t="s">
        <v>211</v>
      </c>
      <c r="E35" s="449"/>
      <c r="F35" s="450"/>
      <c r="G35" s="451"/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350" t="s">
        <v>97</v>
      </c>
      <c r="D36" s="73" t="s">
        <v>212</v>
      </c>
      <c r="E36" s="449"/>
      <c r="F36" s="450"/>
      <c r="G36" s="451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350" t="s">
        <v>99</v>
      </c>
      <c r="D37" s="73" t="s">
        <v>213</v>
      </c>
      <c r="E37" s="449"/>
      <c r="F37" s="450"/>
      <c r="G37" s="451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350" t="s">
        <v>195</v>
      </c>
      <c r="D38" s="73" t="s">
        <v>214</v>
      </c>
      <c r="E38" s="449"/>
      <c r="F38" s="450"/>
      <c r="G38" s="451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350" t="s">
        <v>109</v>
      </c>
      <c r="D39" s="73" t="s">
        <v>215</v>
      </c>
      <c r="E39" s="449"/>
      <c r="F39" s="450"/>
      <c r="G39" s="451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347" t="s">
        <v>216</v>
      </c>
      <c r="D40" s="71" t="s">
        <v>217</v>
      </c>
      <c r="E40" s="326">
        <f>SUM(E41:E46)</f>
        <v>6248.58</v>
      </c>
      <c r="F40" s="333">
        <f>SUM(F41:F46)</f>
        <v>6248.58</v>
      </c>
      <c r="G40" s="348">
        <f>SUM(G41:G46)</f>
        <v>0</v>
      </c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349" t="s">
        <v>88</v>
      </c>
      <c r="D41" s="72" t="s">
        <v>210</v>
      </c>
      <c r="E41" s="446">
        <v>639.66999999999996</v>
      </c>
      <c r="F41" s="447">
        <v>639.66999999999996</v>
      </c>
      <c r="G41" s="448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350" t="s">
        <v>95</v>
      </c>
      <c r="D42" s="73" t="s">
        <v>218</v>
      </c>
      <c r="E42" s="449"/>
      <c r="F42" s="450"/>
      <c r="G42" s="451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350" t="s">
        <v>97</v>
      </c>
      <c r="D43" s="73" t="s">
        <v>212</v>
      </c>
      <c r="E43" s="449"/>
      <c r="F43" s="450"/>
      <c r="G43" s="451"/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350" t="s">
        <v>99</v>
      </c>
      <c r="D44" s="73" t="s">
        <v>213</v>
      </c>
      <c r="E44" s="449"/>
      <c r="F44" s="450"/>
      <c r="G44" s="451"/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350" t="s">
        <v>195</v>
      </c>
      <c r="D45" s="73" t="s">
        <v>214</v>
      </c>
      <c r="E45" s="449">
        <v>5608.91</v>
      </c>
      <c r="F45" s="450">
        <v>5608.91</v>
      </c>
      <c r="G45" s="451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350" t="s">
        <v>109</v>
      </c>
      <c r="D46" s="73" t="s">
        <v>215</v>
      </c>
      <c r="E46" s="449"/>
      <c r="F46" s="450"/>
      <c r="G46" s="451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347" t="s">
        <v>219</v>
      </c>
      <c r="D47" s="71" t="s">
        <v>220</v>
      </c>
      <c r="E47" s="452">
        <v>0</v>
      </c>
      <c r="F47" s="453">
        <v>0</v>
      </c>
      <c r="G47" s="454">
        <v>0</v>
      </c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347" t="s">
        <v>221</v>
      </c>
      <c r="D48" s="71" t="s">
        <v>222</v>
      </c>
      <c r="E48" s="452">
        <v>0</v>
      </c>
      <c r="F48" s="453">
        <v>0</v>
      </c>
      <c r="G48" s="454">
        <v>0</v>
      </c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352"/>
      <c r="D49" s="64"/>
      <c r="E49" s="324"/>
      <c r="F49" s="331"/>
      <c r="G49" s="344"/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s="76" customFormat="1" ht="22.9" customHeight="1">
      <c r="B50" s="24"/>
      <c r="C50" s="345" t="s">
        <v>177</v>
      </c>
      <c r="D50" s="85" t="s">
        <v>223</v>
      </c>
      <c r="E50" s="325">
        <f>E51+E52+E65+E75+E82+E89+E90</f>
        <v>80391.19</v>
      </c>
      <c r="F50" s="332">
        <f>F51+F52+F65+F75+F82+F89+F90</f>
        <v>109302.8</v>
      </c>
      <c r="G50" s="346">
        <f>G51+G52+G65+G75+G82+G89+G90</f>
        <v>137511.13</v>
      </c>
      <c r="H50" s="61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ht="22.9" customHeight="1">
      <c r="B51" s="48"/>
      <c r="C51" s="347" t="s">
        <v>189</v>
      </c>
      <c r="D51" s="71" t="s">
        <v>224</v>
      </c>
      <c r="E51" s="452"/>
      <c r="F51" s="453"/>
      <c r="G51" s="454"/>
      <c r="H51" s="50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347" t="s">
        <v>199</v>
      </c>
      <c r="D52" s="71" t="s">
        <v>225</v>
      </c>
      <c r="E52" s="326">
        <f>E53+E54+E57+E60+E63+E64</f>
        <v>0</v>
      </c>
      <c r="F52" s="333">
        <f t="shared" ref="F52:G52" si="0">F53+F54+F57+F60+F63+F64</f>
        <v>0</v>
      </c>
      <c r="G52" s="348">
        <f t="shared" si="0"/>
        <v>0</v>
      </c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350" t="s">
        <v>88</v>
      </c>
      <c r="D53" s="73" t="s">
        <v>226</v>
      </c>
      <c r="E53" s="449"/>
      <c r="F53" s="450"/>
      <c r="G53" s="451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350" t="s">
        <v>95</v>
      </c>
      <c r="D54" s="73" t="s">
        <v>227</v>
      </c>
      <c r="E54" s="327">
        <f>E55+E56</f>
        <v>0</v>
      </c>
      <c r="F54" s="334">
        <f t="shared" ref="F54:G54" si="1">F55+F56</f>
        <v>0</v>
      </c>
      <c r="G54" s="351">
        <f t="shared" si="1"/>
        <v>0</v>
      </c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353" t="s">
        <v>89</v>
      </c>
      <c r="D55" s="87" t="s">
        <v>251</v>
      </c>
      <c r="E55" s="717"/>
      <c r="F55" s="718"/>
      <c r="G55" s="719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353" t="s">
        <v>91</v>
      </c>
      <c r="D56" s="87" t="s">
        <v>252</v>
      </c>
      <c r="E56" s="717"/>
      <c r="F56" s="718"/>
      <c r="G56" s="719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350" t="s">
        <v>97</v>
      </c>
      <c r="D57" s="73" t="s">
        <v>228</v>
      </c>
      <c r="E57" s="327">
        <f>E58+E59</f>
        <v>0</v>
      </c>
      <c r="F57" s="334">
        <f t="shared" ref="F57:G57" si="2">F58+F59</f>
        <v>0</v>
      </c>
      <c r="G57" s="351">
        <f t="shared" si="2"/>
        <v>0</v>
      </c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353" t="s">
        <v>89</v>
      </c>
      <c r="D58" s="87" t="s">
        <v>229</v>
      </c>
      <c r="E58" s="717"/>
      <c r="F58" s="718"/>
      <c r="G58" s="719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353" t="s">
        <v>91</v>
      </c>
      <c r="D59" s="87" t="s">
        <v>230</v>
      </c>
      <c r="E59" s="717"/>
      <c r="F59" s="718"/>
      <c r="G59" s="719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350" t="s">
        <v>99</v>
      </c>
      <c r="D60" s="73" t="s">
        <v>231</v>
      </c>
      <c r="E60" s="327">
        <f>E61+E62</f>
        <v>0</v>
      </c>
      <c r="F60" s="334">
        <f t="shared" ref="F60:G60" si="3">F61+F62</f>
        <v>0</v>
      </c>
      <c r="G60" s="351">
        <f t="shared" si="3"/>
        <v>0</v>
      </c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353" t="s">
        <v>89</v>
      </c>
      <c r="D61" s="87" t="s">
        <v>229</v>
      </c>
      <c r="E61" s="717"/>
      <c r="F61" s="718"/>
      <c r="G61" s="719"/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353" t="s">
        <v>91</v>
      </c>
      <c r="D62" s="87" t="s">
        <v>230</v>
      </c>
      <c r="E62" s="717"/>
      <c r="F62" s="718"/>
      <c r="G62" s="719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350" t="s">
        <v>195</v>
      </c>
      <c r="D63" s="73" t="s">
        <v>232</v>
      </c>
      <c r="E63" s="449"/>
      <c r="F63" s="450"/>
      <c r="G63" s="451"/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350" t="s">
        <v>109</v>
      </c>
      <c r="D64" s="73" t="s">
        <v>233</v>
      </c>
      <c r="E64" s="449"/>
      <c r="F64" s="450"/>
      <c r="G64" s="451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347" t="s">
        <v>204</v>
      </c>
      <c r="D65" s="71" t="s">
        <v>234</v>
      </c>
      <c r="E65" s="326">
        <f>E66+SUM(E69:E74)</f>
        <v>67668.44</v>
      </c>
      <c r="F65" s="333">
        <f t="shared" ref="F65:G65" si="4">F66+SUM(F69:F74)</f>
        <v>50620.69</v>
      </c>
      <c r="G65" s="348">
        <f t="shared" si="4"/>
        <v>0</v>
      </c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350" t="s">
        <v>88</v>
      </c>
      <c r="D66" s="73" t="s">
        <v>235</v>
      </c>
      <c r="E66" s="327">
        <f>E67+E68</f>
        <v>0</v>
      </c>
      <c r="F66" s="334">
        <f t="shared" ref="F66:G66" si="5">F67+F68</f>
        <v>0</v>
      </c>
      <c r="G66" s="351">
        <f t="shared" si="5"/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353" t="s">
        <v>89</v>
      </c>
      <c r="D67" s="87" t="s">
        <v>236</v>
      </c>
      <c r="E67" s="717"/>
      <c r="F67" s="718"/>
      <c r="G67" s="719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353" t="s">
        <v>91</v>
      </c>
      <c r="D68" s="87" t="s">
        <v>237</v>
      </c>
      <c r="E68" s="717"/>
      <c r="F68" s="718"/>
      <c r="G68" s="719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350" t="s">
        <v>95</v>
      </c>
      <c r="D69" s="73" t="s">
        <v>238</v>
      </c>
      <c r="E69" s="449"/>
      <c r="F69" s="450"/>
      <c r="G69" s="451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350" t="s">
        <v>97</v>
      </c>
      <c r="D70" s="73" t="s">
        <v>239</v>
      </c>
      <c r="E70" s="449">
        <f>67668.44-E73</f>
        <v>53121.710000000006</v>
      </c>
      <c r="F70" s="450">
        <v>35958.480000000003</v>
      </c>
      <c r="G70" s="451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350" t="s">
        <v>99</v>
      </c>
      <c r="D71" s="73" t="s">
        <v>62</v>
      </c>
      <c r="E71" s="449"/>
      <c r="F71" s="450"/>
      <c r="G71" s="451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350" t="s">
        <v>195</v>
      </c>
      <c r="D72" s="73" t="s">
        <v>240</v>
      </c>
      <c r="E72" s="449"/>
      <c r="F72" s="450"/>
      <c r="G72" s="451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350" t="s">
        <v>109</v>
      </c>
      <c r="D73" s="73" t="s">
        <v>241</v>
      </c>
      <c r="E73" s="449">
        <v>14546.73</v>
      </c>
      <c r="F73" s="450">
        <v>14662.21</v>
      </c>
      <c r="G73" s="451"/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350" t="s">
        <v>114</v>
      </c>
      <c r="D74" s="73" t="s">
        <v>242</v>
      </c>
      <c r="E74" s="449"/>
      <c r="F74" s="450"/>
      <c r="G74" s="451"/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347" t="s">
        <v>208</v>
      </c>
      <c r="D75" s="71" t="s">
        <v>243</v>
      </c>
      <c r="E75" s="326">
        <f>SUM(E76:E81)</f>
        <v>0</v>
      </c>
      <c r="F75" s="333">
        <f t="shared" ref="F75:G75" si="6">SUM(F76:F81)</f>
        <v>0</v>
      </c>
      <c r="G75" s="348">
        <f t="shared" si="6"/>
        <v>0</v>
      </c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350" t="s">
        <v>88</v>
      </c>
      <c r="D76" s="73" t="s">
        <v>210</v>
      </c>
      <c r="E76" s="449"/>
      <c r="F76" s="450"/>
      <c r="G76" s="451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350" t="s">
        <v>95</v>
      </c>
      <c r="D77" s="73" t="s">
        <v>211</v>
      </c>
      <c r="E77" s="449"/>
      <c r="F77" s="450"/>
      <c r="G77" s="451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350" t="s">
        <v>97</v>
      </c>
      <c r="D78" s="73" t="s">
        <v>212</v>
      </c>
      <c r="E78" s="449"/>
      <c r="F78" s="450"/>
      <c r="G78" s="451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350" t="s">
        <v>99</v>
      </c>
      <c r="D79" s="73" t="s">
        <v>213</v>
      </c>
      <c r="E79" s="449"/>
      <c r="F79" s="450"/>
      <c r="G79" s="451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350" t="s">
        <v>195</v>
      </c>
      <c r="D80" s="73" t="s">
        <v>214</v>
      </c>
      <c r="E80" s="449"/>
      <c r="F80" s="450"/>
      <c r="G80" s="451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350" t="s">
        <v>109</v>
      </c>
      <c r="D81" s="73" t="s">
        <v>215</v>
      </c>
      <c r="E81" s="449"/>
      <c r="F81" s="450"/>
      <c r="G81" s="451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347" t="s">
        <v>216</v>
      </c>
      <c r="D82" s="71" t="s">
        <v>244</v>
      </c>
      <c r="E82" s="326">
        <f>SUM(E83:E88)</f>
        <v>2000</v>
      </c>
      <c r="F82" s="333">
        <f t="shared" ref="F82:G82" si="7">SUM(F83:F88)</f>
        <v>0</v>
      </c>
      <c r="G82" s="348">
        <f t="shared" si="7"/>
        <v>0</v>
      </c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350" t="s">
        <v>88</v>
      </c>
      <c r="D83" s="73" t="s">
        <v>210</v>
      </c>
      <c r="E83" s="449"/>
      <c r="F83" s="450"/>
      <c r="G83" s="451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350" t="s">
        <v>95</v>
      </c>
      <c r="D84" s="73" t="s">
        <v>211</v>
      </c>
      <c r="E84" s="449"/>
      <c r="F84" s="450"/>
      <c r="G84" s="451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350" t="s">
        <v>97</v>
      </c>
      <c r="D85" s="73" t="s">
        <v>212</v>
      </c>
      <c r="E85" s="449"/>
      <c r="F85" s="450"/>
      <c r="G85" s="451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>
      <c r="B86" s="48"/>
      <c r="C86" s="350" t="s">
        <v>99</v>
      </c>
      <c r="D86" s="73" t="s">
        <v>213</v>
      </c>
      <c r="E86" s="449"/>
      <c r="F86" s="450"/>
      <c r="G86" s="451"/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>
      <c r="B87" s="48"/>
      <c r="C87" s="350" t="s">
        <v>195</v>
      </c>
      <c r="D87" s="73" t="s">
        <v>214</v>
      </c>
      <c r="E87" s="449"/>
      <c r="F87" s="450"/>
      <c r="G87" s="451"/>
      <c r="H87" s="50"/>
      <c r="J87" s="415"/>
      <c r="K87" s="416"/>
      <c r="L87" s="416"/>
      <c r="M87" s="416"/>
      <c r="N87" s="416"/>
      <c r="O87" s="416"/>
      <c r="P87" s="416"/>
      <c r="Q87" s="416"/>
      <c r="R87" s="416"/>
      <c r="S87" s="416"/>
      <c r="T87" s="416"/>
      <c r="U87" s="416"/>
      <c r="V87" s="416"/>
      <c r="W87" s="417"/>
    </row>
    <row r="88" spans="2:23" ht="22.9" customHeight="1">
      <c r="B88" s="48"/>
      <c r="C88" s="350" t="s">
        <v>109</v>
      </c>
      <c r="D88" s="73" t="s">
        <v>215</v>
      </c>
      <c r="E88" s="449">
        <v>2000</v>
      </c>
      <c r="F88" s="450"/>
      <c r="G88" s="451"/>
      <c r="H88" s="50"/>
      <c r="J88" s="415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7"/>
    </row>
    <row r="89" spans="2:23" s="76" customFormat="1" ht="22.9" customHeight="1">
      <c r="B89" s="24"/>
      <c r="C89" s="347" t="s">
        <v>219</v>
      </c>
      <c r="D89" s="71" t="s">
        <v>245</v>
      </c>
      <c r="E89" s="452">
        <v>4365.83</v>
      </c>
      <c r="F89" s="453">
        <v>3803</v>
      </c>
      <c r="G89" s="454"/>
      <c r="H89" s="61"/>
      <c r="J89" s="415"/>
      <c r="K89" s="416"/>
      <c r="L89" s="416"/>
      <c r="M89" s="416"/>
      <c r="N89" s="416"/>
      <c r="O89" s="416"/>
      <c r="P89" s="416"/>
      <c r="Q89" s="416"/>
      <c r="R89" s="416"/>
      <c r="S89" s="416"/>
      <c r="T89" s="416"/>
      <c r="U89" s="416"/>
      <c r="V89" s="416"/>
      <c r="W89" s="417"/>
    </row>
    <row r="90" spans="2:23" ht="22.9" customHeight="1">
      <c r="B90" s="48"/>
      <c r="C90" s="347" t="s">
        <v>221</v>
      </c>
      <c r="D90" s="71" t="s">
        <v>246</v>
      </c>
      <c r="E90" s="326">
        <f>SUM(E91:E92)</f>
        <v>6356.92</v>
      </c>
      <c r="F90" s="333">
        <f t="shared" ref="F90:G90" si="8">SUM(F91:F92)</f>
        <v>54879.11</v>
      </c>
      <c r="G90" s="348">
        <f t="shared" si="8"/>
        <v>137511.13</v>
      </c>
      <c r="H90" s="50"/>
      <c r="J90" s="415"/>
      <c r="K90" s="416"/>
      <c r="L90" s="416"/>
      <c r="M90" s="416"/>
      <c r="N90" s="416"/>
      <c r="O90" s="416"/>
      <c r="P90" s="416"/>
      <c r="Q90" s="416"/>
      <c r="R90" s="416"/>
      <c r="S90" s="416"/>
      <c r="T90" s="416"/>
      <c r="U90" s="416"/>
      <c r="V90" s="416"/>
      <c r="W90" s="417"/>
    </row>
    <row r="91" spans="2:23" ht="22.9" customHeight="1">
      <c r="B91" s="48"/>
      <c r="C91" s="350" t="s">
        <v>88</v>
      </c>
      <c r="D91" s="73" t="s">
        <v>247</v>
      </c>
      <c r="E91" s="449">
        <v>6356.92</v>
      </c>
      <c r="F91" s="450">
        <v>54879.11</v>
      </c>
      <c r="G91" s="451">
        <f>135964.1+1547.03</f>
        <v>137511.13</v>
      </c>
      <c r="H91" s="50"/>
      <c r="J91" s="415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417"/>
    </row>
    <row r="92" spans="2:23" ht="22.9" customHeight="1">
      <c r="B92" s="48"/>
      <c r="C92" s="354" t="s">
        <v>95</v>
      </c>
      <c r="D92" s="355" t="s">
        <v>248</v>
      </c>
      <c r="E92" s="455"/>
      <c r="F92" s="456"/>
      <c r="G92" s="457"/>
      <c r="H92" s="50"/>
      <c r="J92" s="415"/>
      <c r="K92" s="416"/>
      <c r="L92" s="416"/>
      <c r="M92" s="416"/>
      <c r="N92" s="416"/>
      <c r="O92" s="416"/>
      <c r="P92" s="416"/>
      <c r="Q92" s="416"/>
      <c r="R92" s="416"/>
      <c r="S92" s="416"/>
      <c r="T92" s="416"/>
      <c r="U92" s="416"/>
      <c r="V92" s="416"/>
      <c r="W92" s="417"/>
    </row>
    <row r="93" spans="2:23" ht="22.9" customHeight="1">
      <c r="B93" s="48"/>
      <c r="C93" s="319"/>
      <c r="D93" s="64"/>
      <c r="E93" s="328"/>
      <c r="F93" s="335"/>
      <c r="G93" s="320"/>
      <c r="H93" s="50"/>
      <c r="J93" s="415"/>
      <c r="K93" s="416"/>
      <c r="L93" s="416"/>
      <c r="M93" s="416"/>
      <c r="N93" s="416"/>
      <c r="O93" s="416"/>
      <c r="P93" s="416"/>
      <c r="Q93" s="416"/>
      <c r="R93" s="416"/>
      <c r="S93" s="416"/>
      <c r="T93" s="416"/>
      <c r="U93" s="416"/>
      <c r="V93" s="416"/>
      <c r="W93" s="417"/>
    </row>
    <row r="94" spans="2:23" s="83" customFormat="1" ht="22.9" customHeight="1" thickBot="1">
      <c r="B94" s="81"/>
      <c r="C94" s="143" t="s">
        <v>253</v>
      </c>
      <c r="D94" s="80"/>
      <c r="E94" s="329">
        <f>E50+E16</f>
        <v>11020972.09</v>
      </c>
      <c r="F94" s="336">
        <f t="shared" ref="F94:G94" si="9">F50+F16</f>
        <v>10930155.700000001</v>
      </c>
      <c r="G94" s="321">
        <f t="shared" si="9"/>
        <v>10920401.370000001</v>
      </c>
      <c r="H94" s="82"/>
      <c r="J94" s="415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7"/>
    </row>
    <row r="95" spans="2:23" ht="22.9" customHeight="1" thickBot="1">
      <c r="B95" s="52"/>
      <c r="C95" s="1057"/>
      <c r="D95" s="1057"/>
      <c r="E95" s="1057"/>
      <c r="F95" s="1057"/>
      <c r="G95" s="54"/>
      <c r="H95" s="55"/>
      <c r="J95" s="418"/>
      <c r="K95" s="419"/>
      <c r="L95" s="419"/>
      <c r="M95" s="419"/>
      <c r="N95" s="419"/>
      <c r="O95" s="419"/>
      <c r="P95" s="419"/>
      <c r="Q95" s="419"/>
      <c r="R95" s="419"/>
      <c r="S95" s="419"/>
      <c r="T95" s="419"/>
      <c r="U95" s="419"/>
      <c r="V95" s="419"/>
      <c r="W95" s="420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77</v>
      </c>
      <c r="D97" s="44"/>
      <c r="E97" s="44"/>
      <c r="F97" s="44"/>
      <c r="G97" s="41" t="s">
        <v>641</v>
      </c>
    </row>
    <row r="98" spans="3:7" ht="12.75">
      <c r="C98" s="38" t="s">
        <v>78</v>
      </c>
      <c r="D98" s="44"/>
      <c r="E98" s="44"/>
      <c r="F98" s="44"/>
      <c r="G98" s="44"/>
    </row>
    <row r="99" spans="3:7" ht="12.75">
      <c r="C99" s="38" t="s">
        <v>79</v>
      </c>
      <c r="D99" s="44"/>
      <c r="E99" s="44"/>
      <c r="F99" s="44"/>
      <c r="G99" s="44"/>
    </row>
    <row r="100" spans="3:7" ht="12.75">
      <c r="C100" s="38" t="s">
        <v>80</v>
      </c>
      <c r="D100" s="44"/>
      <c r="E100" s="44"/>
      <c r="F100" s="44"/>
      <c r="G100" s="44"/>
    </row>
    <row r="101" spans="3:7" ht="12.75">
      <c r="C101" s="38" t="s">
        <v>81</v>
      </c>
      <c r="D101" s="44"/>
      <c r="E101" s="44"/>
      <c r="F101" s="44"/>
      <c r="G101" s="44"/>
    </row>
    <row r="102" spans="3:7" ht="66" customHeight="1">
      <c r="C102" s="44"/>
      <c r="D102" s="44"/>
      <c r="E102" s="728"/>
      <c r="F102" s="721"/>
      <c r="G102" s="721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workbookViewId="0">
      <selection activeCell="D107" sqref="D107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6" t="s">
        <v>31</v>
      </c>
    </row>
    <row r="3" spans="2:23" ht="22.9" customHeight="1">
      <c r="D3" s="66" t="s">
        <v>32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99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1"/>
    </row>
    <row r="6" spans="2:23" ht="30" customHeight="1">
      <c r="B6" s="48"/>
      <c r="C6" s="1" t="s">
        <v>0</v>
      </c>
      <c r="D6" s="44"/>
      <c r="E6" s="44"/>
      <c r="F6" s="44"/>
      <c r="G6" s="1035">
        <f>ejercicio</f>
        <v>2018</v>
      </c>
      <c r="H6" s="50"/>
      <c r="J6" s="402"/>
      <c r="K6" s="403" t="s">
        <v>643</v>
      </c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5"/>
    </row>
    <row r="7" spans="2:23" ht="30" customHeight="1">
      <c r="B7" s="48"/>
      <c r="C7" s="1" t="s">
        <v>1</v>
      </c>
      <c r="D7" s="44"/>
      <c r="E7" s="44"/>
      <c r="F7" s="44"/>
      <c r="G7" s="1035"/>
      <c r="H7" s="50"/>
      <c r="J7" s="402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5"/>
    </row>
    <row r="8" spans="2:23" ht="30" customHeight="1">
      <c r="B8" s="48"/>
      <c r="C8" s="49"/>
      <c r="D8" s="44"/>
      <c r="E8" s="44"/>
      <c r="F8" s="44"/>
      <c r="G8" s="51"/>
      <c r="H8" s="50"/>
      <c r="J8" s="402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5"/>
    </row>
    <row r="9" spans="2:23" s="60" customFormat="1" ht="30" customHeight="1">
      <c r="B9" s="58"/>
      <c r="C9" s="39" t="s">
        <v>2</v>
      </c>
      <c r="D9" s="1058" t="str">
        <f>Entidad</f>
        <v>Entidad Insular para el Desarrollo Agrícola, Ganadero y Pesquero de Tenerife (AGROTEIDE)</v>
      </c>
      <c r="E9" s="1058"/>
      <c r="F9" s="1058"/>
      <c r="G9" s="1058"/>
      <c r="H9" s="59"/>
      <c r="J9" s="406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48"/>
      <c r="C10" s="44"/>
      <c r="D10" s="44"/>
      <c r="E10" s="44"/>
      <c r="F10" s="44"/>
      <c r="G10" s="44"/>
      <c r="H10" s="50"/>
      <c r="J10" s="402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5"/>
    </row>
    <row r="11" spans="2:23" s="62" customFormat="1" ht="30" customHeight="1">
      <c r="B11" s="24"/>
      <c r="C11" s="11" t="s">
        <v>255</v>
      </c>
      <c r="D11" s="11"/>
      <c r="E11" s="11"/>
      <c r="F11" s="11"/>
      <c r="G11" s="11"/>
      <c r="H11" s="61"/>
      <c r="J11" s="409"/>
      <c r="K11" s="410"/>
      <c r="L11" s="410"/>
      <c r="M11" s="410"/>
      <c r="N11" s="410"/>
      <c r="O11" s="410"/>
      <c r="P11" s="410"/>
      <c r="Q11" s="410"/>
      <c r="R11" s="410"/>
      <c r="S11" s="410"/>
      <c r="T11" s="410"/>
      <c r="U11" s="410"/>
      <c r="V11" s="410"/>
      <c r="W11" s="411"/>
    </row>
    <row r="12" spans="2:23" s="62" customFormat="1" ht="30" customHeight="1">
      <c r="B12" s="24"/>
      <c r="C12" s="68"/>
      <c r="D12" s="68"/>
      <c r="E12" s="68"/>
      <c r="F12" s="68"/>
      <c r="G12" s="68"/>
      <c r="H12" s="61"/>
      <c r="J12" s="409"/>
      <c r="K12" s="410"/>
      <c r="L12" s="410"/>
      <c r="M12" s="410"/>
      <c r="N12" s="410"/>
      <c r="O12" s="410"/>
      <c r="P12" s="410"/>
      <c r="Q12" s="410"/>
      <c r="R12" s="410"/>
      <c r="S12" s="410"/>
      <c r="T12" s="410"/>
      <c r="U12" s="410"/>
      <c r="V12" s="410"/>
      <c r="W12" s="411"/>
    </row>
    <row r="13" spans="2:23" ht="22.9" customHeight="1">
      <c r="B13" s="48"/>
      <c r="C13" s="204"/>
      <c r="D13" s="205"/>
      <c r="E13" s="206" t="s">
        <v>183</v>
      </c>
      <c r="F13" s="206" t="s">
        <v>184</v>
      </c>
      <c r="G13" s="207" t="s">
        <v>185</v>
      </c>
      <c r="H13" s="50"/>
      <c r="J13" s="402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5"/>
    </row>
    <row r="14" spans="2:23" ht="22.9" customHeight="1">
      <c r="B14" s="48"/>
      <c r="C14" s="208" t="s">
        <v>332</v>
      </c>
      <c r="D14" s="70"/>
      <c r="E14" s="209">
        <f>ejercicio-2</f>
        <v>2016</v>
      </c>
      <c r="F14" s="209">
        <f>ejercicio-1</f>
        <v>2017</v>
      </c>
      <c r="G14" s="210">
        <f>ejercicio</f>
        <v>2018</v>
      </c>
      <c r="H14" s="50"/>
      <c r="J14" s="402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5"/>
    </row>
    <row r="15" spans="2:23" ht="22.9" customHeight="1">
      <c r="B15" s="48"/>
      <c r="C15" s="130"/>
      <c r="D15" s="86"/>
      <c r="E15" s="123"/>
      <c r="F15" s="123"/>
      <c r="G15" s="131"/>
      <c r="H15" s="50"/>
      <c r="J15" s="402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5"/>
    </row>
    <row r="16" spans="2:23" ht="22.9" customHeight="1">
      <c r="B16" s="48"/>
      <c r="C16" s="132" t="s">
        <v>86</v>
      </c>
      <c r="D16" s="85" t="s">
        <v>256</v>
      </c>
      <c r="E16" s="124">
        <f>E17+E35+E41</f>
        <v>6628109.5600000005</v>
      </c>
      <c r="F16" s="124">
        <f>F17+F35+F41</f>
        <v>10920401.370000001</v>
      </c>
      <c r="G16" s="133">
        <f>G17+G35+G41</f>
        <v>10920401.370000001</v>
      </c>
      <c r="H16" s="50"/>
      <c r="J16" s="402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5"/>
    </row>
    <row r="17" spans="2:23" ht="22.9" customHeight="1">
      <c r="B17" s="48"/>
      <c r="C17" s="134" t="s">
        <v>136</v>
      </c>
      <c r="D17" s="71" t="s">
        <v>257</v>
      </c>
      <c r="E17" s="125">
        <f>+E18+E21+E22+E27+E28+E31+E32+E33+E34</f>
        <v>6628109.5600000005</v>
      </c>
      <c r="F17" s="125">
        <f>+F18+F21+F22+F27+F28+F31+F32+F33+F34</f>
        <v>10920401.370000001</v>
      </c>
      <c r="G17" s="135">
        <f>+G18+G21+G22+G27+G28+G31+G32+G33+G34</f>
        <v>10920401.370000001</v>
      </c>
      <c r="H17" s="50"/>
      <c r="J17" s="402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5"/>
    </row>
    <row r="18" spans="2:23" ht="22.9" customHeight="1">
      <c r="B18" s="48"/>
      <c r="C18" s="134" t="s">
        <v>189</v>
      </c>
      <c r="D18" s="71" t="s">
        <v>258</v>
      </c>
      <c r="E18" s="125">
        <f>SUM(E19:E20)</f>
        <v>6956442.8200000003</v>
      </c>
      <c r="F18" s="125">
        <f>SUM(F19:F20)</f>
        <v>6956442.8200000003</v>
      </c>
      <c r="G18" s="135">
        <f>SUM(G19:G20)</f>
        <v>6956442.8200000003</v>
      </c>
      <c r="H18" s="50"/>
      <c r="J18" s="402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5"/>
    </row>
    <row r="19" spans="2:23" ht="22.9" customHeight="1">
      <c r="B19" s="48"/>
      <c r="C19" s="136" t="s">
        <v>88</v>
      </c>
      <c r="D19" s="72" t="s">
        <v>259</v>
      </c>
      <c r="E19" s="442">
        <f>+F19</f>
        <v>6956442.8200000003</v>
      </c>
      <c r="F19" s="442">
        <v>6956442.8200000003</v>
      </c>
      <c r="G19" s="458">
        <f>+F19</f>
        <v>6956442.8200000003</v>
      </c>
      <c r="H19" s="50"/>
      <c r="J19" s="402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5"/>
    </row>
    <row r="20" spans="2:23" ht="22.9" customHeight="1">
      <c r="B20" s="48"/>
      <c r="C20" s="137" t="s">
        <v>95</v>
      </c>
      <c r="D20" s="73" t="s">
        <v>260</v>
      </c>
      <c r="E20" s="443"/>
      <c r="F20" s="443"/>
      <c r="G20" s="459"/>
      <c r="H20" s="50"/>
      <c r="J20" s="402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5"/>
    </row>
    <row r="21" spans="2:23" ht="22.9" customHeight="1">
      <c r="B21" s="48"/>
      <c r="C21" s="134" t="s">
        <v>199</v>
      </c>
      <c r="D21" s="71" t="s">
        <v>261</v>
      </c>
      <c r="E21" s="444"/>
      <c r="F21" s="444"/>
      <c r="G21" s="460"/>
      <c r="H21" s="50"/>
      <c r="J21" s="402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5"/>
    </row>
    <row r="22" spans="2:23" ht="22.9" customHeight="1">
      <c r="B22" s="48"/>
      <c r="C22" s="134" t="s">
        <v>204</v>
      </c>
      <c r="D22" s="71" t="s">
        <v>262</v>
      </c>
      <c r="E22" s="125">
        <f>SUM(E23:E26)</f>
        <v>0</v>
      </c>
      <c r="F22" s="125">
        <f>SUM(F23:F26)</f>
        <v>0</v>
      </c>
      <c r="G22" s="135">
        <f>SUM(G23:G26)</f>
        <v>0</v>
      </c>
      <c r="H22" s="50"/>
      <c r="J22" s="402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5"/>
    </row>
    <row r="23" spans="2:23" ht="22.9" customHeight="1">
      <c r="B23" s="48"/>
      <c r="C23" s="136" t="s">
        <v>88</v>
      </c>
      <c r="D23" s="72" t="s">
        <v>263</v>
      </c>
      <c r="E23" s="442"/>
      <c r="F23" s="442"/>
      <c r="G23" s="458"/>
      <c r="H23" s="50"/>
      <c r="J23" s="402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5"/>
    </row>
    <row r="24" spans="2:23" ht="22.9" customHeight="1">
      <c r="B24" s="48"/>
      <c r="C24" s="137" t="s">
        <v>95</v>
      </c>
      <c r="D24" s="73" t="s">
        <v>264</v>
      </c>
      <c r="E24" s="443"/>
      <c r="F24" s="443"/>
      <c r="G24" s="459"/>
      <c r="H24" s="50"/>
      <c r="J24" s="402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5"/>
    </row>
    <row r="25" spans="2:23" ht="22.9" customHeight="1">
      <c r="B25" s="48"/>
      <c r="C25" s="137" t="s">
        <v>97</v>
      </c>
      <c r="D25" s="73" t="s">
        <v>265</v>
      </c>
      <c r="E25" s="443"/>
      <c r="F25" s="443"/>
      <c r="G25" s="459"/>
      <c r="H25" s="50"/>
      <c r="J25" s="402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5"/>
    </row>
    <row r="26" spans="2:23" ht="22.9" customHeight="1">
      <c r="B26" s="48"/>
      <c r="C26" s="137" t="s">
        <v>99</v>
      </c>
      <c r="D26" s="73" t="s">
        <v>320</v>
      </c>
      <c r="E26" s="443"/>
      <c r="F26" s="443"/>
      <c r="G26" s="459"/>
      <c r="H26" s="50"/>
      <c r="J26" s="402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5"/>
    </row>
    <row r="27" spans="2:23" ht="22.9" customHeight="1">
      <c r="B27" s="48"/>
      <c r="C27" s="134" t="s">
        <v>208</v>
      </c>
      <c r="D27" s="71" t="s">
        <v>266</v>
      </c>
      <c r="E27" s="444"/>
      <c r="F27" s="444"/>
      <c r="G27" s="460"/>
      <c r="H27" s="50"/>
      <c r="J27" s="402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5"/>
    </row>
    <row r="28" spans="2:23" ht="22.9" customHeight="1">
      <c r="B28" s="48"/>
      <c r="C28" s="134" t="s">
        <v>216</v>
      </c>
      <c r="D28" s="71" t="s">
        <v>267</v>
      </c>
      <c r="E28" s="125">
        <f>SUM(E29:E30)</f>
        <v>-4776409.08</v>
      </c>
      <c r="F28" s="125">
        <f>SUM(F29:F30)</f>
        <v>-4849922.76</v>
      </c>
      <c r="G28" s="135">
        <f>SUM(G29:G30)</f>
        <v>-5187420.01</v>
      </c>
      <c r="H28" s="50"/>
      <c r="J28" s="402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5"/>
    </row>
    <row r="29" spans="2:23" ht="22.9" customHeight="1">
      <c r="B29" s="48"/>
      <c r="C29" s="136" t="s">
        <v>88</v>
      </c>
      <c r="D29" s="72" t="s">
        <v>268</v>
      </c>
      <c r="E29" s="442"/>
      <c r="F29" s="442"/>
      <c r="G29" s="458"/>
      <c r="H29" s="50"/>
      <c r="J29" s="402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5"/>
    </row>
    <row r="30" spans="2:23" ht="22.9" customHeight="1">
      <c r="B30" s="48"/>
      <c r="C30" s="137" t="s">
        <v>95</v>
      </c>
      <c r="D30" s="73" t="s">
        <v>269</v>
      </c>
      <c r="E30" s="443">
        <v>-4776409.08</v>
      </c>
      <c r="F30" s="443">
        <v>-4849922.76</v>
      </c>
      <c r="G30" s="459">
        <v>-5187420.01</v>
      </c>
      <c r="H30" s="50"/>
      <c r="J30" s="412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4"/>
    </row>
    <row r="31" spans="2:23" ht="22.9" customHeight="1">
      <c r="B31" s="48"/>
      <c r="C31" s="134" t="s">
        <v>219</v>
      </c>
      <c r="D31" s="71" t="s">
        <v>270</v>
      </c>
      <c r="E31" s="444">
        <v>4521589.5</v>
      </c>
      <c r="F31" s="444">
        <v>9151378.5600000005</v>
      </c>
      <c r="G31" s="460">
        <v>9226378.5600000005</v>
      </c>
      <c r="H31" s="50"/>
      <c r="J31" s="412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4"/>
    </row>
    <row r="32" spans="2:23" ht="22.9" customHeight="1">
      <c r="B32" s="48"/>
      <c r="C32" s="134" t="s">
        <v>221</v>
      </c>
      <c r="D32" s="71" t="s">
        <v>271</v>
      </c>
      <c r="E32" s="444">
        <v>-73513.679999999993</v>
      </c>
      <c r="F32" s="444">
        <v>-337497.25</v>
      </c>
      <c r="G32" s="460">
        <v>-75000</v>
      </c>
      <c r="H32" s="50"/>
      <c r="J32" s="402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5"/>
    </row>
    <row r="33" spans="2:23" ht="22.9" customHeight="1">
      <c r="B33" s="48"/>
      <c r="C33" s="134" t="s">
        <v>272</v>
      </c>
      <c r="D33" s="71" t="s">
        <v>273</v>
      </c>
      <c r="E33" s="444"/>
      <c r="F33" s="444"/>
      <c r="G33" s="460"/>
      <c r="H33" s="50"/>
      <c r="J33" s="402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5"/>
    </row>
    <row r="34" spans="2:23" ht="22.9" customHeight="1">
      <c r="B34" s="48"/>
      <c r="C34" s="134" t="s">
        <v>274</v>
      </c>
      <c r="D34" s="71" t="s">
        <v>275</v>
      </c>
      <c r="E34" s="444"/>
      <c r="F34" s="444"/>
      <c r="G34" s="460"/>
      <c r="H34" s="50"/>
      <c r="J34" s="402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5"/>
    </row>
    <row r="35" spans="2:23" ht="22.9" customHeight="1">
      <c r="B35" s="48"/>
      <c r="C35" s="134" t="s">
        <v>170</v>
      </c>
      <c r="D35" s="71" t="s">
        <v>276</v>
      </c>
      <c r="E35" s="125">
        <f>SUM(E36:E40)</f>
        <v>0</v>
      </c>
      <c r="F35" s="125">
        <f>SUM(F36:F40)</f>
        <v>0</v>
      </c>
      <c r="G35" s="135">
        <f>SUM(G36:G40)</f>
        <v>0</v>
      </c>
      <c r="H35" s="50"/>
      <c r="J35" s="402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5"/>
    </row>
    <row r="36" spans="2:23" ht="22.9" customHeight="1">
      <c r="B36" s="48"/>
      <c r="C36" s="134" t="s">
        <v>189</v>
      </c>
      <c r="D36" s="71" t="s">
        <v>277</v>
      </c>
      <c r="E36" s="444"/>
      <c r="F36" s="444"/>
      <c r="G36" s="460"/>
      <c r="H36" s="50"/>
      <c r="J36" s="415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6"/>
      <c r="W36" s="417"/>
    </row>
    <row r="37" spans="2:23" ht="22.9" customHeight="1">
      <c r="B37" s="48"/>
      <c r="C37" s="134" t="s">
        <v>199</v>
      </c>
      <c r="D37" s="71" t="s">
        <v>278</v>
      </c>
      <c r="E37" s="444"/>
      <c r="F37" s="444"/>
      <c r="G37" s="460"/>
      <c r="H37" s="50"/>
      <c r="J37" s="415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7"/>
    </row>
    <row r="38" spans="2:23" ht="22.9" customHeight="1">
      <c r="B38" s="48"/>
      <c r="C38" s="134" t="s">
        <v>204</v>
      </c>
      <c r="D38" s="71" t="s">
        <v>279</v>
      </c>
      <c r="E38" s="444"/>
      <c r="F38" s="444"/>
      <c r="G38" s="460"/>
      <c r="H38" s="50"/>
      <c r="J38" s="415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7"/>
    </row>
    <row r="39" spans="2:23" ht="22.9" customHeight="1">
      <c r="B39" s="48"/>
      <c r="C39" s="134" t="s">
        <v>208</v>
      </c>
      <c r="D39" s="71" t="s">
        <v>280</v>
      </c>
      <c r="E39" s="444"/>
      <c r="F39" s="444"/>
      <c r="G39" s="460"/>
      <c r="H39" s="50"/>
      <c r="J39" s="415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7"/>
    </row>
    <row r="40" spans="2:23" ht="22.9" customHeight="1">
      <c r="B40" s="48"/>
      <c r="C40" s="134" t="s">
        <v>216</v>
      </c>
      <c r="D40" s="71" t="s">
        <v>281</v>
      </c>
      <c r="E40" s="444"/>
      <c r="F40" s="444"/>
      <c r="G40" s="460"/>
      <c r="H40" s="50"/>
      <c r="J40" s="415"/>
      <c r="K40" s="416"/>
      <c r="L40" s="416"/>
      <c r="M40" s="416"/>
      <c r="N40" s="416"/>
      <c r="O40" s="416"/>
      <c r="P40" s="416"/>
      <c r="Q40" s="416"/>
      <c r="R40" s="416"/>
      <c r="S40" s="416"/>
      <c r="T40" s="416"/>
      <c r="U40" s="416"/>
      <c r="V40" s="416"/>
      <c r="W40" s="417"/>
    </row>
    <row r="41" spans="2:23" ht="22.9" customHeight="1">
      <c r="B41" s="48"/>
      <c r="C41" s="134" t="s">
        <v>172</v>
      </c>
      <c r="D41" s="71" t="s">
        <v>282</v>
      </c>
      <c r="E41" s="444"/>
      <c r="F41" s="444"/>
      <c r="G41" s="460"/>
      <c r="H41" s="50"/>
      <c r="J41" s="415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417"/>
    </row>
    <row r="42" spans="2:23" ht="22.9" customHeight="1">
      <c r="B42" s="48"/>
      <c r="C42" s="139"/>
      <c r="D42" s="64"/>
      <c r="E42" s="128"/>
      <c r="F42" s="128"/>
      <c r="G42" s="140"/>
      <c r="H42" s="50"/>
      <c r="J42" s="415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417"/>
    </row>
    <row r="43" spans="2:23" ht="22.9" customHeight="1">
      <c r="B43" s="48"/>
      <c r="C43" s="132" t="s">
        <v>283</v>
      </c>
      <c r="D43" s="85" t="s">
        <v>284</v>
      </c>
      <c r="E43" s="124">
        <f>E44+E49+SUM(E55:E59)</f>
        <v>3926226.5</v>
      </c>
      <c r="F43" s="124">
        <f>F44+F49+SUM(F55:F59)</f>
        <v>4166.67</v>
      </c>
      <c r="G43" s="133">
        <f>G44+G49+SUM(G55:G59)</f>
        <v>0</v>
      </c>
      <c r="H43" s="50"/>
      <c r="J43" s="415"/>
      <c r="K43" s="416"/>
      <c r="L43" s="416"/>
      <c r="M43" s="416"/>
      <c r="N43" s="416"/>
      <c r="O43" s="416"/>
      <c r="P43" s="416"/>
      <c r="Q43" s="416"/>
      <c r="R43" s="416"/>
      <c r="S43" s="416"/>
      <c r="T43" s="416"/>
      <c r="U43" s="416"/>
      <c r="V43" s="416"/>
      <c r="W43" s="417"/>
    </row>
    <row r="44" spans="2:23" ht="22.9" customHeight="1">
      <c r="B44" s="48"/>
      <c r="C44" s="134" t="s">
        <v>189</v>
      </c>
      <c r="D44" s="71" t="s">
        <v>285</v>
      </c>
      <c r="E44" s="125">
        <f>SUM(E45:E48)</f>
        <v>0</v>
      </c>
      <c r="F44" s="125">
        <f>SUM(F45:F48)</f>
        <v>0</v>
      </c>
      <c r="G44" s="135">
        <f>SUM(G45:G48)</f>
        <v>0</v>
      </c>
      <c r="H44" s="50"/>
      <c r="J44" s="415"/>
      <c r="K44" s="416"/>
      <c r="L44" s="416"/>
      <c r="M44" s="416"/>
      <c r="N44" s="416"/>
      <c r="O44" s="416"/>
      <c r="P44" s="416"/>
      <c r="Q44" s="416"/>
      <c r="R44" s="416"/>
      <c r="S44" s="416"/>
      <c r="T44" s="416"/>
      <c r="U44" s="416"/>
      <c r="V44" s="416"/>
      <c r="W44" s="417"/>
    </row>
    <row r="45" spans="2:23" ht="22.9" customHeight="1">
      <c r="B45" s="48"/>
      <c r="C45" s="136" t="s">
        <v>88</v>
      </c>
      <c r="D45" s="72" t="s">
        <v>286</v>
      </c>
      <c r="E45" s="442"/>
      <c r="F45" s="442"/>
      <c r="G45" s="458"/>
      <c r="H45" s="50"/>
      <c r="J45" s="415"/>
      <c r="K45" s="416"/>
      <c r="L45" s="416"/>
      <c r="M45" s="416"/>
      <c r="N45" s="416"/>
      <c r="O45" s="416"/>
      <c r="P45" s="416"/>
      <c r="Q45" s="416"/>
      <c r="R45" s="416"/>
      <c r="S45" s="416"/>
      <c r="T45" s="416"/>
      <c r="U45" s="416"/>
      <c r="V45" s="416"/>
      <c r="W45" s="417"/>
    </row>
    <row r="46" spans="2:23" ht="22.9" customHeight="1">
      <c r="B46" s="48"/>
      <c r="C46" s="137" t="s">
        <v>95</v>
      </c>
      <c r="D46" s="73" t="s">
        <v>287</v>
      </c>
      <c r="E46" s="443"/>
      <c r="F46" s="443"/>
      <c r="G46" s="459"/>
      <c r="H46" s="50"/>
      <c r="J46" s="415"/>
      <c r="K46" s="416"/>
      <c r="L46" s="416"/>
      <c r="M46" s="416"/>
      <c r="N46" s="416"/>
      <c r="O46" s="416"/>
      <c r="P46" s="416"/>
      <c r="Q46" s="416"/>
      <c r="R46" s="416"/>
      <c r="S46" s="416"/>
      <c r="T46" s="416"/>
      <c r="U46" s="416"/>
      <c r="V46" s="416"/>
      <c r="W46" s="417"/>
    </row>
    <row r="47" spans="2:23" ht="22.9" customHeight="1">
      <c r="B47" s="48"/>
      <c r="C47" s="137" t="s">
        <v>97</v>
      </c>
      <c r="D47" s="73" t="s">
        <v>288</v>
      </c>
      <c r="E47" s="443"/>
      <c r="F47" s="443"/>
      <c r="G47" s="459"/>
      <c r="H47" s="50"/>
      <c r="J47" s="415"/>
      <c r="K47" s="416"/>
      <c r="L47" s="416"/>
      <c r="M47" s="416"/>
      <c r="N47" s="416"/>
      <c r="O47" s="416"/>
      <c r="P47" s="416"/>
      <c r="Q47" s="416"/>
      <c r="R47" s="416"/>
      <c r="S47" s="416"/>
      <c r="T47" s="416"/>
      <c r="U47" s="416"/>
      <c r="V47" s="416"/>
      <c r="W47" s="417"/>
    </row>
    <row r="48" spans="2:23" ht="22.9" customHeight="1">
      <c r="B48" s="48"/>
      <c r="C48" s="137" t="s">
        <v>99</v>
      </c>
      <c r="D48" s="73" t="s">
        <v>289</v>
      </c>
      <c r="E48" s="443"/>
      <c r="F48" s="443"/>
      <c r="G48" s="459"/>
      <c r="H48" s="50"/>
      <c r="J48" s="415"/>
      <c r="K48" s="416"/>
      <c r="L48" s="416"/>
      <c r="M48" s="416"/>
      <c r="N48" s="416"/>
      <c r="O48" s="416"/>
      <c r="P48" s="416"/>
      <c r="Q48" s="416"/>
      <c r="R48" s="416"/>
      <c r="S48" s="416"/>
      <c r="T48" s="416"/>
      <c r="U48" s="416"/>
      <c r="V48" s="416"/>
      <c r="W48" s="417"/>
    </row>
    <row r="49" spans="2:23" ht="22.9" customHeight="1">
      <c r="B49" s="48"/>
      <c r="C49" s="134" t="s">
        <v>199</v>
      </c>
      <c r="D49" s="71" t="s">
        <v>290</v>
      </c>
      <c r="E49" s="125">
        <f>SUM(E50:E54)</f>
        <v>3926226.5</v>
      </c>
      <c r="F49" s="125">
        <f>SUM(F50:F54)</f>
        <v>4166.67</v>
      </c>
      <c r="G49" s="135">
        <f>SUM(G50:G54)</f>
        <v>0</v>
      </c>
      <c r="H49" s="50"/>
      <c r="J49" s="415"/>
      <c r="K49" s="416"/>
      <c r="L49" s="416"/>
      <c r="M49" s="416"/>
      <c r="N49" s="416"/>
      <c r="O49" s="416"/>
      <c r="P49" s="416"/>
      <c r="Q49" s="416"/>
      <c r="R49" s="416"/>
      <c r="S49" s="416"/>
      <c r="T49" s="416"/>
      <c r="U49" s="416"/>
      <c r="V49" s="416"/>
      <c r="W49" s="417"/>
    </row>
    <row r="50" spans="2:23" ht="22.9" customHeight="1">
      <c r="B50" s="48"/>
      <c r="C50" s="136" t="s">
        <v>88</v>
      </c>
      <c r="D50" s="72" t="s">
        <v>291</v>
      </c>
      <c r="E50" s="442"/>
      <c r="F50" s="442"/>
      <c r="G50" s="458"/>
      <c r="H50" s="50"/>
      <c r="J50" s="415"/>
      <c r="K50" s="416"/>
      <c r="L50" s="416"/>
      <c r="M50" s="416"/>
      <c r="N50" s="416"/>
      <c r="O50" s="416"/>
      <c r="P50" s="416"/>
      <c r="Q50" s="416"/>
      <c r="R50" s="416"/>
      <c r="S50" s="416"/>
      <c r="T50" s="416"/>
      <c r="U50" s="416"/>
      <c r="V50" s="416"/>
      <c r="W50" s="417"/>
    </row>
    <row r="51" spans="2:23" s="76" customFormat="1" ht="22.9" customHeight="1">
      <c r="B51" s="24"/>
      <c r="C51" s="137" t="s">
        <v>95</v>
      </c>
      <c r="D51" s="73" t="s">
        <v>292</v>
      </c>
      <c r="E51" s="443">
        <v>3922059.83</v>
      </c>
      <c r="F51" s="443"/>
      <c r="G51" s="459"/>
      <c r="H51" s="61"/>
      <c r="J51" s="415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7"/>
    </row>
    <row r="52" spans="2:23" ht="22.9" customHeight="1">
      <c r="B52" s="48"/>
      <c r="C52" s="137" t="s">
        <v>97</v>
      </c>
      <c r="D52" s="73" t="s">
        <v>293</v>
      </c>
      <c r="E52" s="443"/>
      <c r="F52" s="443"/>
      <c r="G52" s="459"/>
      <c r="H52" s="50"/>
      <c r="J52" s="415"/>
      <c r="K52" s="416"/>
      <c r="L52" s="416"/>
      <c r="M52" s="416"/>
      <c r="N52" s="416"/>
      <c r="O52" s="416"/>
      <c r="P52" s="416"/>
      <c r="Q52" s="416"/>
      <c r="R52" s="416"/>
      <c r="S52" s="416"/>
      <c r="T52" s="416"/>
      <c r="U52" s="416"/>
      <c r="V52" s="416"/>
      <c r="W52" s="417"/>
    </row>
    <row r="53" spans="2:23" ht="22.9" customHeight="1">
      <c r="B53" s="48"/>
      <c r="C53" s="137" t="s">
        <v>99</v>
      </c>
      <c r="D53" s="73" t="s">
        <v>213</v>
      </c>
      <c r="E53" s="443"/>
      <c r="F53" s="443"/>
      <c r="G53" s="459"/>
      <c r="H53" s="50"/>
      <c r="J53" s="415"/>
      <c r="K53" s="416"/>
      <c r="L53" s="416"/>
      <c r="M53" s="416"/>
      <c r="N53" s="416"/>
      <c r="O53" s="416"/>
      <c r="P53" s="416"/>
      <c r="Q53" s="416"/>
      <c r="R53" s="416"/>
      <c r="S53" s="416"/>
      <c r="T53" s="416"/>
      <c r="U53" s="416"/>
      <c r="V53" s="416"/>
      <c r="W53" s="417"/>
    </row>
    <row r="54" spans="2:23" ht="22.9" customHeight="1">
      <c r="B54" s="48"/>
      <c r="C54" s="137" t="s">
        <v>195</v>
      </c>
      <c r="D54" s="73" t="s">
        <v>294</v>
      </c>
      <c r="E54" s="443">
        <v>4166.67</v>
      </c>
      <c r="F54" s="443">
        <v>4166.67</v>
      </c>
      <c r="G54" s="459"/>
      <c r="H54" s="50"/>
      <c r="J54" s="415"/>
      <c r="K54" s="416"/>
      <c r="L54" s="416"/>
      <c r="M54" s="416"/>
      <c r="N54" s="416"/>
      <c r="O54" s="416"/>
      <c r="P54" s="416"/>
      <c r="Q54" s="416"/>
      <c r="R54" s="416"/>
      <c r="S54" s="416"/>
      <c r="T54" s="416"/>
      <c r="U54" s="416"/>
      <c r="V54" s="416"/>
      <c r="W54" s="417"/>
    </row>
    <row r="55" spans="2:23" ht="22.9" customHeight="1">
      <c r="B55" s="48"/>
      <c r="C55" s="134" t="s">
        <v>204</v>
      </c>
      <c r="D55" s="71" t="s">
        <v>295</v>
      </c>
      <c r="E55" s="444"/>
      <c r="F55" s="444"/>
      <c r="G55" s="460"/>
      <c r="H55" s="50"/>
      <c r="J55" s="415"/>
      <c r="K55" s="416"/>
      <c r="L55" s="416"/>
      <c r="M55" s="416"/>
      <c r="N55" s="416"/>
      <c r="O55" s="416"/>
      <c r="P55" s="416"/>
      <c r="Q55" s="416"/>
      <c r="R55" s="416"/>
      <c r="S55" s="416"/>
      <c r="T55" s="416"/>
      <c r="U55" s="416"/>
      <c r="V55" s="416"/>
      <c r="W55" s="417"/>
    </row>
    <row r="56" spans="2:23" ht="22.9" customHeight="1">
      <c r="B56" s="48"/>
      <c r="C56" s="134" t="s">
        <v>208</v>
      </c>
      <c r="D56" s="71" t="s">
        <v>296</v>
      </c>
      <c r="E56" s="444"/>
      <c r="F56" s="444"/>
      <c r="G56" s="460"/>
      <c r="H56" s="50"/>
      <c r="J56" s="415"/>
      <c r="K56" s="416"/>
      <c r="L56" s="416"/>
      <c r="M56" s="416"/>
      <c r="N56" s="416"/>
      <c r="O56" s="416"/>
      <c r="P56" s="416"/>
      <c r="Q56" s="416"/>
      <c r="R56" s="416"/>
      <c r="S56" s="416"/>
      <c r="T56" s="416"/>
      <c r="U56" s="416"/>
      <c r="V56" s="416"/>
      <c r="W56" s="417"/>
    </row>
    <row r="57" spans="2:23" ht="22.9" customHeight="1">
      <c r="B57" s="48"/>
      <c r="C57" s="134" t="s">
        <v>216</v>
      </c>
      <c r="D57" s="71" t="s">
        <v>297</v>
      </c>
      <c r="E57" s="444"/>
      <c r="F57" s="444"/>
      <c r="G57" s="460"/>
      <c r="H57" s="50"/>
      <c r="J57" s="415"/>
      <c r="K57" s="416"/>
      <c r="L57" s="416"/>
      <c r="M57" s="416"/>
      <c r="N57" s="416"/>
      <c r="O57" s="416"/>
      <c r="P57" s="416"/>
      <c r="Q57" s="416"/>
      <c r="R57" s="416"/>
      <c r="S57" s="416"/>
      <c r="T57" s="416"/>
      <c r="U57" s="416"/>
      <c r="V57" s="416"/>
      <c r="W57" s="417"/>
    </row>
    <row r="58" spans="2:23" ht="22.9" customHeight="1">
      <c r="B58" s="48"/>
      <c r="C58" s="134" t="s">
        <v>219</v>
      </c>
      <c r="D58" s="71" t="s">
        <v>298</v>
      </c>
      <c r="E58" s="444"/>
      <c r="F58" s="444"/>
      <c r="G58" s="460"/>
      <c r="H58" s="50"/>
      <c r="J58" s="415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2:23" ht="22.9" customHeight="1">
      <c r="B59" s="48"/>
      <c r="C59" s="134" t="s">
        <v>221</v>
      </c>
      <c r="D59" s="71" t="s">
        <v>299</v>
      </c>
      <c r="E59" s="444"/>
      <c r="F59" s="444"/>
      <c r="G59" s="460"/>
      <c r="H59" s="50"/>
      <c r="J59" s="415"/>
      <c r="K59" s="416"/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7"/>
    </row>
    <row r="60" spans="2:23" ht="22.9" customHeight="1">
      <c r="B60" s="48"/>
      <c r="C60" s="141"/>
      <c r="D60" s="1"/>
      <c r="E60" s="128"/>
      <c r="F60" s="128"/>
      <c r="G60" s="140"/>
      <c r="H60" s="50"/>
      <c r="J60" s="415"/>
      <c r="K60" s="416"/>
      <c r="L60" s="416"/>
      <c r="M60" s="416"/>
      <c r="N60" s="416"/>
      <c r="O60" s="416"/>
      <c r="P60" s="416"/>
      <c r="Q60" s="416"/>
      <c r="R60" s="416"/>
      <c r="S60" s="416"/>
      <c r="T60" s="416"/>
      <c r="U60" s="416"/>
      <c r="V60" s="416"/>
      <c r="W60" s="417"/>
    </row>
    <row r="61" spans="2:23" ht="22.9" customHeight="1">
      <c r="B61" s="48"/>
      <c r="C61" s="132" t="s">
        <v>300</v>
      </c>
      <c r="D61" s="85" t="s">
        <v>301</v>
      </c>
      <c r="E61" s="124">
        <f>E62+E63+E66+E72+E73+E83+E84</f>
        <v>466636.02999999997</v>
      </c>
      <c r="F61" s="124">
        <f>F62+F63+F66+F72+F73+F83+F84</f>
        <v>5587.66</v>
      </c>
      <c r="G61" s="133">
        <f>G62+G63+G66+G72+G73+G83+G84</f>
        <v>0</v>
      </c>
      <c r="H61" s="50"/>
      <c r="J61" s="415"/>
      <c r="K61" s="416"/>
      <c r="L61" s="416"/>
      <c r="M61" s="416"/>
      <c r="N61" s="416"/>
      <c r="O61" s="416"/>
      <c r="P61" s="416"/>
      <c r="Q61" s="416"/>
      <c r="R61" s="416"/>
      <c r="S61" s="416"/>
      <c r="T61" s="416"/>
      <c r="U61" s="416"/>
      <c r="V61" s="416"/>
      <c r="W61" s="417"/>
    </row>
    <row r="62" spans="2:23" ht="22.9" customHeight="1">
      <c r="B62" s="48"/>
      <c r="C62" s="134" t="s">
        <v>189</v>
      </c>
      <c r="D62" s="71" t="s">
        <v>302</v>
      </c>
      <c r="E62" s="444"/>
      <c r="F62" s="444"/>
      <c r="G62" s="460"/>
      <c r="H62" s="50"/>
      <c r="J62" s="415"/>
      <c r="K62" s="416"/>
      <c r="L62" s="416"/>
      <c r="M62" s="416"/>
      <c r="N62" s="416"/>
      <c r="O62" s="416"/>
      <c r="P62" s="416"/>
      <c r="Q62" s="416"/>
      <c r="R62" s="416"/>
      <c r="S62" s="416"/>
      <c r="T62" s="416"/>
      <c r="U62" s="416"/>
      <c r="V62" s="416"/>
      <c r="W62" s="417"/>
    </row>
    <row r="63" spans="2:23" ht="22.9" customHeight="1">
      <c r="B63" s="48"/>
      <c r="C63" s="134" t="s">
        <v>199</v>
      </c>
      <c r="D63" s="71" t="s">
        <v>303</v>
      </c>
      <c r="E63" s="125">
        <f>SUM(E64:E65)</f>
        <v>0</v>
      </c>
      <c r="F63" s="125">
        <f>SUM(F64:F65)</f>
        <v>0</v>
      </c>
      <c r="G63" s="135">
        <f>SUM(G64:G65)</f>
        <v>0</v>
      </c>
      <c r="H63" s="50"/>
      <c r="J63" s="415"/>
      <c r="K63" s="416"/>
      <c r="L63" s="416"/>
      <c r="M63" s="416"/>
      <c r="N63" s="416"/>
      <c r="O63" s="416"/>
      <c r="P63" s="416"/>
      <c r="Q63" s="416"/>
      <c r="R63" s="416"/>
      <c r="S63" s="416"/>
      <c r="T63" s="416"/>
      <c r="U63" s="416"/>
      <c r="V63" s="416"/>
      <c r="W63" s="417"/>
    </row>
    <row r="64" spans="2:23" ht="22.9" customHeight="1">
      <c r="B64" s="48"/>
      <c r="C64" s="136" t="s">
        <v>88</v>
      </c>
      <c r="D64" s="72" t="s">
        <v>304</v>
      </c>
      <c r="E64" s="442"/>
      <c r="F64" s="442"/>
      <c r="G64" s="458"/>
      <c r="H64" s="50"/>
      <c r="J64" s="415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2:23" ht="22.9" customHeight="1">
      <c r="B65" s="48"/>
      <c r="C65" s="137" t="s">
        <v>95</v>
      </c>
      <c r="D65" s="73" t="s">
        <v>289</v>
      </c>
      <c r="E65" s="443"/>
      <c r="F65" s="443"/>
      <c r="G65" s="459"/>
      <c r="H65" s="50"/>
      <c r="J65" s="415"/>
      <c r="K65" s="416"/>
      <c r="L65" s="416"/>
      <c r="M65" s="416"/>
      <c r="N65" s="416"/>
      <c r="O65" s="416"/>
      <c r="P65" s="416"/>
      <c r="Q65" s="416"/>
      <c r="R65" s="416"/>
      <c r="S65" s="416"/>
      <c r="T65" s="416"/>
      <c r="U65" s="416"/>
      <c r="V65" s="416"/>
      <c r="W65" s="417"/>
    </row>
    <row r="66" spans="2:23" ht="22.9" customHeight="1">
      <c r="B66" s="48"/>
      <c r="C66" s="134" t="s">
        <v>204</v>
      </c>
      <c r="D66" s="71" t="s">
        <v>305</v>
      </c>
      <c r="E66" s="125">
        <f>SUM(E67:E71)</f>
        <v>455065.35</v>
      </c>
      <c r="F66" s="125">
        <f>SUM(F67:F71)</f>
        <v>0</v>
      </c>
      <c r="G66" s="135">
        <f>SUM(G67:G71)</f>
        <v>0</v>
      </c>
      <c r="H66" s="50"/>
      <c r="J66" s="415"/>
      <c r="K66" s="416"/>
      <c r="L66" s="416"/>
      <c r="M66" s="416"/>
      <c r="N66" s="416"/>
      <c r="O66" s="416"/>
      <c r="P66" s="416"/>
      <c r="Q66" s="416"/>
      <c r="R66" s="416"/>
      <c r="S66" s="416"/>
      <c r="T66" s="416"/>
      <c r="U66" s="416"/>
      <c r="V66" s="416"/>
      <c r="W66" s="417"/>
    </row>
    <row r="67" spans="2:23" ht="22.9" customHeight="1">
      <c r="B67" s="48"/>
      <c r="C67" s="136" t="s">
        <v>88</v>
      </c>
      <c r="D67" s="72" t="s">
        <v>306</v>
      </c>
      <c r="E67" s="442"/>
      <c r="F67" s="442"/>
      <c r="G67" s="458"/>
      <c r="H67" s="50"/>
      <c r="J67" s="415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7"/>
    </row>
    <row r="68" spans="2:23" ht="22.9" customHeight="1">
      <c r="B68" s="48"/>
      <c r="C68" s="137" t="s">
        <v>95</v>
      </c>
      <c r="D68" s="73" t="s">
        <v>292</v>
      </c>
      <c r="E68" s="443">
        <v>455065.35</v>
      </c>
      <c r="F68" s="443"/>
      <c r="G68" s="459"/>
      <c r="H68" s="50"/>
      <c r="J68" s="415"/>
      <c r="K68" s="416"/>
      <c r="L68" s="416"/>
      <c r="M68" s="416"/>
      <c r="N68" s="416"/>
      <c r="O68" s="416"/>
      <c r="P68" s="416"/>
      <c r="Q68" s="416"/>
      <c r="R68" s="416"/>
      <c r="S68" s="416"/>
      <c r="T68" s="416"/>
      <c r="U68" s="416"/>
      <c r="V68" s="416"/>
      <c r="W68" s="417"/>
    </row>
    <row r="69" spans="2:23" ht="22.9" customHeight="1">
      <c r="B69" s="48"/>
      <c r="C69" s="137" t="s">
        <v>97</v>
      </c>
      <c r="D69" s="73" t="s">
        <v>293</v>
      </c>
      <c r="E69" s="443"/>
      <c r="F69" s="443"/>
      <c r="G69" s="459"/>
      <c r="H69" s="50"/>
      <c r="J69" s="415"/>
      <c r="K69" s="416"/>
      <c r="L69" s="416"/>
      <c r="M69" s="416"/>
      <c r="N69" s="416"/>
      <c r="O69" s="416"/>
      <c r="P69" s="416"/>
      <c r="Q69" s="416"/>
      <c r="R69" s="416"/>
      <c r="S69" s="416"/>
      <c r="T69" s="416"/>
      <c r="U69" s="416"/>
      <c r="V69" s="416"/>
      <c r="W69" s="417"/>
    </row>
    <row r="70" spans="2:23" ht="22.9" customHeight="1">
      <c r="B70" s="48"/>
      <c r="C70" s="137" t="s">
        <v>99</v>
      </c>
      <c r="D70" s="73" t="s">
        <v>213</v>
      </c>
      <c r="E70" s="443"/>
      <c r="F70" s="443"/>
      <c r="G70" s="459"/>
      <c r="H70" s="50"/>
      <c r="J70" s="415"/>
      <c r="K70" s="416"/>
      <c r="L70" s="416"/>
      <c r="M70" s="416"/>
      <c r="N70" s="416"/>
      <c r="O70" s="416"/>
      <c r="P70" s="416"/>
      <c r="Q70" s="416"/>
      <c r="R70" s="416"/>
      <c r="S70" s="416"/>
      <c r="T70" s="416"/>
      <c r="U70" s="416"/>
      <c r="V70" s="416"/>
      <c r="W70" s="417"/>
    </row>
    <row r="71" spans="2:23" ht="22.9" customHeight="1">
      <c r="B71" s="48"/>
      <c r="C71" s="137" t="s">
        <v>195</v>
      </c>
      <c r="D71" s="73" t="s">
        <v>294</v>
      </c>
      <c r="E71" s="443"/>
      <c r="F71" s="443"/>
      <c r="G71" s="459"/>
      <c r="H71" s="50"/>
      <c r="J71" s="415"/>
      <c r="K71" s="416"/>
      <c r="L71" s="416"/>
      <c r="M71" s="416"/>
      <c r="N71" s="416"/>
      <c r="O71" s="416"/>
      <c r="P71" s="416"/>
      <c r="Q71" s="416"/>
      <c r="R71" s="416"/>
      <c r="S71" s="416"/>
      <c r="T71" s="416"/>
      <c r="U71" s="416"/>
      <c r="V71" s="416"/>
      <c r="W71" s="417"/>
    </row>
    <row r="72" spans="2:23" ht="22.9" customHeight="1">
      <c r="B72" s="48"/>
      <c r="C72" s="134" t="s">
        <v>208</v>
      </c>
      <c r="D72" s="71" t="s">
        <v>307</v>
      </c>
      <c r="E72" s="444"/>
      <c r="F72" s="444"/>
      <c r="G72" s="460"/>
      <c r="H72" s="50"/>
      <c r="J72" s="415"/>
      <c r="K72" s="416"/>
      <c r="L72" s="416"/>
      <c r="M72" s="416"/>
      <c r="N72" s="416"/>
      <c r="O72" s="416"/>
      <c r="P72" s="416"/>
      <c r="Q72" s="416"/>
      <c r="R72" s="416"/>
      <c r="S72" s="416"/>
      <c r="T72" s="416"/>
      <c r="U72" s="416"/>
      <c r="V72" s="416"/>
      <c r="W72" s="417"/>
    </row>
    <row r="73" spans="2:23" ht="22.9" customHeight="1">
      <c r="B73" s="48"/>
      <c r="C73" s="134" t="s">
        <v>216</v>
      </c>
      <c r="D73" s="71" t="s">
        <v>308</v>
      </c>
      <c r="E73" s="125">
        <f>E74+SUM(E77:E82)</f>
        <v>11570.68</v>
      </c>
      <c r="F73" s="125">
        <f>F74+SUM(F77:F82)</f>
        <v>5587.66</v>
      </c>
      <c r="G73" s="135">
        <f>G74+SUM(G77:G82)</f>
        <v>0</v>
      </c>
      <c r="H73" s="50"/>
      <c r="J73" s="415"/>
      <c r="K73" s="416"/>
      <c r="L73" s="416"/>
      <c r="M73" s="416"/>
      <c r="N73" s="416"/>
      <c r="O73" s="416"/>
      <c r="P73" s="416"/>
      <c r="Q73" s="416"/>
      <c r="R73" s="416"/>
      <c r="S73" s="416"/>
      <c r="T73" s="416"/>
      <c r="U73" s="416"/>
      <c r="V73" s="416"/>
      <c r="W73" s="417"/>
    </row>
    <row r="74" spans="2:23" ht="22.9" customHeight="1">
      <c r="B74" s="48"/>
      <c r="C74" s="137" t="s">
        <v>88</v>
      </c>
      <c r="D74" s="73" t="s">
        <v>309</v>
      </c>
      <c r="E74" s="127">
        <f>SUM(E75:E76)</f>
        <v>0</v>
      </c>
      <c r="F74" s="127">
        <f>SUM(F75:F76)</f>
        <v>0</v>
      </c>
      <c r="G74" s="138">
        <f>SUM(G75:G76)</f>
        <v>0</v>
      </c>
      <c r="H74" s="50"/>
      <c r="J74" s="415"/>
      <c r="K74" s="416"/>
      <c r="L74" s="416"/>
      <c r="M74" s="416"/>
      <c r="N74" s="416"/>
      <c r="O74" s="416"/>
      <c r="P74" s="416"/>
      <c r="Q74" s="416"/>
      <c r="R74" s="416"/>
      <c r="S74" s="416"/>
      <c r="T74" s="416"/>
      <c r="U74" s="416"/>
      <c r="V74" s="416"/>
      <c r="W74" s="417"/>
    </row>
    <row r="75" spans="2:23" ht="22.9" customHeight="1">
      <c r="B75" s="48"/>
      <c r="C75" s="142" t="s">
        <v>89</v>
      </c>
      <c r="D75" s="87" t="s">
        <v>310</v>
      </c>
      <c r="E75" s="461"/>
      <c r="F75" s="461"/>
      <c r="G75" s="462"/>
      <c r="H75" s="50"/>
      <c r="J75" s="415"/>
      <c r="K75" s="416"/>
      <c r="L75" s="416"/>
      <c r="M75" s="416"/>
      <c r="N75" s="416"/>
      <c r="O75" s="416"/>
      <c r="P75" s="416"/>
      <c r="Q75" s="416"/>
      <c r="R75" s="416"/>
      <c r="S75" s="416"/>
      <c r="T75" s="416"/>
      <c r="U75" s="416"/>
      <c r="V75" s="416"/>
      <c r="W75" s="417"/>
    </row>
    <row r="76" spans="2:23" ht="22.9" customHeight="1">
      <c r="B76" s="48"/>
      <c r="C76" s="142" t="s">
        <v>91</v>
      </c>
      <c r="D76" s="87" t="s">
        <v>311</v>
      </c>
      <c r="E76" s="461"/>
      <c r="F76" s="461"/>
      <c r="G76" s="462"/>
      <c r="H76" s="50"/>
      <c r="J76" s="415"/>
      <c r="K76" s="416"/>
      <c r="L76" s="416"/>
      <c r="M76" s="416"/>
      <c r="N76" s="416"/>
      <c r="O76" s="416"/>
      <c r="P76" s="416"/>
      <c r="Q76" s="416"/>
      <c r="R76" s="416"/>
      <c r="S76" s="416"/>
      <c r="T76" s="416"/>
      <c r="U76" s="416"/>
      <c r="V76" s="416"/>
      <c r="W76" s="417"/>
    </row>
    <row r="77" spans="2:23" ht="22.9" customHeight="1">
      <c r="B77" s="48"/>
      <c r="C77" s="137" t="s">
        <v>95</v>
      </c>
      <c r="D77" s="73" t="s">
        <v>312</v>
      </c>
      <c r="E77" s="443"/>
      <c r="F77" s="443"/>
      <c r="G77" s="459"/>
      <c r="H77" s="50"/>
      <c r="J77" s="415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  <c r="W77" s="417"/>
    </row>
    <row r="78" spans="2:23" ht="22.9" customHeight="1">
      <c r="B78" s="48"/>
      <c r="C78" s="137" t="s">
        <v>97</v>
      </c>
      <c r="D78" s="73" t="s">
        <v>313</v>
      </c>
      <c r="E78" s="443">
        <f>11570.68-E81</f>
        <v>11413.18</v>
      </c>
      <c r="F78" s="443">
        <v>5587.66</v>
      </c>
      <c r="G78" s="459"/>
      <c r="H78" s="50"/>
      <c r="J78" s="415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  <c r="W78" s="417"/>
    </row>
    <row r="79" spans="2:23" ht="22.9" customHeight="1">
      <c r="B79" s="48"/>
      <c r="C79" s="137" t="s">
        <v>99</v>
      </c>
      <c r="D79" s="73" t="s">
        <v>314</v>
      </c>
      <c r="E79" s="443"/>
      <c r="F79" s="443"/>
      <c r="G79" s="459"/>
      <c r="H79" s="50"/>
      <c r="J79" s="415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  <c r="W79" s="417"/>
    </row>
    <row r="80" spans="2:23" ht="22.9" customHeight="1">
      <c r="B80" s="48"/>
      <c r="C80" s="137" t="s">
        <v>195</v>
      </c>
      <c r="D80" s="73" t="s">
        <v>315</v>
      </c>
      <c r="E80" s="443"/>
      <c r="F80" s="443"/>
      <c r="G80" s="459"/>
      <c r="H80" s="50"/>
      <c r="J80" s="415"/>
      <c r="K80" s="416"/>
      <c r="L80" s="416"/>
      <c r="M80" s="416"/>
      <c r="N80" s="416"/>
      <c r="O80" s="416"/>
      <c r="P80" s="416"/>
      <c r="Q80" s="416"/>
      <c r="R80" s="416"/>
      <c r="S80" s="416"/>
      <c r="T80" s="416"/>
      <c r="U80" s="416"/>
      <c r="V80" s="416"/>
      <c r="W80" s="417"/>
    </row>
    <row r="81" spans="2:23" ht="22.9" customHeight="1">
      <c r="B81" s="48"/>
      <c r="C81" s="137" t="s">
        <v>109</v>
      </c>
      <c r="D81" s="73" t="s">
        <v>316</v>
      </c>
      <c r="E81" s="443">
        <v>157.5</v>
      </c>
      <c r="F81" s="443"/>
      <c r="G81" s="459"/>
      <c r="H81" s="50"/>
      <c r="J81" s="415"/>
      <c r="K81" s="416"/>
      <c r="L81" s="416"/>
      <c r="M81" s="416"/>
      <c r="N81" s="416"/>
      <c r="O81" s="416"/>
      <c r="P81" s="416"/>
      <c r="Q81" s="416"/>
      <c r="R81" s="416"/>
      <c r="S81" s="416"/>
      <c r="T81" s="416"/>
      <c r="U81" s="416"/>
      <c r="V81" s="416"/>
      <c r="W81" s="417"/>
    </row>
    <row r="82" spans="2:23" ht="22.9" customHeight="1">
      <c r="B82" s="48"/>
      <c r="C82" s="137" t="s">
        <v>114</v>
      </c>
      <c r="D82" s="73" t="s">
        <v>317</v>
      </c>
      <c r="E82" s="443"/>
      <c r="F82" s="443"/>
      <c r="G82" s="459"/>
      <c r="H82" s="50"/>
      <c r="J82" s="415"/>
      <c r="K82" s="416"/>
      <c r="L82" s="416"/>
      <c r="M82" s="416"/>
      <c r="N82" s="416"/>
      <c r="O82" s="416"/>
      <c r="P82" s="416"/>
      <c r="Q82" s="416"/>
      <c r="R82" s="416"/>
      <c r="S82" s="416"/>
      <c r="T82" s="416"/>
      <c r="U82" s="416"/>
      <c r="V82" s="416"/>
      <c r="W82" s="417"/>
    </row>
    <row r="83" spans="2:23" ht="22.9" customHeight="1">
      <c r="B83" s="48"/>
      <c r="C83" s="134" t="s">
        <v>219</v>
      </c>
      <c r="D83" s="71" t="s">
        <v>245</v>
      </c>
      <c r="E83" s="444"/>
      <c r="F83" s="444"/>
      <c r="G83" s="460"/>
      <c r="H83" s="50"/>
      <c r="J83" s="415"/>
      <c r="K83" s="416"/>
      <c r="L83" s="416"/>
      <c r="M83" s="416"/>
      <c r="N83" s="416"/>
      <c r="O83" s="416"/>
      <c r="P83" s="416"/>
      <c r="Q83" s="416"/>
      <c r="R83" s="416"/>
      <c r="S83" s="416"/>
      <c r="T83" s="416"/>
      <c r="U83" s="416"/>
      <c r="V83" s="416"/>
      <c r="W83" s="417"/>
    </row>
    <row r="84" spans="2:23" ht="22.9" customHeight="1">
      <c r="B84" s="48"/>
      <c r="C84" s="134" t="s">
        <v>221</v>
      </c>
      <c r="D84" s="71" t="s">
        <v>318</v>
      </c>
      <c r="E84" s="444"/>
      <c r="F84" s="444"/>
      <c r="G84" s="460"/>
      <c r="H84" s="50"/>
      <c r="J84" s="415"/>
      <c r="K84" s="416"/>
      <c r="L84" s="416"/>
      <c r="M84" s="416"/>
      <c r="N84" s="416"/>
      <c r="O84" s="416"/>
      <c r="P84" s="416"/>
      <c r="Q84" s="416"/>
      <c r="R84" s="416"/>
      <c r="S84" s="416"/>
      <c r="T84" s="416"/>
      <c r="U84" s="416"/>
      <c r="V84" s="416"/>
      <c r="W84" s="417"/>
    </row>
    <row r="85" spans="2:23" ht="22.9" customHeight="1">
      <c r="B85" s="48"/>
      <c r="C85" s="130"/>
      <c r="D85" s="86"/>
      <c r="E85" s="128"/>
      <c r="F85" s="128"/>
      <c r="G85" s="140"/>
      <c r="H85" s="50"/>
      <c r="J85" s="415"/>
      <c r="K85" s="416"/>
      <c r="L85" s="416"/>
      <c r="M85" s="416"/>
      <c r="N85" s="416"/>
      <c r="O85" s="416"/>
      <c r="P85" s="416"/>
      <c r="Q85" s="416"/>
      <c r="R85" s="416"/>
      <c r="S85" s="416"/>
      <c r="T85" s="416"/>
      <c r="U85" s="416"/>
      <c r="V85" s="416"/>
      <c r="W85" s="417"/>
    </row>
    <row r="86" spans="2:23" ht="22.9" customHeight="1" thickBot="1">
      <c r="B86" s="48"/>
      <c r="C86" s="143" t="s">
        <v>319</v>
      </c>
      <c r="D86" s="80"/>
      <c r="E86" s="129">
        <f>E16+E43+E61</f>
        <v>11020972.09</v>
      </c>
      <c r="F86" s="129">
        <f>F16+F43+F61</f>
        <v>10930155.700000001</v>
      </c>
      <c r="G86" s="144">
        <f>G16+G43+G61</f>
        <v>10920401.370000001</v>
      </c>
      <c r="H86" s="50"/>
      <c r="J86" s="415"/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7"/>
    </row>
    <row r="87" spans="2:23" ht="22.9" customHeight="1" thickBot="1">
      <c r="B87" s="52"/>
      <c r="C87" s="1057"/>
      <c r="D87" s="1057"/>
      <c r="E87" s="1057"/>
      <c r="F87" s="1057"/>
      <c r="G87" s="54"/>
      <c r="H87" s="55"/>
      <c r="J87" s="418"/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20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77</v>
      </c>
      <c r="D89" s="44"/>
      <c r="E89" s="44"/>
      <c r="F89" s="44"/>
      <c r="G89" s="41" t="s">
        <v>642</v>
      </c>
    </row>
    <row r="90" spans="2:23" ht="12.75">
      <c r="C90" s="38" t="s">
        <v>78</v>
      </c>
      <c r="D90" s="44"/>
      <c r="E90" s="44"/>
      <c r="F90" s="44"/>
      <c r="G90" s="44"/>
    </row>
    <row r="91" spans="2:23" ht="12.75">
      <c r="C91" s="38" t="s">
        <v>79</v>
      </c>
      <c r="D91" s="44"/>
      <c r="E91" s="44"/>
      <c r="F91" s="44"/>
      <c r="G91" s="44"/>
    </row>
    <row r="92" spans="2:23" ht="12.75">
      <c r="C92" s="38" t="s">
        <v>80</v>
      </c>
      <c r="D92" s="44"/>
      <c r="E92" s="44"/>
      <c r="F92" s="44"/>
      <c r="G92" s="44"/>
    </row>
    <row r="93" spans="2:23" ht="12.75">
      <c r="C93" s="38" t="s">
        <v>81</v>
      </c>
      <c r="D93" s="44"/>
      <c r="E93" s="44"/>
      <c r="F93" s="44"/>
      <c r="G93" s="44"/>
    </row>
    <row r="94" spans="2:23" ht="22.9" customHeight="1">
      <c r="C94" s="44"/>
      <c r="D94" s="44"/>
      <c r="E94" s="721" t="str">
        <f>IF(CHECK_LIST!J15&gt;0,"Revisa","")</f>
        <v/>
      </c>
      <c r="F94" s="721" t="str">
        <f>IF(CHECK_LIST!K15&gt;0,"Revisa","")</f>
        <v/>
      </c>
      <c r="G94" s="721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23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27</vt:i4>
      </vt:variant>
    </vt:vector>
  </HeadingPairs>
  <TitlesOfParts>
    <vt:vector size="51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Tomas Vargas Diaz</cp:lastModifiedBy>
  <cp:lastPrinted>2018-01-26T12:44:24Z</cp:lastPrinted>
  <dcterms:created xsi:type="dcterms:W3CDTF">2017-09-18T15:25:23Z</dcterms:created>
  <dcterms:modified xsi:type="dcterms:W3CDTF">2018-01-26T12:44:33Z</dcterms:modified>
</cp:coreProperties>
</file>