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465" yWindow="0" windowWidth="23115" windowHeight="13050" tabRatio="807" firstSheet="2" activeTab="21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externalReferences>
    <externalReference r:id="rId25"/>
  </externalReferences>
  <definedNames>
    <definedName name="_xlnm.Print_Area" localSheetId="1">CHECK_LIST!$B$5:$H$35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'FC-13_PERSONAL'!$B$1:$K$70</definedName>
    <definedName name="_xlnm.Print_Area" localSheetId="17">'FC-14_OPER_INTERNAS'!$B$1:$H$81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'FC-3_1_INF_ADIC_CPyG'!$B$1:$N$102</definedName>
    <definedName name="_xlnm.Print_Area" localSheetId="5">'FC-3_CPyG'!$B$1:$H$57</definedName>
    <definedName name="_xlnm.Print_Area" localSheetId="7">'FC-4_ACTIVO'!$B$1:$H$41</definedName>
    <definedName name="_xlnm.Print_Area" localSheetId="8">'FC-4_PASIVO'!$B$1:$H$57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'FC-9_TRANS_SUBV'!$B$1:$M$117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  <definedName name="pepito">[1]GENERAL!$D$15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0" i="32" l="1"/>
  <c r="E55" i="33"/>
  <c r="E39" i="33"/>
  <c r="E33" i="33"/>
  <c r="G28" i="9"/>
  <c r="E69" i="32" s="1"/>
  <c r="I28" i="15"/>
  <c r="E77" i="36"/>
  <c r="F23" i="3"/>
  <c r="F22" i="3"/>
  <c r="F21" i="3"/>
  <c r="F20" i="3"/>
  <c r="F19" i="3"/>
  <c r="F18" i="3"/>
  <c r="F17" i="3"/>
  <c r="G47" i="14"/>
  <c r="G30" i="37"/>
  <c r="F30" i="37"/>
  <c r="J95" i="18"/>
  <c r="F95" i="18"/>
  <c r="I65" i="18"/>
  <c r="H65" i="18"/>
  <c r="I54" i="18"/>
  <c r="H54" i="18"/>
  <c r="G54" i="18"/>
  <c r="F54" i="18"/>
  <c r="I50" i="18"/>
  <c r="H50" i="18"/>
  <c r="I30" i="18"/>
  <c r="H30" i="18"/>
  <c r="I39" i="18"/>
  <c r="H39" i="18"/>
  <c r="G39" i="18"/>
  <c r="F39" i="18"/>
  <c r="D69" i="27"/>
  <c r="G50" i="18"/>
  <c r="G31" i="37" s="1"/>
  <c r="E20" i="33"/>
  <c r="E20" i="34"/>
  <c r="E20" i="32" s="1"/>
  <c r="E25" i="33"/>
  <c r="E29" i="33"/>
  <c r="G23" i="7"/>
  <c r="E40" i="33" s="1"/>
  <c r="E41" i="33"/>
  <c r="G87" i="36"/>
  <c r="E42" i="33"/>
  <c r="E47" i="33"/>
  <c r="E51" i="33"/>
  <c r="G76" i="36"/>
  <c r="F76" i="36"/>
  <c r="F19" i="37"/>
  <c r="E76" i="36"/>
  <c r="E19" i="37" s="1"/>
  <c r="G71" i="36"/>
  <c r="G18" i="37"/>
  <c r="F71" i="36"/>
  <c r="F18" i="37" s="1"/>
  <c r="E71" i="36"/>
  <c r="E18" i="37"/>
  <c r="G17" i="37"/>
  <c r="H16" i="36"/>
  <c r="H20" i="36"/>
  <c r="H25" i="36"/>
  <c r="H19" i="36" s="1"/>
  <c r="H43" i="36" s="1"/>
  <c r="F17" i="37" s="1"/>
  <c r="H40" i="36"/>
  <c r="H32" i="36"/>
  <c r="H36" i="36"/>
  <c r="H31" i="36" s="1"/>
  <c r="H30" i="36" s="1"/>
  <c r="E16" i="36"/>
  <c r="E20" i="36"/>
  <c r="E25" i="36"/>
  <c r="E19" i="36"/>
  <c r="E32" i="36"/>
  <c r="E31" i="36" s="1"/>
  <c r="E30" i="36" s="1"/>
  <c r="E36" i="36"/>
  <c r="E40" i="36"/>
  <c r="I31" i="15"/>
  <c r="E64" i="32" s="1"/>
  <c r="E62" i="32" s="1"/>
  <c r="G31" i="15"/>
  <c r="E63" i="32"/>
  <c r="J31" i="15"/>
  <c r="E65" i="32" s="1"/>
  <c r="L31" i="15"/>
  <c r="E66" i="32"/>
  <c r="E36" i="29"/>
  <c r="E35" i="29"/>
  <c r="E34" i="29"/>
  <c r="E33" i="29"/>
  <c r="E32" i="29"/>
  <c r="E25" i="29"/>
  <c r="E23" i="29"/>
  <c r="E22" i="29"/>
  <c r="G45" i="7"/>
  <c r="J40" i="25"/>
  <c r="J42" i="25"/>
  <c r="J39" i="25"/>
  <c r="J41" i="25"/>
  <c r="J43" i="25"/>
  <c r="J44" i="25"/>
  <c r="F53" i="25"/>
  <c r="F19" i="20"/>
  <c r="Q17" i="23"/>
  <c r="Q42" i="23" s="1"/>
  <c r="G32" i="37" s="1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L42" i="23"/>
  <c r="L74" i="23"/>
  <c r="F32" i="37"/>
  <c r="F50" i="18"/>
  <c r="F31" i="37" s="1"/>
  <c r="G30" i="18"/>
  <c r="G35" i="18"/>
  <c r="G29" i="37" s="1"/>
  <c r="F30" i="18"/>
  <c r="F35" i="18"/>
  <c r="F29" i="37"/>
  <c r="J42" i="17"/>
  <c r="J43" i="17"/>
  <c r="J44" i="17"/>
  <c r="J45" i="17"/>
  <c r="J46" i="17"/>
  <c r="J47" i="17"/>
  <c r="J48" i="17"/>
  <c r="J49" i="17"/>
  <c r="G28" i="37" s="1"/>
  <c r="J51" i="17"/>
  <c r="J52" i="17"/>
  <c r="J53" i="17"/>
  <c r="J54" i="17"/>
  <c r="J55" i="17"/>
  <c r="J56" i="17"/>
  <c r="J57" i="17"/>
  <c r="J58" i="17"/>
  <c r="J18" i="17"/>
  <c r="J19" i="17"/>
  <c r="J20" i="17"/>
  <c r="J25" i="17" s="1"/>
  <c r="G27" i="37" s="1"/>
  <c r="J21" i="17"/>
  <c r="J22" i="17"/>
  <c r="J23" i="17"/>
  <c r="J24" i="17"/>
  <c r="J27" i="17"/>
  <c r="J28" i="17"/>
  <c r="J29" i="17"/>
  <c r="J34" i="17" s="1"/>
  <c r="J30" i="17"/>
  <c r="J31" i="17"/>
  <c r="J32" i="17"/>
  <c r="J33" i="17"/>
  <c r="G25" i="37"/>
  <c r="I20" i="15"/>
  <c r="F25" i="37" s="1"/>
  <c r="M22" i="15"/>
  <c r="E33" i="15"/>
  <c r="M33" i="15"/>
  <c r="G24" i="37" s="1"/>
  <c r="F24" i="37"/>
  <c r="M18" i="15"/>
  <c r="F23" i="37" s="1"/>
  <c r="E29" i="15"/>
  <c r="M29" i="15" s="1"/>
  <c r="G23" i="37" s="1"/>
  <c r="M19" i="15"/>
  <c r="E30" i="15"/>
  <c r="M30" i="15"/>
  <c r="M16" i="15"/>
  <c r="E27" i="15"/>
  <c r="M27" i="15" s="1"/>
  <c r="G22" i="37" s="1"/>
  <c r="M17" i="15"/>
  <c r="E28" i="15"/>
  <c r="F22" i="37"/>
  <c r="F16" i="7"/>
  <c r="E16" i="7"/>
  <c r="F23" i="7"/>
  <c r="F38" i="7"/>
  <c r="F45" i="7"/>
  <c r="F47" i="7" s="1"/>
  <c r="F50" i="7" s="1"/>
  <c r="F16" i="37" s="1"/>
  <c r="E23" i="7"/>
  <c r="E38" i="7" s="1"/>
  <c r="E47" i="7" s="1"/>
  <c r="E50" i="7" s="1"/>
  <c r="E16" i="37" s="1"/>
  <c r="E45" i="7"/>
  <c r="G16" i="9"/>
  <c r="G25" i="9"/>
  <c r="G18" i="14"/>
  <c r="G17" i="14" s="1"/>
  <c r="G16" i="14" s="1"/>
  <c r="G29" i="14"/>
  <c r="G27" i="14" s="1"/>
  <c r="G39" i="14"/>
  <c r="G45" i="14"/>
  <c r="E71" i="32" s="1"/>
  <c r="G37" i="14"/>
  <c r="F16" i="9"/>
  <c r="F25" i="9"/>
  <c r="F18" i="14"/>
  <c r="F17" i="14" s="1"/>
  <c r="F16" i="14" s="1"/>
  <c r="F50" i="14" s="1"/>
  <c r="F15" i="37" s="1"/>
  <c r="F29" i="14"/>
  <c r="F27" i="14"/>
  <c r="F39" i="14"/>
  <c r="F37" i="14" s="1"/>
  <c r="F45" i="14"/>
  <c r="E16" i="9"/>
  <c r="E25" i="9"/>
  <c r="E34" i="9"/>
  <c r="E18" i="14"/>
  <c r="E17" i="14" s="1"/>
  <c r="E16" i="14" s="1"/>
  <c r="E50" i="14" s="1"/>
  <c r="E15" i="37" s="1"/>
  <c r="E29" i="14"/>
  <c r="E27" i="14"/>
  <c r="E39" i="14"/>
  <c r="E45" i="14"/>
  <c r="E37" i="14"/>
  <c r="G14" i="14"/>
  <c r="F14" i="14"/>
  <c r="E14" i="14"/>
  <c r="G14" i="9"/>
  <c r="F14" i="9"/>
  <c r="E14" i="9"/>
  <c r="G14" i="7"/>
  <c r="F14" i="7"/>
  <c r="E14" i="7"/>
  <c r="G65" i="18"/>
  <c r="E24" i="31"/>
  <c r="O31" i="3"/>
  <c r="R74" i="23"/>
  <c r="S74" i="23"/>
  <c r="G33" i="37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G53" i="13"/>
  <c r="G51" i="13"/>
  <c r="F49" i="13"/>
  <c r="G86" i="36"/>
  <c r="J4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E55" i="36"/>
  <c r="E47" i="36"/>
  <c r="K32" i="36"/>
  <c r="K31" i="36" s="1"/>
  <c r="K36" i="36"/>
  <c r="G55" i="36"/>
  <c r="M42" i="23"/>
  <c r="F65" i="18"/>
  <c r="M15" i="15"/>
  <c r="E26" i="15"/>
  <c r="M26" i="15" s="1"/>
  <c r="G47" i="36"/>
  <c r="F47" i="36"/>
  <c r="F55" i="36"/>
  <c r="K16" i="36"/>
  <c r="K20" i="36"/>
  <c r="K19" i="36" s="1"/>
  <c r="K25" i="36"/>
  <c r="K40" i="36"/>
  <c r="L16" i="36"/>
  <c r="L20" i="36"/>
  <c r="L25" i="36"/>
  <c r="L19" i="36"/>
  <c r="L32" i="36"/>
  <c r="L36" i="36"/>
  <c r="L31" i="36"/>
  <c r="L30" i="36" s="1"/>
  <c r="L40" i="36"/>
  <c r="I16" i="36"/>
  <c r="I20" i="36"/>
  <c r="I19" i="36" s="1"/>
  <c r="I25" i="36"/>
  <c r="I32" i="36"/>
  <c r="I31" i="36" s="1"/>
  <c r="I30" i="36" s="1"/>
  <c r="I36" i="36"/>
  <c r="I40" i="36"/>
  <c r="F16" i="36"/>
  <c r="F43" i="36" s="1"/>
  <c r="F20" i="36"/>
  <c r="F25" i="36"/>
  <c r="F19" i="36"/>
  <c r="F32" i="36"/>
  <c r="F36" i="36"/>
  <c r="F31" i="36"/>
  <c r="F30" i="36" s="1"/>
  <c r="F40" i="36"/>
  <c r="H31" i="15"/>
  <c r="E39" i="29" s="1"/>
  <c r="E31" i="29" s="1"/>
  <c r="K31" i="15"/>
  <c r="G79" i="18"/>
  <c r="E28" i="29"/>
  <c r="E29" i="29"/>
  <c r="E25" i="31"/>
  <c r="E26" i="31"/>
  <c r="E21" i="31"/>
  <c r="E28" i="31"/>
  <c r="E28" i="34"/>
  <c r="E28" i="32"/>
  <c r="N42" i="23"/>
  <c r="E47" i="34" s="1"/>
  <c r="E50" i="32" s="1"/>
  <c r="I25" i="17"/>
  <c r="I34" i="17"/>
  <c r="I49" i="17"/>
  <c r="I58" i="17"/>
  <c r="E16" i="32"/>
  <c r="E17" i="32"/>
  <c r="E24" i="34"/>
  <c r="E24" i="32"/>
  <c r="E23" i="34"/>
  <c r="E23" i="32" s="1"/>
  <c r="E25" i="32" s="1"/>
  <c r="H25" i="17"/>
  <c r="H34" i="17"/>
  <c r="E27" i="34" s="1"/>
  <c r="H49" i="17"/>
  <c r="H58" i="17"/>
  <c r="E33" i="32"/>
  <c r="E36" i="34"/>
  <c r="E39" i="32"/>
  <c r="E38" i="34"/>
  <c r="E41" i="32" s="1"/>
  <c r="E39" i="34"/>
  <c r="E42" i="32"/>
  <c r="E46" i="32"/>
  <c r="G25" i="17"/>
  <c r="G34" i="17"/>
  <c r="G49" i="17"/>
  <c r="E46" i="34" s="1"/>
  <c r="G58" i="17"/>
  <c r="E55" i="32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G69" i="27"/>
  <c r="G56" i="27"/>
  <c r="D56" i="27"/>
  <c r="F68" i="27"/>
  <c r="F67" i="27"/>
  <c r="F66" i="27"/>
  <c r="F65" i="27"/>
  <c r="F64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G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68" i="18"/>
  <c r="F68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D9" i="9"/>
  <c r="G6" i="9"/>
  <c r="D9" i="7"/>
  <c r="G6" i="7"/>
  <c r="P6" i="3"/>
  <c r="D9" i="3"/>
  <c r="H6" i="1"/>
  <c r="D9" i="1"/>
  <c r="M6" i="4"/>
  <c r="H15" i="1"/>
  <c r="H13" i="1" s="1"/>
  <c r="E25" i="34"/>
  <c r="J45" i="25"/>
  <c r="F31" i="25"/>
  <c r="G34" i="37"/>
  <c r="E23" i="31"/>
  <c r="G34" i="9"/>
  <c r="F34" i="9"/>
  <c r="G26" i="37"/>
  <c r="F21" i="37"/>
  <c r="M28" i="15"/>
  <c r="E31" i="15"/>
  <c r="G20" i="37"/>
  <c r="G19" i="37"/>
  <c r="E24" i="29"/>
  <c r="G16" i="7"/>
  <c r="E21" i="29" s="1"/>
  <c r="E20" i="29" s="1"/>
  <c r="G38" i="7"/>
  <c r="G47" i="7" s="1"/>
  <c r="G50" i="7" s="1"/>
  <c r="G16" i="37" s="1"/>
  <c r="E40" i="29"/>
  <c r="I43" i="36" l="1"/>
  <c r="K43" i="36"/>
  <c r="E17" i="31"/>
  <c r="E37" i="34"/>
  <c r="E43" i="33"/>
  <c r="E53" i="33" s="1"/>
  <c r="E57" i="33" s="1"/>
  <c r="E18" i="31"/>
  <c r="K30" i="36"/>
  <c r="E45" i="29"/>
  <c r="E48" i="34"/>
  <c r="E49" i="32"/>
  <c r="E51" i="32" s="1"/>
  <c r="E27" i="32"/>
  <c r="E29" i="32" s="1"/>
  <c r="E29" i="34"/>
  <c r="L43" i="36"/>
  <c r="G21" i="37"/>
  <c r="M31" i="15"/>
  <c r="G50" i="14"/>
  <c r="G15" i="37" s="1"/>
  <c r="E43" i="36"/>
  <c r="E17" i="37" s="1"/>
  <c r="E61" i="32"/>
  <c r="E42" i="34"/>
  <c r="E19" i="33"/>
  <c r="E19" i="34" s="1"/>
  <c r="E19" i="32" s="1"/>
  <c r="E16" i="31" l="1"/>
  <c r="E18" i="33"/>
  <c r="E40" i="32"/>
  <c r="E43" i="32" s="1"/>
  <c r="E40" i="34"/>
  <c r="E50" i="34" s="1"/>
  <c r="E45" i="32"/>
  <c r="E47" i="32" s="1"/>
  <c r="E44" i="34"/>
  <c r="E53" i="32" l="1"/>
  <c r="E57" i="32" s="1"/>
  <c r="E21" i="33"/>
  <c r="E31" i="33" s="1"/>
  <c r="E35" i="33" s="1"/>
  <c r="E59" i="33" s="1"/>
  <c r="E18" i="34"/>
  <c r="E33" i="31"/>
  <c r="F16" i="31"/>
  <c r="E21" i="34" l="1"/>
  <c r="E31" i="34" s="1"/>
  <c r="E18" i="32"/>
  <c r="E21" i="32" s="1"/>
  <c r="E31" i="32" s="1"/>
  <c r="E35" i="32" s="1"/>
  <c r="E59" i="32" s="1"/>
  <c r="E73" i="32" s="1"/>
  <c r="F28" i="31"/>
  <c r="F19" i="31"/>
  <c r="F24" i="31"/>
  <c r="F33" i="31"/>
  <c r="F21" i="31"/>
  <c r="F26" i="31"/>
  <c r="F30" i="31"/>
  <c r="F29" i="31"/>
  <c r="F25" i="31"/>
  <c r="F31" i="31"/>
  <c r="F23" i="31"/>
  <c r="F17" i="31"/>
  <c r="F18" i="31"/>
</calcChain>
</file>

<file path=xl/sharedStrings.xml><?xml version="1.0" encoding="utf-8"?>
<sst xmlns="http://schemas.openxmlformats.org/spreadsheetml/2006/main" count="1371" uniqueCount="740">
  <si>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</si>
  <si>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</si>
  <si>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</si>
  <si>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</si>
  <si>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</si>
  <si>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</si>
  <si>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</si>
  <si>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</si>
  <si>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</si>
  <si>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</si>
  <si>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</si>
  <si>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</si>
  <si>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</si>
  <si>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</si>
  <si>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</si>
  <si>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</si>
  <si>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</si>
  <si>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</si>
  <si>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</si>
  <si>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</si>
  <si>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</si>
  <si>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</si>
  <si>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</si>
  <si>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</si>
  <si>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</si>
  <si>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</si>
  <si>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</si>
  <si>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</si>
  <si>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</si>
  <si>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</si>
  <si>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</si>
  <si>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</si>
  <si>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</si>
  <si>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</si>
  <si>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</si>
  <si>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</si>
  <si>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</si>
  <si>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</si>
  <si>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</si>
  <si>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</si>
  <si>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</si>
  <si>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</si>
  <si>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</si>
  <si>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</si>
  <si>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</si>
  <si>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</si>
  <si>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</si>
  <si>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</si>
  <si>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</si>
  <si>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</si>
  <si>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</si>
  <si>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</si>
  <si>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</si>
  <si>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</si>
  <si>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</si>
  <si>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</si>
  <si>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</si>
  <si>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</si>
  <si>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</si>
  <si>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</si>
  <si>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</si>
  <si>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</si>
  <si>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</si>
  <si>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</si>
  <si>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</si>
  <si>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</si>
  <si>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</si>
  <si>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</si>
  <si>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</si>
  <si>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</si>
  <si>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</si>
  <si>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</si>
  <si>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</si>
  <si>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</si>
  <si>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</si>
  <si>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</si>
  <si>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</si>
  <si>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</si>
  <si>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</si>
  <si>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</si>
  <si>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</si>
  <si>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</si>
  <si>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</si>
  <si>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</si>
  <si>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</si>
  <si>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</si>
  <si>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1.</t>
  </si>
  <si>
    <t>a)</t>
  </si>
  <si>
    <t>b)</t>
  </si>
  <si>
    <t>c)</t>
  </si>
  <si>
    <t>2.</t>
  </si>
  <si>
    <t>Variación de existencias de productos terminados y en curso de fabricación</t>
  </si>
  <si>
    <t>3.</t>
  </si>
  <si>
    <t>4.</t>
  </si>
  <si>
    <t>Aprovisionamientos</t>
  </si>
  <si>
    <t>d)</t>
  </si>
  <si>
    <t>6.</t>
  </si>
  <si>
    <t>Gastos de personal</t>
  </si>
  <si>
    <t>7.</t>
  </si>
  <si>
    <t>Otros gastos de explotación</t>
  </si>
  <si>
    <t>e)</t>
  </si>
  <si>
    <t>8.</t>
  </si>
  <si>
    <t>Amortización del inmovilizado</t>
  </si>
  <si>
    <t>9.</t>
  </si>
  <si>
    <t>10.</t>
  </si>
  <si>
    <t>11.</t>
  </si>
  <si>
    <t>12.</t>
  </si>
  <si>
    <t>13.</t>
  </si>
  <si>
    <t>A1)</t>
  </si>
  <si>
    <t>14.</t>
  </si>
  <si>
    <t>Ingresos financieros</t>
  </si>
  <si>
    <t>15.</t>
  </si>
  <si>
    <t>Gastos financieros</t>
  </si>
  <si>
    <t>16.</t>
  </si>
  <si>
    <t>Variación de valor razonable en instrumentos financieros</t>
  </si>
  <si>
    <t>17.</t>
  </si>
  <si>
    <t>Diferencias de cambio</t>
  </si>
  <si>
    <t>18.</t>
  </si>
  <si>
    <t>Deterioro y resultado por enajenaciones de instrumentos financieros</t>
  </si>
  <si>
    <t>A2)</t>
  </si>
  <si>
    <t>A3)</t>
  </si>
  <si>
    <t>Impuesto sobre beneficios</t>
  </si>
  <si>
    <t>A4)</t>
  </si>
  <si>
    <t>B)</t>
  </si>
  <si>
    <t>Real</t>
  </si>
  <si>
    <t>Estimación</t>
  </si>
  <si>
    <t>Previsión</t>
  </si>
  <si>
    <t xml:space="preserve">A) </t>
  </si>
  <si>
    <t>ACTIVO NO CORRIENTE</t>
  </si>
  <si>
    <t>I.</t>
  </si>
  <si>
    <t>Inmovilizado intangible</t>
  </si>
  <si>
    <t>5.</t>
  </si>
  <si>
    <t>II.</t>
  </si>
  <si>
    <t>Inmovilizado material</t>
  </si>
  <si>
    <t>III.</t>
  </si>
  <si>
    <t>Inversiones inmobiliarias</t>
  </si>
  <si>
    <t>IV.</t>
  </si>
  <si>
    <t>V.</t>
  </si>
  <si>
    <t>Inversiones financieras a largo plazo</t>
  </si>
  <si>
    <t>VI.</t>
  </si>
  <si>
    <t>Activos por impuesto diferido</t>
  </si>
  <si>
    <t>VII.</t>
  </si>
  <si>
    <t>ACTIVO CORRIENTE</t>
  </si>
  <si>
    <t>Existencias</t>
  </si>
  <si>
    <t>Deudores comerciales y otras cuentas a cobrar</t>
  </si>
  <si>
    <t>Inversiones financieras a corto plazo</t>
  </si>
  <si>
    <t>Periodificaciones a corto plazo</t>
  </si>
  <si>
    <t>Efectivo y otros activos líquidos equivalentes</t>
  </si>
  <si>
    <t>ACTIVO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</si>
  <si>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</si>
  <si>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</si>
  <si>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</si>
  <si>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</si>
  <si>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</si>
  <si>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Reservas</t>
  </si>
  <si>
    <t>VIII.</t>
  </si>
  <si>
    <t>IX.</t>
  </si>
  <si>
    <t>Ajustes por cambios de valor</t>
  </si>
  <si>
    <t>Subvenciones, donaciones y legados recibidos</t>
  </si>
  <si>
    <t xml:space="preserve">B) </t>
  </si>
  <si>
    <t>PASIVO NO CORRIENTE</t>
  </si>
  <si>
    <t>Provisiones a largo plazo</t>
  </si>
  <si>
    <t>Deudas a largo plazo</t>
  </si>
  <si>
    <t>Deudas con entidades de crédito</t>
  </si>
  <si>
    <t>Acreedores por arrendamiento financiero</t>
  </si>
  <si>
    <t>Pasivos por impuesto diferido</t>
  </si>
  <si>
    <t>Periodificaciones a largo plazo</t>
  </si>
  <si>
    <t>C)</t>
  </si>
  <si>
    <t>PASIVO CORRIENTE</t>
  </si>
  <si>
    <t>Provisiones a corto plazo</t>
  </si>
  <si>
    <t>Deudas a corto plazo</t>
  </si>
  <si>
    <t>Acreedores comerciales y otras cuentas a pagar</t>
  </si>
  <si>
    <t>Proveedores</t>
  </si>
  <si>
    <t>TOTAL PATRIMONIO NETO Y PASIVO (A+B+C)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</si>
  <si>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</si>
  <si>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</si>
  <si>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</si>
  <si>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</si>
  <si>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</si>
  <si>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</si>
  <si>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</si>
  <si>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</si>
  <si>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</si>
  <si>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</si>
  <si>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</si>
  <si>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</si>
  <si>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</si>
  <si>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</si>
  <si>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</si>
  <si>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</si>
  <si>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</si>
  <si>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</si>
  <si>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</si>
  <si>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</si>
  <si>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</si>
  <si>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</si>
  <si>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</si>
  <si>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</si>
  <si>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</si>
  <si>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</si>
  <si>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</si>
  <si>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</si>
  <si>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</si>
  <si>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</si>
  <si>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</si>
  <si>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</si>
  <si>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</si>
  <si>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</si>
  <si>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</si>
  <si>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</si>
  <si>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</si>
  <si>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</si>
  <si>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</si>
  <si>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</si>
  <si>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</si>
  <si>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</si>
  <si>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</si>
  <si>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</si>
  <si>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</si>
  <si>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</si>
  <si>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</si>
  <si>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</si>
  <si>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</si>
  <si>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</si>
  <si>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</si>
  <si>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</si>
  <si>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</si>
  <si>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</si>
  <si>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</si>
  <si>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</si>
  <si>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</si>
  <si>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</si>
  <si>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</si>
  <si>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</si>
  <si>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</si>
  <si>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SUBVENCIONES Y TRANSFERENCIAS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</si>
  <si>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</si>
  <si>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</si>
  <si>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</si>
  <si>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</si>
  <si>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</si>
  <si>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</si>
  <si>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</si>
  <si>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</si>
  <si>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</si>
  <si>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</si>
  <si>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</si>
  <si>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</si>
  <si>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Descripción emisión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</si>
  <si>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</si>
  <si>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</si>
  <si>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</si>
  <si>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</si>
  <si>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</si>
  <si>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</si>
  <si>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</si>
  <si>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</si>
  <si>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</si>
  <si>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</si>
  <si>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</si>
  <si>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</si>
  <si>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</si>
  <si>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</si>
  <si>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</si>
  <si>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</si>
  <si>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</si>
  <si>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</si>
  <si>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</si>
  <si>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</si>
  <si>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</si>
  <si>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</si>
  <si>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</si>
  <si>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</si>
  <si>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</si>
  <si>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</si>
  <si>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</si>
  <si>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</si>
  <si>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</si>
  <si>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</si>
  <si>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</si>
  <si>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</si>
  <si>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</si>
  <si>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</si>
  <si>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</si>
  <si>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</si>
  <si>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</si>
  <si>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</si>
  <si>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</si>
  <si>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</si>
  <si>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</si>
  <si>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</si>
  <si>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</si>
  <si>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</si>
  <si>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</si>
  <si>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</si>
  <si>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</si>
  <si>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</si>
  <si>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</si>
  <si>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</si>
  <si>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</si>
  <si>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</si>
  <si>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</si>
  <si>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</si>
  <si>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</si>
  <si>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</si>
  <si>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</si>
  <si>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</si>
  <si>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</si>
  <si>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</si>
  <si>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</si>
  <si>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</si>
  <si>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</si>
  <si>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</si>
  <si>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</si>
  <si>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</si>
  <si>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</si>
  <si>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</si>
  <si>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</si>
  <si>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</si>
  <si>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</si>
  <si>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</si>
  <si>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</si>
  <si>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</si>
  <si>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</si>
  <si>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</si>
  <si>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</si>
  <si>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</si>
  <si>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</si>
  <si>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</si>
  <si>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</si>
  <si>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</si>
  <si>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</si>
  <si>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</si>
  <si>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</si>
  <si>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</si>
  <si>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</si>
  <si>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</si>
  <si>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</si>
  <si>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</si>
  <si>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</si>
  <si>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</si>
  <si>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</si>
  <si>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</si>
  <si>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</si>
  <si>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</si>
  <si>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</si>
  <si>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</si>
  <si>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</si>
  <si>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</si>
  <si>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</si>
  <si>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</si>
  <si>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</si>
  <si>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</si>
  <si>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</si>
  <si>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</si>
  <si>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</si>
  <si>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</si>
  <si>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</si>
  <si>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</si>
  <si>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</si>
  <si>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</si>
  <si>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</si>
  <si>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</si>
  <si>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</si>
  <si>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</si>
  <si>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</si>
  <si>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</si>
  <si>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</si>
  <si>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</si>
  <si>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</si>
  <si>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</si>
  <si>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</si>
  <si>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</si>
  <si>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</si>
  <si>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</si>
  <si>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</si>
  <si>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</si>
  <si>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</si>
  <si>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</si>
  <si>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</si>
  <si>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</si>
  <si>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</si>
  <si>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</si>
  <si>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</si>
  <si>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</si>
  <si>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</si>
  <si>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</si>
  <si>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</si>
  <si>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</si>
  <si>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</si>
  <si>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</si>
  <si>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</si>
  <si>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</si>
  <si>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</si>
  <si>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</si>
  <si>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</si>
  <si>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</si>
  <si>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</si>
  <si>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</si>
  <si>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</si>
  <si>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</si>
  <si>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</si>
  <si>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</si>
  <si>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</si>
  <si>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</si>
  <si>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</si>
  <si>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</si>
  <si>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</si>
  <si>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</si>
  <si>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</si>
  <si>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</si>
  <si>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</si>
  <si>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</si>
  <si>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</si>
  <si>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</si>
  <si>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</si>
  <si>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</si>
  <si>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</si>
  <si>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</si>
  <si>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</si>
  <si>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</si>
  <si>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</si>
  <si>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</si>
  <si>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</si>
  <si>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</si>
  <si>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</si>
  <si>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</si>
  <si>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</si>
  <si>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</si>
  <si>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</si>
  <si>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</si>
  <si>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</si>
  <si>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</si>
  <si>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</si>
  <si>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</si>
  <si>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</si>
  <si>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</si>
  <si>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</si>
  <si>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</si>
  <si>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</si>
  <si>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</si>
  <si>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</si>
  <si>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</si>
  <si>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</si>
  <si>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</si>
  <si>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</si>
  <si>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</si>
  <si>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</si>
  <si>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</si>
  <si>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</si>
  <si>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</si>
  <si>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</si>
  <si>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</si>
  <si>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</si>
  <si>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</si>
  <si>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</si>
  <si>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</si>
  <si>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</si>
  <si>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</si>
  <si>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</si>
  <si>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</si>
  <si>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</si>
  <si>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</si>
  <si>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</si>
  <si>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</si>
  <si>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</si>
  <si>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</si>
  <si>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</si>
  <si>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</si>
  <si>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</si>
  <si>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</si>
  <si>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</si>
  <si>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</si>
  <si>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</si>
  <si>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</si>
  <si>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</si>
  <si>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</si>
  <si>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</si>
  <si>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</si>
  <si>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</si>
  <si>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</si>
  <si>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</si>
  <si>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</si>
  <si>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</si>
  <si>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</si>
  <si>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</si>
  <si>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</si>
  <si>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</si>
  <si>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</si>
  <si>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</si>
  <si>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</si>
  <si>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</si>
  <si>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</si>
  <si>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</si>
  <si>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</si>
  <si>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</si>
  <si>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</si>
  <si>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</si>
  <si>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</si>
  <si>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</si>
  <si>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</si>
  <si>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</si>
  <si>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</si>
  <si>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</si>
  <si>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</si>
  <si>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</si>
  <si>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</si>
  <si>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</si>
  <si>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</si>
  <si>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</si>
  <si>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</si>
  <si>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</si>
  <si>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</si>
  <si>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</si>
  <si>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</si>
  <si>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</si>
  <si>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</si>
  <si>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</si>
  <si>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</si>
  <si>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</si>
  <si>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</si>
  <si>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ACTIVO FIJO FINANCIERO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</si>
  <si>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</si>
  <si>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</si>
  <si>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</si>
  <si>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</si>
  <si>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Inversiones reales: Coste total = ejecución prevista 31-12-(n-1) + programación plurianual (FC-6)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</si>
  <si>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</si>
  <si>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</si>
  <si>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</si>
  <si>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</si>
  <si>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</si>
  <si>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</si>
  <si>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</si>
  <si>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</si>
  <si>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</si>
  <si>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</si>
  <si>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</si>
  <si>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</si>
  <si>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</si>
  <si>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</si>
  <si>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</si>
  <si>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</si>
  <si>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</si>
  <si>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</si>
  <si>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</si>
  <si>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</si>
  <si>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</si>
  <si>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</si>
  <si>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</si>
  <si>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</si>
  <si>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</si>
  <si>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</si>
  <si>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</si>
  <si>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</si>
  <si>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</si>
  <si>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</si>
  <si>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</si>
  <si>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</si>
  <si>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</si>
  <si>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</si>
  <si>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</si>
  <si>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</si>
  <si>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</si>
  <si>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</si>
  <si>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</si>
  <si>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</si>
  <si>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</si>
  <si>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</si>
  <si>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</si>
  <si>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</si>
  <si>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</si>
  <si>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</si>
  <si>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</si>
  <si>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</si>
  <si>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</si>
  <si>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</si>
  <si>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</si>
  <si>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</si>
  <si>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</si>
  <si>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</si>
  <si>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</si>
  <si>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</si>
  <si>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</si>
  <si>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</si>
  <si>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</si>
  <si>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</si>
  <si>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</si>
  <si>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</si>
  <si>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</si>
  <si>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</si>
  <si>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</si>
  <si>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</si>
  <si>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</si>
  <si>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</si>
  <si>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</si>
  <si>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</si>
  <si>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</si>
  <si>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</si>
  <si>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</si>
  <si>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</si>
  <si>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</si>
  <si>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</si>
  <si>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</si>
  <si>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</si>
  <si>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</si>
  <si>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</si>
  <si>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</si>
  <si>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</si>
  <si>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</si>
  <si>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</si>
  <si>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</si>
  <si>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</si>
  <si>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</si>
  <si>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</si>
  <si>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</si>
  <si>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</si>
  <si>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EXCEDENTE DEL EJERCICIO</t>
  </si>
  <si>
    <t>Ingresos de la actividad propia</t>
  </si>
  <si>
    <t xml:space="preserve">Cuotas de asociados y afiliados </t>
  </si>
  <si>
    <t>Aportaciones de usuarios</t>
  </si>
  <si>
    <t>Ingresos de promociones, patrocinadores y colaboraciones</t>
  </si>
  <si>
    <t>Reintegro de ayudas y asignaciones</t>
  </si>
  <si>
    <t>Gastos por ayudas y otros</t>
  </si>
  <si>
    <t>Ayudas monetarias</t>
  </si>
  <si>
    <t>Ayudas no monetarias</t>
  </si>
  <si>
    <t>Gastos por colaboraciones y del órgano de gobierno</t>
  </si>
  <si>
    <t>Reintegro de subvenciones, donaciones y legados</t>
  </si>
  <si>
    <t>Otros gastos de la actividad</t>
  </si>
  <si>
    <t>Subvención, donaciones y legados de capital traspasados al excedente del ejercicio</t>
  </si>
  <si>
    <t>Exceso de provisiones</t>
  </si>
  <si>
    <t>Deterioro y resultado por enajenaciones del inmovilizado</t>
  </si>
  <si>
    <t>EXCEDENTE DE LA ACTIVIDAD (1+2+3+4+5+6+7+8+9+10+11+12+13)</t>
  </si>
  <si>
    <t>EXCEDENTE DE LAS OPERACIONES FINANCIERAS (13+14+15+16+17)</t>
  </si>
  <si>
    <t>EXCEDENTE ANTES DE IMPUESTOS  (A1+A2)</t>
  </si>
  <si>
    <t>VARIACIÓN DE PATRIMONIO NETO RECONOCIDA EN EL EXCEDENTE DEL EJERCICIO (A3+18)</t>
  </si>
  <si>
    <t>Bienes del Patrimonio Histórico</t>
  </si>
  <si>
    <t>Inversiones en entidades del grupo y asociadas a largo plazo</t>
  </si>
  <si>
    <t>Usuarios y otros deudores de la actividad propia</t>
  </si>
  <si>
    <t>Inversiones en entidades del grupo y asociadas a  corto plazo</t>
  </si>
  <si>
    <t>Dotación fundacional / Fondo social</t>
  </si>
  <si>
    <t>Dotación fundacional no exigida / Fondo social no exigido</t>
  </si>
  <si>
    <t>Excedentes de ejercicios anteriores</t>
  </si>
  <si>
    <t>Excedente del ejercicio</t>
  </si>
  <si>
    <t>Otros deudas a largo plazo</t>
  </si>
  <si>
    <t>Deudas con entidades del grupo y asociadas a largo plazo</t>
  </si>
  <si>
    <t>Otros deudas a corto plazo</t>
  </si>
  <si>
    <t>Deudas con entidades del grupo y asociadas a corto plazo</t>
  </si>
  <si>
    <t>Beneficiarios - Acreedores</t>
  </si>
  <si>
    <t>Otros acreedores</t>
  </si>
  <si>
    <r>
      <t xml:space="preserve">Inversiones </t>
    </r>
    <r>
      <rPr>
        <sz val="12"/>
        <color theme="1"/>
        <rFont val="Arial"/>
        <family val="2"/>
      </rPr>
      <t>financieras</t>
    </r>
    <r>
      <rPr>
        <sz val="12"/>
        <color theme="1"/>
        <rFont val="Arial"/>
        <family val="2"/>
      </rPr>
      <t xml:space="preserve"> CP+LP (grupo y asociadas) = detalle en FC-8</t>
    </r>
  </si>
  <si>
    <r>
      <t>Inversiones financieras</t>
    </r>
    <r>
      <rPr>
        <sz val="12"/>
        <color theme="1"/>
        <rFont val="Arial"/>
        <family val="2"/>
      </rPr>
      <t xml:space="preserve"> CP+LP </t>
    </r>
    <r>
      <rPr>
        <sz val="12"/>
        <color theme="1"/>
        <rFont val="Arial"/>
        <family val="2"/>
      </rPr>
      <t>(otras</t>
    </r>
    <r>
      <rPr>
        <sz val="12"/>
        <color theme="1"/>
        <rFont val="Arial"/>
        <family val="2"/>
      </rPr>
      <t>) = detalle en FC-8</t>
    </r>
  </si>
  <si>
    <r>
      <rPr>
        <sz val="12"/>
        <color theme="1"/>
        <rFont val="Arial"/>
        <family val="2"/>
      </rPr>
      <t>Ventas actividad mercantil = detalle en FC-3.1</t>
    </r>
  </si>
  <si>
    <t>Ventas y otros ingresos de la actividad mercantil (Detalle en FC-3.1)</t>
  </si>
  <si>
    <t xml:space="preserve">Trabajos realizados por la entidad para su actividad </t>
  </si>
  <si>
    <t>Otros ingresos de la actividad (Detalle en FC-3.1)</t>
  </si>
  <si>
    <t xml:space="preserve">DETALLE DE SUBVENCIONES y OTROS INGRESOS </t>
  </si>
  <si>
    <t xml:space="preserve">    DE LA ACTIVIDAD</t>
  </si>
  <si>
    <t>a) Otros ingresos de la actividad</t>
  </si>
  <si>
    <r>
      <t>Subvenciones, donaciones y legados imputados al excedente del ejercicio</t>
    </r>
    <r>
      <rPr>
        <sz val="12"/>
        <color theme="1"/>
        <rFont val="Arial"/>
        <family val="2"/>
      </rPr>
      <t xml:space="preserve"> (Detalle en FC-3.1)</t>
    </r>
  </si>
  <si>
    <t xml:space="preserve">   a.4. Otros</t>
  </si>
  <si>
    <t>b) Subvenc. explotación imputados al excedente del ejercicio</t>
  </si>
  <si>
    <t>Otros ingresos de la actividad en PyG = detalle  en FC-3.1</t>
  </si>
  <si>
    <r>
      <rPr>
        <strike/>
        <sz val="12"/>
        <color theme="1"/>
        <rFont val="Arial"/>
        <family val="2"/>
      </rPr>
      <t>Estado de Flujos de Efectivo</t>
    </r>
    <r>
      <rPr>
        <sz val="12"/>
        <color theme="1"/>
        <rFont val="Arial"/>
        <family val="2"/>
      </rPr>
      <t xml:space="preserve"> (NO APLICA A entidades sin fines lucrativos ESFL)</t>
    </r>
  </si>
  <si>
    <t>EPEL TEA, TENERFE ESPACIO DE LAS ARTES</t>
  </si>
  <si>
    <t xml:space="preserve">ENTIDADES CON PARTICIPACIÓN MINORITARIA EN EL CAPITAL SOCIAL PERO QUE FORMAN PARTE DEL SECTOR PÚBLICO INSULAR    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</si>
  <si>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</si>
  <si>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</si>
  <si>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Descripción</t>
  </si>
  <si>
    <t>DATOS SEGÚN CRITERIOS CONTABILIDAD ENTIDAD (2)</t>
  </si>
  <si>
    <t>DATOS SEGÚN CRITERIOS ECIT y OTRAS ADM. PÚBLICAS (3)</t>
  </si>
  <si>
    <t>Subvención</t>
  </si>
  <si>
    <t>DATOS SEGÚN CRITERIOS CONTABILIDAD ENTIDAD (4)</t>
  </si>
  <si>
    <t>DATOS SEGÚN CRITERIOS ECIT y OTRAS ADM. PÚBLICAS (5)</t>
  </si>
  <si>
    <t>NOTA: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</si>
  <si>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</si>
  <si>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</si>
  <si>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</si>
  <si>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</si>
  <si>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</si>
  <si>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</si>
  <si>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 xml:space="preserve">      de la subvención.</t>
  </si>
  <si>
    <t xml:space="preserve">        - I.1. Subvención de capital.</t>
  </si>
  <si>
    <t xml:space="preserve">        - I.2. Subvenciones de explotación. Las subvenciones, donaciones o legados no reintegrables que se obtengan sin finalidad específica se contabilizarán directamente en el excedente del ejercicio en que se reconozcan.</t>
  </si>
  <si>
    <t xml:space="preserve">        - III. Emisión de instrumentos de patrimonio. Aumento del fondo social.</t>
  </si>
  <si>
    <t>II. APORTACIONES DE SOCIOS. (6)</t>
  </si>
  <si>
    <t>DATOS SEGÚN CRITERIOS CONTABILIDAD ENTIDAD</t>
  </si>
  <si>
    <t xml:space="preserve">DATOS SEGÚN CRITERIOS ECIT y OTRAS ADM. PÚBLICAS </t>
  </si>
  <si>
    <r>
      <t>III. EMISIÓN DE PATRIMONIO PROPIO.</t>
    </r>
    <r>
      <rPr>
        <b/>
        <sz val="12"/>
        <color theme="1"/>
        <rFont val="Arial"/>
        <family val="2"/>
      </rPr>
      <t xml:space="preserve"> (7)</t>
    </r>
  </si>
  <si>
    <t>(4) Importes estimados y previsibles a registrar por la entidad en la cuenta contable 740. Subvenciones, donaciones y legados a la actividad. El importe total debe coincidir con las cifras del epígrafe 1.d de la cuenta de pérdidas y ganancias</t>
  </si>
  <si>
    <t xml:space="preserve">       de la administración pública que otorgara la subvención y la entidad/sociedad son coincidentes, deben indicarse idénticas cifras en ambos cuadros.</t>
  </si>
  <si>
    <t>(7) Emisión de instrumentos de patrimonio. Se refiere a aumentos en el fondo social. Deben detallarse los suscriptores de dicho aumento, ascendiendo su total al importe íntegro de la emisión.</t>
  </si>
  <si>
    <t xml:space="preserve">(6) Conforme a lo establecido en la adaptación a las entidades sin fines lucrativos (ESFL) del PGC, las subvenciones, donaciones y legados concedidas por los asociados, fundadores, o patronos se registraran de acuerdo al criterio general de contabilización </t>
  </si>
  <si>
    <t xml:space="preserve">      de subvenciones, salvo que se otorgasen a título de dotación fundacional o fondo social. Por tanto, en general, no se cumplimentará este detalle en las ESFL, sino que en función de la operación se cumplimentarán los apartados:</t>
  </si>
  <si>
    <t xml:space="preserve">(5) Se indicaran los importes de las subvenciones de explotación estimadas o previsibles otorgadas por el Excmo. Cabildo Insular de Tenerife (Anexos III y IV) y otros organismos de acuerdo a sus criterios de imputación contable. Si los criterios </t>
  </si>
  <si>
    <t>Esta hoja se cumplimentará con los mismos datos que resulten de la hoja 'Resumen Personal' del fichero "Desglose gastos personal".</t>
  </si>
  <si>
    <t>Imputación de subvenciones capital en PyG (FC-3) = detalle de imputación en FC-9</t>
  </si>
  <si>
    <t>AGENCIA INSULAR DE LA ENERGÍA DE TENERIFE FUNDACIÓN CANARIA</t>
  </si>
  <si>
    <t>D. José Manuel de la Cruz Arquero, en representación de Endesa Distribución Eléctrica, S.L.U.</t>
  </si>
  <si>
    <t>Dña. María Paz Friend Monasterio, en representación de ITER, S.A.</t>
  </si>
  <si>
    <t xml:space="preserve">D. José Antonio Valbuena Alonso, en representación del EXCMO. CABILDO INSULAR DE TENERIFE. </t>
  </si>
  <si>
    <t>D. Francisco Hernández Cabrera, en representación del EXCMO. CABILDO INSULAR DE TENERIFE.</t>
  </si>
  <si>
    <t>D. Maximiliano Pozo Gutierrez, en representación de la FUNDACION CANARIA CAJA RURAL.</t>
  </si>
  <si>
    <t xml:space="preserve">D. Wolfgang Kiessling, en representación de LORO PARQUE, S.A. </t>
  </si>
  <si>
    <t>D. Tomás Arrieta Carrillo, en representación de GASCAN</t>
  </si>
  <si>
    <t>D. Antonio Miguel García Marichal, en representación del EXCMO. CABILDO INSULAR DE TENERIFE.</t>
  </si>
  <si>
    <t>D. Manuel Cendagorta-Galarza López en representación de ITER, S.A</t>
  </si>
  <si>
    <t xml:space="preserve">D. Eduardo Ballesteros Ruiz-Benítez de Lugo </t>
  </si>
  <si>
    <t>Excmo Cabildo Insular de Tenerife</t>
  </si>
  <si>
    <t>-</t>
  </si>
  <si>
    <t>ITER, SA</t>
  </si>
  <si>
    <t>Endesa Distribución Eléctrica SLU</t>
  </si>
  <si>
    <t>Fundación Canaria Caja Rural Pedro Modesto Campos</t>
  </si>
  <si>
    <t>GASCAN</t>
  </si>
  <si>
    <t>ASHOTEL</t>
  </si>
  <si>
    <t>Loro Parque, SA</t>
  </si>
  <si>
    <t>N/A</t>
  </si>
  <si>
    <t>P3800001D</t>
  </si>
  <si>
    <t>A38259115</t>
  </si>
  <si>
    <t>B82846817</t>
  </si>
  <si>
    <t>F38629788</t>
  </si>
  <si>
    <t>A35575323</t>
  </si>
  <si>
    <t>A38013070</t>
  </si>
  <si>
    <t>B38019055</t>
  </si>
  <si>
    <t>Otros entes distinto a UE</t>
  </si>
  <si>
    <t>Programas informáticos</t>
  </si>
  <si>
    <t>Equipos electrónicos e informáticos</t>
  </si>
  <si>
    <t>Estado</t>
  </si>
  <si>
    <t>Seafuel</t>
  </si>
  <si>
    <t>Unión Europea</t>
  </si>
  <si>
    <t>Volriskmac</t>
  </si>
  <si>
    <t>Spiterm</t>
  </si>
  <si>
    <t>Sosturmac</t>
  </si>
  <si>
    <t>UE</t>
  </si>
  <si>
    <t>Vegascan</t>
  </si>
  <si>
    <t>Otros entes</t>
  </si>
  <si>
    <t>Ancero Auditores S.L.</t>
  </si>
  <si>
    <t xml:space="preserve">VARIACIÓN DEL PATRIMONIO NETO - IMPUTACIÓN SUBV. </t>
  </si>
  <si>
    <r>
      <t xml:space="preserve">      En las notas siguientes, cuando se refiere a</t>
    </r>
    <r>
      <rPr>
        <b/>
        <sz val="8"/>
        <color theme="1"/>
        <rFont val="Arial"/>
        <family val="2"/>
      </rPr>
      <t xml:space="preserve"> importes estimados</t>
    </r>
    <r>
      <rPr>
        <sz val="8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</si>
  <si>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8"/>
        <color theme="1"/>
        <rFont val="Arial"/>
        <family val="2"/>
      </rPr>
      <t xml:space="preserve"> importes previsibles</t>
    </r>
    <r>
      <rPr>
        <sz val="8"/>
        <color theme="1"/>
        <rFont val="Arial"/>
        <family val="2"/>
      </rPr>
      <t xml:space="preserve"> son los correspondientes 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</si>
</sst>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6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Helvetic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trike/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rgb="FFF2F2F2"/>
        <bgColor rgb="FF000000"/>
      </patternFill>
    </fill>
  </fills>
  <borders count="1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rgb="FFBFBFBF"/>
      </left>
      <right style="thin">
        <color rgb="FFBFBFBF"/>
      </right>
      <top style="hair">
        <color rgb="FFBFBFBF"/>
      </top>
      <bottom style="hair">
        <color rgb="FFBFBFBF"/>
      </bottom>
      <diagonal/>
    </border>
    <border>
      <left/>
      <right style="thin">
        <color rgb="FFBFBFBF"/>
      </right>
      <top style="hair">
        <color rgb="FFBFBFBF"/>
      </top>
      <bottom style="hair">
        <color rgb="FFBFBFBF"/>
      </bottom>
      <diagonal/>
    </border>
    <border>
      <left style="thin">
        <color rgb="FFBFBFBF"/>
      </left>
      <right style="thin">
        <color rgb="FFBFBFBF"/>
      </right>
      <top/>
      <bottom style="hair">
        <color rgb="FFBFBFBF"/>
      </bottom>
      <diagonal/>
    </border>
    <border>
      <left/>
      <right style="thin">
        <color rgb="FFBFBFBF"/>
      </right>
      <top/>
      <bottom style="hair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73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12">
    <xf numFmtId="0" fontId="0" fillId="0" borderId="0" xfId="0"/>
    <xf numFmtId="0" fontId="14" fillId="2" borderId="0" xfId="0" applyFont="1" applyFill="1" applyBorder="1"/>
    <xf numFmtId="0" fontId="15" fillId="2" borderId="0" xfId="0" applyFont="1" applyFill="1"/>
    <xf numFmtId="0" fontId="15" fillId="2" borderId="0" xfId="0" applyFont="1" applyFill="1" applyBorder="1"/>
    <xf numFmtId="0" fontId="15" fillId="0" borderId="0" xfId="0" applyFont="1"/>
    <xf numFmtId="0" fontId="15" fillId="2" borderId="6" xfId="0" applyFont="1" applyFill="1" applyBorder="1"/>
    <xf numFmtId="0" fontId="15" fillId="2" borderId="7" xfId="0" applyFont="1" applyFill="1" applyBorder="1"/>
    <xf numFmtId="0" fontId="15" fillId="2" borderId="8" xfId="0" applyFont="1" applyFill="1" applyBorder="1"/>
    <xf numFmtId="0" fontId="15" fillId="2" borderId="9" xfId="0" applyFont="1" applyFill="1" applyBorder="1"/>
    <xf numFmtId="0" fontId="15" fillId="2" borderId="10" xfId="0" applyFont="1" applyFill="1" applyBorder="1"/>
    <xf numFmtId="0" fontId="15" fillId="2" borderId="0" xfId="0" applyFont="1" applyFill="1" applyBorder="1" applyAlignment="1">
      <alignment horizontal="center"/>
    </xf>
    <xf numFmtId="0" fontId="17" fillId="5" borderId="0" xfId="0" applyFont="1" applyFill="1" applyBorder="1" applyAlignment="1">
      <alignment vertical="center"/>
    </xf>
    <xf numFmtId="0" fontId="14" fillId="2" borderId="0" xfId="0" applyFont="1" applyFill="1"/>
    <xf numFmtId="0" fontId="14" fillId="2" borderId="1" xfId="0" applyFont="1" applyFill="1" applyBorder="1"/>
    <xf numFmtId="0" fontId="15" fillId="2" borderId="0" xfId="0" applyFont="1" applyFill="1" applyBorder="1" applyAlignment="1"/>
    <xf numFmtId="0" fontId="15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5" fillId="2" borderId="11" xfId="0" applyFont="1" applyFill="1" applyBorder="1"/>
    <xf numFmtId="0" fontId="15" fillId="2" borderId="12" xfId="0" applyFont="1" applyFill="1" applyBorder="1"/>
    <xf numFmtId="0" fontId="15" fillId="2" borderId="13" xfId="0" applyFont="1" applyFill="1" applyBorder="1"/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9" fillId="2" borderId="9" xfId="0" applyFont="1" applyFill="1" applyBorder="1"/>
    <xf numFmtId="0" fontId="14" fillId="2" borderId="10" xfId="0" applyFont="1" applyFill="1" applyBorder="1"/>
    <xf numFmtId="0" fontId="15" fillId="2" borderId="2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 wrapText="1"/>
    </xf>
    <xf numFmtId="0" fontId="21" fillId="2" borderId="4" xfId="0" applyFont="1" applyFill="1" applyBorder="1"/>
    <xf numFmtId="0" fontId="21" fillId="2" borderId="5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horizontal="left"/>
    </xf>
    <xf numFmtId="164" fontId="21" fillId="2" borderId="0" xfId="0" applyNumberFormat="1" applyFont="1" applyFill="1" applyBorder="1" applyAlignment="1">
      <alignment horizontal="center"/>
    </xf>
    <xf numFmtId="0" fontId="21" fillId="2" borderId="2" xfId="0" applyFont="1" applyFill="1" applyBorder="1"/>
    <xf numFmtId="164" fontId="15" fillId="2" borderId="12" xfId="0" applyNumberFormat="1" applyFont="1" applyFill="1" applyBorder="1" applyAlignment="1">
      <alignment horizontal="center"/>
    </xf>
    <xf numFmtId="164" fontId="15" fillId="2" borderId="0" xfId="0" applyNumberFormat="1" applyFont="1" applyFill="1" applyAlignment="1">
      <alignment horizontal="center"/>
    </xf>
    <xf numFmtId="0" fontId="22" fillId="2" borderId="0" xfId="0" applyFont="1" applyFill="1" applyBorder="1"/>
    <xf numFmtId="0" fontId="22" fillId="2" borderId="0" xfId="0" applyFont="1" applyFill="1"/>
    <xf numFmtId="0" fontId="14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5" fillId="2" borderId="0" xfId="0" applyFont="1" applyFill="1"/>
    <xf numFmtId="164" fontId="25" fillId="2" borderId="0" xfId="0" applyNumberFormat="1" applyFont="1" applyFill="1" applyAlignment="1">
      <alignment horizontal="center"/>
    </xf>
    <xf numFmtId="0" fontId="25" fillId="2" borderId="12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left"/>
    </xf>
    <xf numFmtId="0" fontId="15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7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/>
    </xf>
    <xf numFmtId="4" fontId="24" fillId="2" borderId="0" xfId="0" applyNumberFormat="1" applyFont="1" applyFill="1" applyAlignment="1">
      <alignment horizontal="right"/>
    </xf>
    <xf numFmtId="4" fontId="17" fillId="2" borderId="0" xfId="0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/>
    </xf>
    <xf numFmtId="4" fontId="25" fillId="2" borderId="0" xfId="0" applyNumberFormat="1" applyFont="1" applyFill="1" applyAlignment="1">
      <alignment horizontal="left"/>
    </xf>
    <xf numFmtId="0" fontId="25" fillId="2" borderId="6" xfId="0" applyFont="1" applyFill="1" applyBorder="1" applyAlignment="1">
      <alignment horizontal="left"/>
    </xf>
    <xf numFmtId="0" fontId="25" fillId="2" borderId="7" xfId="0" applyFont="1" applyFill="1" applyBorder="1" applyAlignment="1">
      <alignment horizontal="left"/>
    </xf>
    <xf numFmtId="4" fontId="25" fillId="2" borderId="7" xfId="0" applyNumberFormat="1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4" fontId="25" fillId="2" borderId="0" xfId="0" applyNumberFormat="1" applyFont="1" applyFill="1" applyBorder="1" applyAlignment="1">
      <alignment horizontal="left"/>
    </xf>
    <xf numFmtId="0" fontId="25" fillId="2" borderId="1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4" fontId="26" fillId="2" borderId="0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left"/>
    </xf>
    <xf numFmtId="0" fontId="17" fillId="5" borderId="0" xfId="0" applyFont="1" applyFill="1" applyBorder="1" applyAlignment="1">
      <alignment horizontal="left" vertical="center"/>
    </xf>
    <xf numFmtId="4" fontId="17" fillId="5" borderId="0" xfId="0" applyNumberFormat="1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/>
    </xf>
    <xf numFmtId="0" fontId="25" fillId="2" borderId="11" xfId="0" applyFont="1" applyFill="1" applyBorder="1" applyAlignment="1">
      <alignment horizontal="left"/>
    </xf>
    <xf numFmtId="4" fontId="25" fillId="2" borderId="12" xfId="0" applyNumberFormat="1" applyFont="1" applyFill="1" applyBorder="1" applyAlignment="1">
      <alignment horizontal="left"/>
    </xf>
    <xf numFmtId="0" fontId="25" fillId="2" borderId="13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3" fontId="14" fillId="2" borderId="37" xfId="0" applyNumberFormat="1" applyFont="1" applyFill="1" applyBorder="1" applyAlignment="1">
      <alignment horizontal="center" vertical="center"/>
    </xf>
    <xf numFmtId="4" fontId="14" fillId="2" borderId="37" xfId="0" applyNumberFormat="1" applyFont="1" applyFill="1" applyBorder="1" applyAlignment="1">
      <alignment vertical="center"/>
    </xf>
    <xf numFmtId="0" fontId="26" fillId="2" borderId="10" xfId="0" applyFont="1" applyFill="1" applyBorder="1" applyAlignment="1">
      <alignment horizontal="left"/>
    </xf>
    <xf numFmtId="0" fontId="26" fillId="2" borderId="0" xfId="0" applyFont="1" applyFill="1" applyAlignment="1">
      <alignment horizontal="left"/>
    </xf>
    <xf numFmtId="0" fontId="14" fillId="4" borderId="0" xfId="0" applyFont="1" applyFill="1" applyBorder="1" applyAlignment="1">
      <alignment horizontal="left" vertical="center"/>
    </xf>
    <xf numFmtId="4" fontId="14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left" vertical="center"/>
    </xf>
    <xf numFmtId="0" fontId="10" fillId="2" borderId="60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2" borderId="63" xfId="0" applyFont="1" applyFill="1" applyBorder="1" applyAlignment="1">
      <alignment horizontal="left" vertical="center"/>
    </xf>
    <xf numFmtId="0" fontId="10" fillId="2" borderId="65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left" vertical="center"/>
    </xf>
    <xf numFmtId="0" fontId="14" fillId="2" borderId="69" xfId="0" applyFont="1" applyFill="1" applyBorder="1" applyAlignment="1">
      <alignment horizontal="left" vertical="center"/>
    </xf>
    <xf numFmtId="0" fontId="14" fillId="2" borderId="70" xfId="0" applyFont="1" applyFill="1" applyBorder="1" applyAlignment="1">
      <alignment horizontal="left" vertical="center"/>
    </xf>
    <xf numFmtId="4" fontId="14" fillId="2" borderId="71" xfId="0" applyNumberFormat="1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/>
    </xf>
    <xf numFmtId="0" fontId="10" fillId="2" borderId="69" xfId="0" applyFont="1" applyFill="1" applyBorder="1" applyAlignment="1">
      <alignment horizontal="left" vertical="center"/>
    </xf>
    <xf numFmtId="0" fontId="10" fillId="2" borderId="70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35" fillId="2" borderId="0" xfId="0" applyNumberFormat="1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4" fontId="14" fillId="2" borderId="73" xfId="0" applyNumberFormat="1" applyFont="1" applyFill="1" applyBorder="1" applyAlignment="1">
      <alignment vertical="center"/>
    </xf>
    <xf numFmtId="4" fontId="10" fillId="2" borderId="73" xfId="0" applyNumberFormat="1" applyFont="1" applyFill="1" applyBorder="1" applyAlignment="1">
      <alignment vertical="center"/>
    </xf>
    <xf numFmtId="4" fontId="10" fillId="2" borderId="75" xfId="0" applyNumberFormat="1" applyFont="1" applyFill="1" applyBorder="1" applyAlignment="1">
      <alignment vertical="center"/>
    </xf>
    <xf numFmtId="4" fontId="14" fillId="2" borderId="68" xfId="0" applyNumberFormat="1" applyFont="1" applyFill="1" applyBorder="1" applyAlignment="1">
      <alignment vertical="center"/>
    </xf>
    <xf numFmtId="4" fontId="14" fillId="2" borderId="74" xfId="0" applyNumberFormat="1" applyFont="1" applyFill="1" applyBorder="1" applyAlignment="1">
      <alignment vertical="center"/>
    </xf>
    <xf numFmtId="4" fontId="14" fillId="2" borderId="75" xfId="0" applyNumberFormat="1" applyFont="1" applyFill="1" applyBorder="1" applyAlignment="1">
      <alignment vertical="center"/>
    </xf>
    <xf numFmtId="4" fontId="14" fillId="2" borderId="64" xfId="0" applyNumberFormat="1" applyFont="1" applyFill="1" applyBorder="1" applyAlignment="1">
      <alignment vertical="center"/>
    </xf>
    <xf numFmtId="4" fontId="14" fillId="2" borderId="67" xfId="0" applyNumberFormat="1" applyFont="1" applyFill="1" applyBorder="1" applyAlignment="1">
      <alignment vertical="center"/>
    </xf>
    <xf numFmtId="4" fontId="14" fillId="2" borderId="71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0" fillId="2" borderId="95" xfId="0" applyFont="1" applyFill="1" applyBorder="1" applyAlignment="1">
      <alignment horizontal="left" vertical="center"/>
    </xf>
    <xf numFmtId="0" fontId="10" fillId="2" borderId="96" xfId="0" applyFont="1" applyFill="1" applyBorder="1" applyAlignment="1">
      <alignment horizontal="left" vertical="center"/>
    </xf>
    <xf numFmtId="4" fontId="14" fillId="2" borderId="97" xfId="0" applyNumberFormat="1" applyFont="1" applyFill="1" applyBorder="1" applyAlignment="1">
      <alignment vertical="center"/>
    </xf>
    <xf numFmtId="4" fontId="14" fillId="2" borderId="100" xfId="0" applyNumberFormat="1" applyFont="1" applyFill="1" applyBorder="1" applyAlignment="1">
      <alignment vertical="center"/>
    </xf>
    <xf numFmtId="0" fontId="31" fillId="2" borderId="0" xfId="132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4" fillId="2" borderId="1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4" fontId="14" fillId="2" borderId="15" xfId="0" applyNumberFormat="1" applyFont="1" applyFill="1" applyBorder="1" applyAlignment="1">
      <alignment vertical="center"/>
    </xf>
    <xf numFmtId="0" fontId="10" fillId="2" borderId="95" xfId="0" applyFont="1" applyFill="1" applyBorder="1" applyAlignment="1">
      <alignment horizontal="center" vertical="center"/>
    </xf>
    <xf numFmtId="4" fontId="10" fillId="2" borderId="97" xfId="0" applyNumberFormat="1" applyFont="1" applyFill="1" applyBorder="1" applyAlignment="1">
      <alignment vertical="center"/>
    </xf>
    <xf numFmtId="0" fontId="14" fillId="3" borderId="16" xfId="0" applyFont="1" applyFill="1" applyBorder="1" applyAlignment="1">
      <alignment horizontal="left"/>
    </xf>
    <xf numFmtId="0" fontId="14" fillId="3" borderId="18" xfId="0" applyFont="1" applyFill="1" applyBorder="1" applyAlignment="1">
      <alignment horizontal="left"/>
    </xf>
    <xf numFmtId="0" fontId="31" fillId="3" borderId="15" xfId="132" applyFont="1" applyFill="1" applyBorder="1" applyAlignment="1">
      <alignment horizontal="center" wrapText="1"/>
    </xf>
    <xf numFmtId="0" fontId="20" fillId="3" borderId="53" xfId="0" applyFont="1" applyFill="1" applyBorder="1" applyAlignment="1">
      <alignment horizontal="left" vertical="center"/>
    </xf>
    <xf numFmtId="0" fontId="20" fillId="3" borderId="55" xfId="0" applyFont="1" applyFill="1" applyBorder="1" applyAlignment="1">
      <alignment horizontal="left" vertical="center"/>
    </xf>
    <xf numFmtId="0" fontId="14" fillId="3" borderId="72" xfId="0" applyFont="1" applyFill="1" applyBorder="1" applyAlignment="1">
      <alignment horizontal="center" vertical="center"/>
    </xf>
    <xf numFmtId="0" fontId="17" fillId="3" borderId="58" xfId="0" applyFont="1" applyFill="1" applyBorder="1" applyAlignment="1">
      <alignment horizontal="left"/>
    </xf>
    <xf numFmtId="0" fontId="17" fillId="3" borderId="19" xfId="0" applyFont="1" applyFill="1" applyBorder="1" applyAlignment="1">
      <alignment horizontal="left"/>
    </xf>
    <xf numFmtId="0" fontId="31" fillId="3" borderId="76" xfId="132" applyFont="1" applyFill="1" applyBorder="1" applyAlignment="1">
      <alignment horizontal="center" wrapText="1"/>
    </xf>
    <xf numFmtId="0" fontId="33" fillId="3" borderId="101" xfId="132" applyFont="1" applyFill="1" applyBorder="1" applyAlignment="1">
      <alignment horizontal="center" wrapText="1"/>
    </xf>
    <xf numFmtId="0" fontId="33" fillId="3" borderId="102" xfId="132" applyFont="1" applyFill="1" applyBorder="1" applyAlignment="1">
      <alignment horizontal="center" wrapText="1"/>
    </xf>
    <xf numFmtId="0" fontId="33" fillId="3" borderId="103" xfId="132" applyFont="1" applyFill="1" applyBorder="1" applyAlignment="1">
      <alignment horizontal="center" wrapText="1"/>
    </xf>
    <xf numFmtId="0" fontId="17" fillId="3" borderId="19" xfId="0" applyFont="1" applyFill="1" applyBorder="1" applyAlignment="1">
      <alignment horizontal="left" vertical="center"/>
    </xf>
    <xf numFmtId="0" fontId="31" fillId="3" borderId="41" xfId="132" applyFont="1" applyFill="1" applyBorder="1" applyAlignment="1">
      <alignment horizontal="center" wrapText="1"/>
    </xf>
    <xf numFmtId="0" fontId="17" fillId="3" borderId="58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center" vertical="center"/>
    </xf>
    <xf numFmtId="4" fontId="19" fillId="2" borderId="56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4" fontId="14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horizontal="left" vertical="center"/>
    </xf>
    <xf numFmtId="0" fontId="14" fillId="2" borderId="69" xfId="0" applyFont="1" applyFill="1" applyBorder="1" applyAlignment="1">
      <alignment horizontal="center" vertical="center"/>
    </xf>
    <xf numFmtId="0" fontId="14" fillId="3" borderId="53" xfId="0" applyFont="1" applyFill="1" applyBorder="1" applyAlignment="1">
      <alignment horizontal="left"/>
    </xf>
    <xf numFmtId="0" fontId="31" fillId="3" borderId="72" xfId="132" applyFont="1" applyFill="1" applyBorder="1" applyAlignment="1">
      <alignment horizontal="center" wrapText="1"/>
    </xf>
    <xf numFmtId="0" fontId="14" fillId="3" borderId="56" xfId="0" applyFont="1" applyFill="1" applyBorder="1" applyAlignment="1">
      <alignment horizontal="left"/>
    </xf>
    <xf numFmtId="0" fontId="14" fillId="3" borderId="54" xfId="0" applyFont="1" applyFill="1" applyBorder="1" applyAlignment="1">
      <alignment horizontal="left"/>
    </xf>
    <xf numFmtId="0" fontId="31" fillId="3" borderId="55" xfId="132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/>
    </xf>
    <xf numFmtId="0" fontId="31" fillId="3" borderId="57" xfId="132" applyFont="1" applyFill="1" applyBorder="1" applyAlignment="1">
      <alignment horizontal="center" wrapText="1"/>
    </xf>
    <xf numFmtId="4" fontId="14" fillId="2" borderId="111" xfId="0" applyNumberFormat="1" applyFont="1" applyFill="1" applyBorder="1" applyAlignment="1">
      <alignment vertical="center"/>
    </xf>
    <xf numFmtId="4" fontId="14" fillId="2" borderId="87" xfId="0" applyNumberFormat="1" applyFont="1" applyFill="1" applyBorder="1" applyAlignment="1">
      <alignment vertical="center"/>
    </xf>
    <xf numFmtId="4" fontId="14" fillId="2" borderId="70" xfId="0" applyNumberFormat="1" applyFont="1" applyFill="1" applyBorder="1" applyAlignment="1">
      <alignment vertical="center"/>
    </xf>
    <xf numFmtId="0" fontId="10" fillId="2" borderId="61" xfId="0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4" fontId="21" fillId="2" borderId="0" xfId="0" applyNumberFormat="1" applyFont="1" applyFill="1" applyBorder="1" applyAlignment="1">
      <alignment horizontal="left"/>
    </xf>
    <xf numFmtId="4" fontId="21" fillId="2" borderId="107" xfId="0" applyNumberFormat="1" applyFont="1" applyFill="1" applyBorder="1" applyAlignment="1">
      <alignment horizontal="left"/>
    </xf>
    <xf numFmtId="4" fontId="21" fillId="2" borderId="108" xfId="0" applyNumberFormat="1" applyFont="1" applyFill="1" applyBorder="1" applyAlignment="1">
      <alignment horizontal="left"/>
    </xf>
    <xf numFmtId="4" fontId="21" fillId="2" borderId="109" xfId="0" applyNumberFormat="1" applyFont="1" applyFill="1" applyBorder="1" applyAlignment="1">
      <alignment horizontal="left"/>
    </xf>
    <xf numFmtId="4" fontId="14" fillId="2" borderId="88" xfId="0" applyNumberFormat="1" applyFont="1" applyFill="1" applyBorder="1" applyAlignment="1">
      <alignment vertical="center"/>
    </xf>
    <xf numFmtId="4" fontId="14" fillId="2" borderId="86" xfId="0" applyNumberFormat="1" applyFont="1" applyFill="1" applyBorder="1" applyAlignment="1">
      <alignment vertical="center"/>
    </xf>
    <xf numFmtId="0" fontId="31" fillId="3" borderId="112" xfId="132" applyFont="1" applyFill="1" applyBorder="1" applyAlignment="1">
      <alignment horizontal="center" wrapText="1"/>
    </xf>
    <xf numFmtId="0" fontId="31" fillId="3" borderId="113" xfId="132" applyFont="1" applyFill="1" applyBorder="1" applyAlignment="1">
      <alignment horizontal="center" wrapText="1"/>
    </xf>
    <xf numFmtId="0" fontId="31" fillId="3" borderId="114" xfId="132" applyFont="1" applyFill="1" applyBorder="1" applyAlignment="1">
      <alignment horizontal="center" wrapText="1"/>
    </xf>
    <xf numFmtId="0" fontId="25" fillId="2" borderId="0" xfId="0" applyFont="1" applyFill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14" fillId="3" borderId="54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left" vertical="center"/>
    </xf>
    <xf numFmtId="0" fontId="14" fillId="3" borderId="4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76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31" fillId="3" borderId="114" xfId="13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1" fillId="3" borderId="103" xfId="132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31" fillId="3" borderId="115" xfId="132" applyFont="1" applyFill="1" applyBorder="1" applyAlignment="1">
      <alignment horizontal="center" vertical="center" wrapText="1"/>
    </xf>
    <xf numFmtId="4" fontId="38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/>
    </xf>
    <xf numFmtId="0" fontId="14" fillId="4" borderId="0" xfId="0" applyFont="1" applyFill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0" fillId="2" borderId="100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4" fontId="17" fillId="2" borderId="18" xfId="0" applyNumberFormat="1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/>
    </xf>
    <xf numFmtId="4" fontId="14" fillId="2" borderId="68" xfId="0" applyNumberFormat="1" applyFont="1" applyFill="1" applyBorder="1" applyAlignment="1"/>
    <xf numFmtId="4" fontId="14" fillId="2" borderId="71" xfId="0" applyNumberFormat="1" applyFont="1" applyFill="1" applyBorder="1" applyAlignment="1"/>
    <xf numFmtId="0" fontId="14" fillId="2" borderId="58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vertical="center"/>
    </xf>
    <xf numFmtId="0" fontId="14" fillId="2" borderId="20" xfId="0" applyFont="1" applyFill="1" applyBorder="1"/>
    <xf numFmtId="0" fontId="15" fillId="2" borderId="20" xfId="0" applyFont="1" applyFill="1" applyBorder="1" applyAlignment="1">
      <alignment horizontal="left"/>
    </xf>
    <xf numFmtId="0" fontId="10" fillId="2" borderId="0" xfId="0" applyFont="1" applyFill="1"/>
    <xf numFmtId="0" fontId="14" fillId="3" borderId="18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21" fillId="2" borderId="59" xfId="0" applyFont="1" applyFill="1" applyBorder="1" applyAlignment="1">
      <alignment vertical="center"/>
    </xf>
    <xf numFmtId="0" fontId="21" fillId="2" borderId="97" xfId="0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center"/>
    </xf>
    <xf numFmtId="0" fontId="21" fillId="2" borderId="62" xfId="0" applyFont="1" applyFill="1" applyBorder="1" applyAlignment="1">
      <alignment vertical="center"/>
    </xf>
    <xf numFmtId="0" fontId="21" fillId="2" borderId="89" xfId="0" applyFont="1" applyFill="1" applyBorder="1" applyAlignment="1">
      <alignment vertical="center"/>
    </xf>
    <xf numFmtId="0" fontId="17" fillId="3" borderId="76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left" vertical="center"/>
    </xf>
    <xf numFmtId="0" fontId="25" fillId="2" borderId="70" xfId="0" applyFont="1" applyFill="1" applyBorder="1" applyAlignment="1">
      <alignment horizontal="left"/>
    </xf>
    <xf numFmtId="4" fontId="40" fillId="6" borderId="117" xfId="0" applyNumberFormat="1" applyFont="1" applyFill="1" applyBorder="1"/>
    <xf numFmtId="0" fontId="14" fillId="2" borderId="9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4" fontId="14" fillId="2" borderId="15" xfId="0" applyNumberFormat="1" applyFont="1" applyFill="1" applyBorder="1" applyAlignment="1"/>
    <xf numFmtId="4" fontId="10" fillId="2" borderId="0" xfId="0" applyNumberFormat="1" applyFont="1" applyFill="1" applyBorder="1" applyAlignment="1">
      <alignment horizontal="right" vertical="center"/>
    </xf>
    <xf numFmtId="10" fontId="40" fillId="6" borderId="117" xfId="0" applyNumberFormat="1" applyFont="1" applyFill="1" applyBorder="1" applyAlignment="1">
      <alignment horizontal="right"/>
    </xf>
    <xf numFmtId="10" fontId="14" fillId="2" borderId="18" xfId="131" applyNumberFormat="1" applyFont="1" applyFill="1" applyBorder="1" applyAlignment="1">
      <alignment horizontal="right"/>
    </xf>
    <xf numFmtId="10" fontId="10" fillId="2" borderId="100" xfId="0" applyNumberFormat="1" applyFont="1" applyFill="1" applyBorder="1" applyAlignment="1">
      <alignment horizontal="right" vertical="center"/>
    </xf>
    <xf numFmtId="10" fontId="10" fillId="2" borderId="64" xfId="0" applyNumberFormat="1" applyFont="1" applyFill="1" applyBorder="1" applyAlignment="1">
      <alignment horizontal="right" vertical="center"/>
    </xf>
    <xf numFmtId="10" fontId="10" fillId="2" borderId="67" xfId="0" applyNumberFormat="1" applyFont="1" applyFill="1" applyBorder="1" applyAlignment="1">
      <alignment horizontal="right" vertical="center"/>
    </xf>
    <xf numFmtId="10" fontId="31" fillId="2" borderId="0" xfId="0" applyNumberFormat="1" applyFont="1" applyFill="1" applyBorder="1" applyAlignment="1">
      <alignment horizontal="right" vertical="center"/>
    </xf>
    <xf numFmtId="10" fontId="14" fillId="2" borderId="18" xfId="0" applyNumberFormat="1" applyFont="1" applyFill="1" applyBorder="1" applyAlignment="1">
      <alignment horizontal="right"/>
    </xf>
    <xf numFmtId="4" fontId="39" fillId="6" borderId="117" xfId="0" applyNumberFormat="1" applyFont="1" applyFill="1" applyBorder="1"/>
    <xf numFmtId="0" fontId="19" fillId="2" borderId="0" xfId="0" applyFont="1" applyFill="1" applyAlignment="1">
      <alignment horizontal="left"/>
    </xf>
    <xf numFmtId="0" fontId="39" fillId="6" borderId="0" xfId="0" applyFont="1" applyFill="1" applyBorder="1" applyAlignment="1">
      <alignment horizontal="left"/>
    </xf>
    <xf numFmtId="4" fontId="39" fillId="6" borderId="0" xfId="0" applyNumberFormat="1" applyFont="1" applyFill="1" applyBorder="1"/>
    <xf numFmtId="0" fontId="17" fillId="3" borderId="119" xfId="0" applyFont="1" applyFill="1" applyBorder="1" applyAlignment="1">
      <alignment vertical="center"/>
    </xf>
    <xf numFmtId="0" fontId="19" fillId="3" borderId="120" xfId="0" applyFont="1" applyFill="1" applyBorder="1" applyAlignment="1">
      <alignment horizontal="center" vertical="center"/>
    </xf>
    <xf numFmtId="4" fontId="17" fillId="3" borderId="118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122" xfId="0" applyFont="1" applyFill="1" applyBorder="1" applyAlignment="1">
      <alignment horizontal="center" vertical="center"/>
    </xf>
    <xf numFmtId="0" fontId="14" fillId="2" borderId="123" xfId="0" applyFont="1" applyFill="1" applyBorder="1" applyAlignment="1">
      <alignment horizontal="left" vertical="center"/>
    </xf>
    <xf numFmtId="4" fontId="14" fillId="2" borderId="121" xfId="0" applyNumberFormat="1" applyFont="1" applyFill="1" applyBorder="1" applyAlignment="1">
      <alignment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11" xfId="0" applyFont="1" applyFill="1" applyBorder="1"/>
    <xf numFmtId="0" fontId="10" fillId="2" borderId="12" xfId="0" applyFont="1" applyFill="1" applyBorder="1"/>
    <xf numFmtId="164" fontId="10" fillId="2" borderId="12" xfId="0" applyNumberFormat="1" applyFont="1" applyFill="1" applyBorder="1" applyAlignment="1">
      <alignment horizontal="center"/>
    </xf>
    <xf numFmtId="0" fontId="10" fillId="2" borderId="13" xfId="0" applyFont="1" applyFill="1" applyBorder="1"/>
    <xf numFmtId="164" fontId="10" fillId="2" borderId="0" xfId="0" applyNumberFormat="1" applyFont="1" applyFill="1" applyAlignment="1">
      <alignment horizontal="center"/>
    </xf>
    <xf numFmtId="0" fontId="20" fillId="3" borderId="2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4" fontId="20" fillId="3" borderId="30" xfId="0" applyNumberFormat="1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4" fontId="20" fillId="3" borderId="31" xfId="0" applyNumberFormat="1" applyFont="1" applyFill="1" applyBorder="1" applyAlignment="1">
      <alignment horizontal="right" vertical="center"/>
    </xf>
    <xf numFmtId="0" fontId="20" fillId="3" borderId="31" xfId="0" applyFont="1" applyFill="1" applyBorder="1" applyAlignment="1">
      <alignment horizontal="left" vertical="center"/>
    </xf>
    <xf numFmtId="0" fontId="20" fillId="3" borderId="28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left"/>
    </xf>
    <xf numFmtId="0" fontId="21" fillId="3" borderId="21" xfId="0" applyFont="1" applyFill="1" applyBorder="1" applyAlignment="1">
      <alignment horizontal="left"/>
    </xf>
    <xf numFmtId="0" fontId="21" fillId="3" borderId="34" xfId="0" applyFont="1" applyFill="1" applyBorder="1" applyAlignment="1">
      <alignment horizontal="left"/>
    </xf>
    <xf numFmtId="0" fontId="20" fillId="3" borderId="29" xfId="0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0" fontId="25" fillId="2" borderId="12" xfId="0" applyFont="1" applyFill="1" applyBorder="1" applyAlignment="1">
      <alignment horizontal="left"/>
    </xf>
    <xf numFmtId="0" fontId="14" fillId="3" borderId="67" xfId="0" applyFont="1" applyFill="1" applyBorder="1" applyAlignment="1">
      <alignment horizontal="center" vertical="center"/>
    </xf>
    <xf numFmtId="0" fontId="14" fillId="3" borderId="83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left"/>
    </xf>
    <xf numFmtId="0" fontId="9" fillId="2" borderId="0" xfId="0" applyFont="1" applyFill="1"/>
    <xf numFmtId="4" fontId="14" fillId="3" borderId="87" xfId="0" applyNumberFormat="1" applyFont="1" applyFill="1" applyBorder="1" applyAlignment="1">
      <alignment vertic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5" fillId="0" borderId="8" xfId="0" applyFont="1" applyFill="1" applyBorder="1" applyAlignment="1" applyProtection="1">
      <alignment horizontal="left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9" fillId="0" borderId="9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0" borderId="13" xfId="0" applyFont="1" applyFill="1" applyBorder="1" applyAlignment="1" applyProtection="1">
      <alignment horizontal="left"/>
      <protection locked="0"/>
    </xf>
    <xf numFmtId="0" fontId="22" fillId="0" borderId="142" xfId="0" applyFont="1" applyBorder="1" applyAlignment="1" applyProtection="1">
      <alignment horizontal="left"/>
      <protection locked="0"/>
    </xf>
    <xf numFmtId="0" fontId="22" fillId="0" borderId="143" xfId="0" applyFont="1" applyBorder="1" applyAlignment="1" applyProtection="1">
      <alignment horizontal="left"/>
      <protection locked="0"/>
    </xf>
    <xf numFmtId="0" fontId="22" fillId="0" borderId="144" xfId="0" applyFont="1" applyBorder="1" applyAlignment="1" applyProtection="1">
      <alignment horizontal="left"/>
      <protection locked="0"/>
    </xf>
    <xf numFmtId="0" fontId="22" fillId="0" borderId="145" xfId="0" applyFont="1" applyBorder="1" applyAlignment="1" applyProtection="1">
      <alignment horizontal="left"/>
      <protection locked="0"/>
    </xf>
    <xf numFmtId="0" fontId="22" fillId="0" borderId="146" xfId="0" applyFont="1" applyBorder="1" applyAlignment="1" applyProtection="1">
      <alignment horizontal="left"/>
      <protection locked="0"/>
    </xf>
    <xf numFmtId="0" fontId="22" fillId="0" borderId="147" xfId="0" applyFont="1" applyBorder="1" applyAlignment="1" applyProtection="1">
      <alignment horizontal="left"/>
      <protection locked="0"/>
    </xf>
    <xf numFmtId="0" fontId="22" fillId="0" borderId="148" xfId="0" applyFont="1" applyBorder="1" applyAlignment="1" applyProtection="1">
      <alignment horizontal="left"/>
      <protection locked="0"/>
    </xf>
    <xf numFmtId="0" fontId="40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22" fillId="0" borderId="149" xfId="0" applyFont="1" applyBorder="1" applyAlignment="1" applyProtection="1">
      <alignment horizontal="left"/>
      <protection locked="0"/>
    </xf>
    <xf numFmtId="0" fontId="15" fillId="2" borderId="3" xfId="0" applyFont="1" applyFill="1" applyBorder="1" applyProtection="1">
      <protection locked="0"/>
    </xf>
    <xf numFmtId="164" fontId="21" fillId="2" borderId="4" xfId="0" applyNumberFormat="1" applyFont="1" applyFill="1" applyBorder="1" applyAlignment="1" applyProtection="1">
      <alignment horizontal="center"/>
      <protection locked="0"/>
    </xf>
    <xf numFmtId="164" fontId="21" fillId="2" borderId="5" xfId="0" applyNumberFormat="1" applyFont="1" applyFill="1" applyBorder="1" applyAlignment="1" applyProtection="1">
      <alignment horizontal="center"/>
      <protection locked="0"/>
    </xf>
    <xf numFmtId="164" fontId="21" fillId="2" borderId="2" xfId="0" applyNumberFormat="1" applyFont="1" applyFill="1" applyBorder="1" applyAlignment="1" applyProtection="1">
      <alignment horizontal="center"/>
      <protection locked="0"/>
    </xf>
    <xf numFmtId="0" fontId="25" fillId="2" borderId="4" xfId="0" applyFont="1" applyFill="1" applyBorder="1" applyProtection="1">
      <protection locked="0"/>
    </xf>
    <xf numFmtId="3" fontId="25" fillId="2" borderId="4" xfId="0" applyNumberFormat="1" applyFont="1" applyFill="1" applyBorder="1" applyProtection="1">
      <protection locked="0"/>
    </xf>
    <xf numFmtId="4" fontId="25" fillId="2" borderId="4" xfId="0" applyNumberFormat="1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10" fontId="25" fillId="2" borderId="5" xfId="0" applyNumberFormat="1" applyFont="1" applyFill="1" applyBorder="1" applyAlignment="1" applyProtection="1">
      <alignment horizontal="center"/>
      <protection locked="0"/>
    </xf>
    <xf numFmtId="3" fontId="25" fillId="2" borderId="5" xfId="0" applyNumberFormat="1" applyFont="1" applyFill="1" applyBorder="1" applyProtection="1">
      <protection locked="0"/>
    </xf>
    <xf numFmtId="4" fontId="25" fillId="2" borderId="5" xfId="0" applyNumberFormat="1" applyFont="1" applyFill="1" applyBorder="1" applyProtection="1">
      <protection locked="0"/>
    </xf>
    <xf numFmtId="4" fontId="14" fillId="2" borderId="42" xfId="0" applyNumberFormat="1" applyFont="1" applyFill="1" applyBorder="1" applyProtection="1">
      <protection locked="0"/>
    </xf>
    <xf numFmtId="4" fontId="14" fillId="2" borderId="29" xfId="0" applyNumberFormat="1" applyFont="1" applyFill="1" applyBorder="1" applyProtection="1">
      <protection locked="0"/>
    </xf>
    <xf numFmtId="4" fontId="14" fillId="2" borderId="49" xfId="0" applyNumberFormat="1" applyFont="1" applyFill="1" applyBorder="1" applyProtection="1"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3" fontId="11" fillId="2" borderId="35" xfId="0" applyNumberFormat="1" applyFont="1" applyFill="1" applyBorder="1" applyAlignment="1" applyProtection="1">
      <alignment horizontal="center" vertical="center"/>
      <protection locked="0"/>
    </xf>
    <xf numFmtId="4" fontId="11" fillId="2" borderId="35" xfId="0" applyNumberFormat="1" applyFont="1" applyFill="1" applyBorder="1" applyAlignment="1" applyProtection="1">
      <alignment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vertical="center"/>
      <protection locked="0"/>
    </xf>
    <xf numFmtId="3" fontId="11" fillId="2" borderId="36" xfId="0" applyNumberFormat="1" applyFont="1" applyFill="1" applyBorder="1" applyAlignment="1" applyProtection="1">
      <alignment horizontal="center" vertical="center"/>
      <protection locked="0"/>
    </xf>
    <xf numFmtId="4" fontId="11" fillId="2" borderId="36" xfId="0" applyNumberFormat="1" applyFont="1" applyFill="1" applyBorder="1" applyAlignment="1" applyProtection="1">
      <alignment vertical="center"/>
      <protection locked="0"/>
    </xf>
    <xf numFmtId="4" fontId="14" fillId="2" borderId="73" xfId="0" applyNumberFormat="1" applyFont="1" applyFill="1" applyBorder="1" applyAlignment="1" applyProtection="1">
      <alignment vertical="center"/>
      <protection locked="0"/>
    </xf>
    <xf numFmtId="4" fontId="10" fillId="2" borderId="77" xfId="0" applyNumberFormat="1" applyFont="1" applyFill="1" applyBorder="1" applyAlignment="1" applyProtection="1">
      <alignment vertical="center"/>
      <protection locked="0"/>
    </xf>
    <xf numFmtId="4" fontId="10" fillId="2" borderId="78" xfId="0" applyNumberFormat="1" applyFont="1" applyFill="1" applyBorder="1" applyAlignment="1" applyProtection="1">
      <alignment vertical="center"/>
      <protection locked="0"/>
    </xf>
    <xf numFmtId="4" fontId="10" fillId="2" borderId="79" xfId="0" applyNumberFormat="1" applyFont="1" applyFill="1" applyBorder="1" applyAlignment="1" applyProtection="1">
      <alignment vertical="center"/>
      <protection locked="0"/>
    </xf>
    <xf numFmtId="4" fontId="14" fillId="2" borderId="74" xfId="0" applyNumberFormat="1" applyFont="1" applyFill="1" applyBorder="1" applyAlignment="1" applyProtection="1">
      <alignment vertical="center"/>
      <protection locked="0"/>
    </xf>
    <xf numFmtId="4" fontId="10" fillId="2" borderId="80" xfId="0" applyNumberFormat="1" applyFont="1" applyFill="1" applyBorder="1" applyAlignment="1" applyProtection="1">
      <alignment vertical="center"/>
      <protection locked="0"/>
    </xf>
    <xf numFmtId="4" fontId="10" fillId="2" borderId="81" xfId="0" applyNumberFormat="1" applyFont="1" applyFill="1" applyBorder="1" applyAlignment="1" applyProtection="1">
      <alignment vertical="center"/>
      <protection locked="0"/>
    </xf>
    <xf numFmtId="4" fontId="10" fillId="2" borderId="82" xfId="0" applyNumberFormat="1" applyFont="1" applyFill="1" applyBorder="1" applyAlignment="1" applyProtection="1">
      <alignment vertical="center"/>
      <protection locked="0"/>
    </xf>
    <xf numFmtId="4" fontId="14" fillId="2" borderId="75" xfId="0" applyNumberFormat="1" applyFont="1" applyFill="1" applyBorder="1" applyAlignment="1" applyProtection="1">
      <alignment vertical="center"/>
      <protection locked="0"/>
    </xf>
    <xf numFmtId="4" fontId="10" fillId="2" borderId="83" xfId="0" applyNumberFormat="1" applyFont="1" applyFill="1" applyBorder="1" applyAlignment="1" applyProtection="1">
      <alignment vertical="center"/>
      <protection locked="0"/>
    </xf>
    <xf numFmtId="4" fontId="10" fillId="2" borderId="84" xfId="0" applyNumberFormat="1" applyFont="1" applyFill="1" applyBorder="1" applyAlignment="1" applyProtection="1">
      <alignment vertical="center"/>
      <protection locked="0"/>
    </xf>
    <xf numFmtId="4" fontId="10" fillId="2" borderId="85" xfId="0" applyNumberFormat="1" applyFont="1" applyFill="1" applyBorder="1" applyAlignment="1" applyProtection="1">
      <alignment vertical="center"/>
      <protection locked="0"/>
    </xf>
    <xf numFmtId="4" fontId="10" fillId="2" borderId="98" xfId="0" applyNumberFormat="1" applyFont="1" applyFill="1" applyBorder="1" applyAlignment="1" applyProtection="1">
      <alignment vertical="center"/>
      <protection locked="0"/>
    </xf>
    <xf numFmtId="4" fontId="10" fillId="2" borderId="99" xfId="0" applyNumberFormat="1" applyFont="1" applyFill="1" applyBorder="1" applyAlignment="1" applyProtection="1">
      <alignment vertical="center"/>
      <protection locked="0"/>
    </xf>
    <xf numFmtId="4" fontId="10" fillId="2" borderId="92" xfId="0" applyNumberFormat="1" applyFont="1" applyFill="1" applyBorder="1" applyAlignment="1" applyProtection="1">
      <alignment vertical="center"/>
      <protection locked="0"/>
    </xf>
    <xf numFmtId="4" fontId="10" fillId="2" borderId="93" xfId="0" applyNumberFormat="1" applyFont="1" applyFill="1" applyBorder="1" applyAlignment="1" applyProtection="1">
      <alignment vertical="center"/>
      <protection locked="0"/>
    </xf>
    <xf numFmtId="0" fontId="10" fillId="2" borderId="65" xfId="0" applyFont="1" applyFill="1" applyBorder="1" applyAlignment="1" applyProtection="1">
      <alignment horizontal="left" vertical="center"/>
      <protection locked="0"/>
    </xf>
    <xf numFmtId="0" fontId="10" fillId="2" borderId="67" xfId="0" applyFont="1" applyFill="1" applyBorder="1" applyAlignment="1" applyProtection="1">
      <alignment horizontal="left" vertical="center"/>
      <protection locked="0"/>
    </xf>
    <xf numFmtId="4" fontId="10" fillId="2" borderId="64" xfId="0" applyNumberFormat="1" applyFont="1" applyFill="1" applyBorder="1" applyAlignment="1" applyProtection="1">
      <alignment horizontal="left" vertical="center"/>
      <protection locked="0"/>
    </xf>
    <xf numFmtId="4" fontId="10" fillId="2" borderId="94" xfId="0" applyNumberFormat="1" applyFont="1" applyFill="1" applyBorder="1" applyAlignment="1" applyProtection="1">
      <alignment horizontal="left" vertical="center"/>
      <protection locked="0"/>
    </xf>
    <xf numFmtId="10" fontId="9" fillId="2" borderId="100" xfId="131" applyNumberFormat="1" applyFont="1" applyFill="1" applyBorder="1" applyAlignment="1" applyProtection="1">
      <alignment vertical="center"/>
      <protection locked="0"/>
    </xf>
    <xf numFmtId="4" fontId="9" fillId="2" borderId="100" xfId="0" applyNumberFormat="1" applyFont="1" applyFill="1" applyBorder="1" applyAlignment="1" applyProtection="1">
      <alignment vertical="center"/>
      <protection locked="0"/>
    </xf>
    <xf numFmtId="10" fontId="9" fillId="2" borderId="64" xfId="131" applyNumberFormat="1" applyFont="1" applyFill="1" applyBorder="1" applyAlignment="1" applyProtection="1">
      <alignment vertical="center"/>
      <protection locked="0"/>
    </xf>
    <xf numFmtId="4" fontId="9" fillId="2" borderId="64" xfId="0" applyNumberFormat="1" applyFont="1" applyFill="1" applyBorder="1" applyAlignment="1" applyProtection="1">
      <alignment vertical="center"/>
      <protection locked="0"/>
    </xf>
    <xf numFmtId="10" fontId="9" fillId="2" borderId="94" xfId="131" applyNumberFormat="1" applyFont="1" applyFill="1" applyBorder="1" applyAlignment="1" applyProtection="1">
      <alignment vertical="center"/>
      <protection locked="0"/>
    </xf>
    <xf numFmtId="4" fontId="9" fillId="2" borderId="94" xfId="0" applyNumberFormat="1" applyFont="1" applyFill="1" applyBorder="1" applyAlignment="1" applyProtection="1">
      <alignment vertical="center"/>
      <protection locked="0"/>
    </xf>
    <xf numFmtId="10" fontId="9" fillId="2" borderId="67" xfId="131" applyNumberFormat="1" applyFont="1" applyFill="1" applyBorder="1" applyAlignment="1" applyProtection="1">
      <alignment vertical="center"/>
      <protection locked="0"/>
    </xf>
    <xf numFmtId="4" fontId="9" fillId="2" borderId="67" xfId="0" applyNumberFormat="1" applyFont="1" applyFill="1" applyBorder="1" applyAlignment="1" applyProtection="1">
      <alignment vertical="center"/>
      <protection locked="0"/>
    </xf>
    <xf numFmtId="10" fontId="14" fillId="2" borderId="71" xfId="131" applyNumberFormat="1" applyFont="1" applyFill="1" applyBorder="1" applyAlignment="1">
      <alignment vertical="center"/>
    </xf>
    <xf numFmtId="4" fontId="14" fillId="2" borderId="15" xfId="0" applyNumberFormat="1" applyFont="1" applyFill="1" applyBorder="1" applyAlignment="1" applyProtection="1">
      <alignment vertical="center"/>
      <protection locked="0"/>
    </xf>
    <xf numFmtId="4" fontId="14" fillId="2" borderId="101" xfId="0" applyNumberFormat="1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horizontal="left"/>
      <protection locked="0"/>
    </xf>
    <xf numFmtId="4" fontId="10" fillId="2" borderId="73" xfId="0" applyNumberFormat="1" applyFont="1" applyFill="1" applyBorder="1" applyAlignment="1" applyProtection="1">
      <alignment vertical="center"/>
      <protection locked="0"/>
    </xf>
    <xf numFmtId="4" fontId="10" fillId="2" borderId="61" xfId="0" applyNumberFormat="1" applyFont="1" applyFill="1" applyBorder="1" applyAlignment="1" applyProtection="1">
      <alignment horizontal="left" vertical="center"/>
      <protection locked="0"/>
    </xf>
    <xf numFmtId="4" fontId="10" fillId="2" borderId="97" xfId="0" applyNumberFormat="1" applyFont="1" applyFill="1" applyBorder="1" applyAlignment="1" applyProtection="1">
      <alignment vertical="center"/>
      <protection locked="0"/>
    </xf>
    <xf numFmtId="4" fontId="10" fillId="2" borderId="74" xfId="0" applyNumberFormat="1" applyFont="1" applyFill="1" applyBorder="1" applyAlignment="1" applyProtection="1">
      <alignment vertical="center"/>
      <protection locked="0"/>
    </xf>
    <xf numFmtId="4" fontId="10" fillId="2" borderId="91" xfId="0" applyNumberFormat="1" applyFont="1" applyFill="1" applyBorder="1" applyAlignment="1" applyProtection="1">
      <alignment vertical="center"/>
      <protection locked="0"/>
    </xf>
    <xf numFmtId="4" fontId="10" fillId="2" borderId="75" xfId="0" applyNumberFormat="1" applyFont="1" applyFill="1" applyBorder="1" applyAlignment="1" applyProtection="1">
      <alignment vertical="center"/>
      <protection locked="0"/>
    </xf>
    <xf numFmtId="0" fontId="10" fillId="2" borderId="96" xfId="0" applyFont="1" applyFill="1" applyBorder="1" applyAlignment="1" applyProtection="1">
      <alignment horizontal="left" vertical="center"/>
      <protection locked="0"/>
    </xf>
    <xf numFmtId="0" fontId="10" fillId="2" borderId="63" xfId="0" applyFont="1" applyFill="1" applyBorder="1" applyAlignment="1" applyProtection="1">
      <alignment horizontal="left" vertical="center"/>
      <protection locked="0"/>
    </xf>
    <xf numFmtId="0" fontId="10" fillId="2" borderId="66" xfId="0" applyFont="1" applyFill="1" applyBorder="1" applyAlignment="1" applyProtection="1">
      <alignment horizontal="left" vertical="center"/>
      <protection locked="0"/>
    </xf>
    <xf numFmtId="0" fontId="14" fillId="2" borderId="18" xfId="0" applyFont="1" applyFill="1" applyBorder="1" applyAlignment="1">
      <alignment horizontal="left" vertical="center"/>
    </xf>
    <xf numFmtId="4" fontId="10" fillId="2" borderId="59" xfId="0" applyNumberFormat="1" applyFont="1" applyFill="1" applyBorder="1" applyAlignment="1" applyProtection="1">
      <alignment vertical="center"/>
      <protection locked="0"/>
    </xf>
    <xf numFmtId="4" fontId="10" fillId="2" borderId="62" xfId="0" applyNumberFormat="1" applyFont="1" applyFill="1" applyBorder="1" applyAlignment="1" applyProtection="1">
      <alignment vertical="center"/>
      <protection locked="0"/>
    </xf>
    <xf numFmtId="0" fontId="10" fillId="2" borderId="97" xfId="0" applyFont="1" applyFill="1" applyBorder="1" applyAlignment="1" applyProtection="1">
      <alignment horizontal="left" vertical="center"/>
      <protection locked="0"/>
    </xf>
    <xf numFmtId="0" fontId="10" fillId="2" borderId="74" xfId="0" applyFont="1" applyFill="1" applyBorder="1" applyAlignment="1" applyProtection="1">
      <alignment horizontal="left" vertical="center"/>
      <protection locked="0"/>
    </xf>
    <xf numFmtId="0" fontId="10" fillId="2" borderId="75" xfId="0" applyFont="1" applyFill="1" applyBorder="1" applyAlignment="1" applyProtection="1">
      <alignment horizontal="left" vertical="center"/>
      <protection locked="0"/>
    </xf>
    <xf numFmtId="0" fontId="20" fillId="3" borderId="72" xfId="0" applyFont="1" applyFill="1" applyBorder="1" applyAlignment="1">
      <alignment horizontal="center" vertical="center"/>
    </xf>
    <xf numFmtId="4" fontId="14" fillId="2" borderId="68" xfId="0" applyNumberFormat="1" applyFont="1" applyFill="1" applyBorder="1" applyAlignment="1" applyProtection="1">
      <alignment vertical="center"/>
      <protection locked="0"/>
    </xf>
    <xf numFmtId="4" fontId="14" fillId="2" borderId="111" xfId="0" applyNumberFormat="1" applyFont="1" applyFill="1" applyBorder="1" applyAlignment="1" applyProtection="1">
      <alignment vertical="center"/>
      <protection locked="0"/>
    </xf>
    <xf numFmtId="4" fontId="14" fillId="2" borderId="87" xfId="0" applyNumberFormat="1" applyFont="1" applyFill="1" applyBorder="1" applyAlignment="1" applyProtection="1">
      <alignment vertical="center"/>
      <protection locked="0"/>
    </xf>
    <xf numFmtId="4" fontId="10" fillId="2" borderId="104" xfId="0" applyNumberFormat="1" applyFont="1" applyFill="1" applyBorder="1" applyAlignment="1" applyProtection="1">
      <alignment vertical="center"/>
      <protection locked="0"/>
    </xf>
    <xf numFmtId="4" fontId="10" fillId="2" borderId="105" xfId="0" applyNumberFormat="1" applyFont="1" applyFill="1" applyBorder="1" applyAlignment="1" applyProtection="1">
      <alignment vertical="center"/>
      <protection locked="0"/>
    </xf>
    <xf numFmtId="4" fontId="10" fillId="2" borderId="106" xfId="0" applyNumberFormat="1" applyFont="1" applyFill="1" applyBorder="1" applyAlignment="1" applyProtection="1">
      <alignment vertical="center"/>
      <protection locked="0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4" fontId="10" fillId="2" borderId="96" xfId="0" applyNumberFormat="1" applyFont="1" applyFill="1" applyBorder="1" applyAlignment="1" applyProtection="1">
      <alignment horizontal="left" vertical="center"/>
      <protection locked="0"/>
    </xf>
    <xf numFmtId="4" fontId="10" fillId="2" borderId="66" xfId="0" applyNumberFormat="1" applyFont="1" applyFill="1" applyBorder="1" applyAlignment="1" applyProtection="1">
      <alignment horizontal="left" vertical="center"/>
      <protection locked="0"/>
    </xf>
    <xf numFmtId="4" fontId="10" fillId="2" borderId="75" xfId="0" applyNumberFormat="1" applyFont="1" applyFill="1" applyBorder="1" applyAlignment="1" applyProtection="1">
      <alignment horizontal="left" vertical="center"/>
      <protection locked="0"/>
    </xf>
    <xf numFmtId="4" fontId="21" fillId="2" borderId="97" xfId="0" applyNumberFormat="1" applyFont="1" applyFill="1" applyBorder="1" applyAlignment="1" applyProtection="1">
      <alignment vertical="center"/>
      <protection locked="0"/>
    </xf>
    <xf numFmtId="4" fontId="21" fillId="2" borderId="41" xfId="0" applyNumberFormat="1" applyFont="1" applyFill="1" applyBorder="1" applyAlignment="1" applyProtection="1">
      <alignment vertical="center"/>
      <protection locked="0"/>
    </xf>
    <xf numFmtId="4" fontId="10" fillId="2" borderId="95" xfId="0" applyNumberFormat="1" applyFont="1" applyFill="1" applyBorder="1" applyAlignment="1" applyProtection="1">
      <alignment horizontal="left" vertical="center"/>
      <protection locked="0"/>
    </xf>
    <xf numFmtId="4" fontId="10" fillId="2" borderId="100" xfId="0" applyNumberFormat="1" applyFont="1" applyFill="1" applyBorder="1" applyAlignment="1" applyProtection="1">
      <alignment horizontal="left" vertical="center"/>
      <protection locked="0"/>
    </xf>
    <xf numFmtId="4" fontId="10" fillId="2" borderId="64" xfId="0" applyNumberFormat="1" applyFont="1" applyFill="1" applyBorder="1" applyAlignment="1" applyProtection="1">
      <alignment horizontal="left" vertical="center"/>
      <protection locked="0"/>
    </xf>
    <xf numFmtId="4" fontId="10" fillId="2" borderId="65" xfId="0" applyNumberFormat="1" applyFont="1" applyFill="1" applyBorder="1" applyAlignment="1" applyProtection="1">
      <alignment horizontal="left" vertical="center"/>
      <protection locked="0"/>
    </xf>
    <xf numFmtId="4" fontId="10" fillId="2" borderId="67" xfId="0" applyNumberFormat="1" applyFont="1" applyFill="1" applyBorder="1" applyAlignment="1" applyProtection="1">
      <alignment horizontal="left" vertical="center"/>
      <protection locked="0"/>
    </xf>
    <xf numFmtId="4" fontId="10" fillId="2" borderId="62" xfId="0" applyNumberFormat="1" applyFont="1" applyFill="1" applyBorder="1" applyAlignment="1" applyProtection="1">
      <alignment horizontal="left" vertical="center"/>
      <protection locked="0"/>
    </xf>
    <xf numFmtId="3" fontId="17" fillId="2" borderId="15" xfId="0" applyNumberFormat="1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/>
    <xf numFmtId="0" fontId="14" fillId="2" borderId="2" xfId="0" applyFont="1" applyFill="1" applyBorder="1"/>
    <xf numFmtId="0" fontId="14" fillId="2" borderId="3" xfId="0" applyFont="1" applyFill="1" applyBorder="1"/>
    <xf numFmtId="0" fontId="14" fillId="2" borderId="3" xfId="0" applyFont="1" applyFill="1" applyBorder="1" applyProtection="1">
      <protection locked="0"/>
    </xf>
    <xf numFmtId="0" fontId="21" fillId="2" borderId="4" xfId="0" applyFont="1" applyFill="1" applyBorder="1" applyAlignment="1" applyProtection="1">
      <protection locked="0"/>
    </xf>
    <xf numFmtId="0" fontId="21" fillId="2" borderId="5" xfId="0" applyFont="1" applyFill="1" applyBorder="1" applyAlignment="1" applyProtection="1">
      <protection locked="0"/>
    </xf>
    <xf numFmtId="0" fontId="21" fillId="2" borderId="2" xfId="0" applyFont="1" applyFill="1" applyBorder="1" applyAlignment="1" applyProtection="1">
      <protection locked="0"/>
    </xf>
    <xf numFmtId="10" fontId="25" fillId="2" borderId="4" xfId="0" applyNumberFormat="1" applyFont="1" applyFill="1" applyBorder="1" applyProtection="1">
      <protection locked="0"/>
    </xf>
    <xf numFmtId="10" fontId="25" fillId="2" borderId="5" xfId="0" applyNumberFormat="1" applyFont="1" applyFill="1" applyBorder="1" applyProtection="1">
      <protection locked="0"/>
    </xf>
    <xf numFmtId="4" fontId="10" fillId="2" borderId="73" xfId="0" applyNumberFormat="1" applyFont="1" applyFill="1" applyBorder="1" applyAlignment="1" applyProtection="1">
      <alignment horizontal="left" vertical="center"/>
      <protection locked="0"/>
    </xf>
    <xf numFmtId="0" fontId="10" fillId="2" borderId="73" xfId="0" applyFont="1" applyFill="1" applyBorder="1" applyAlignment="1" applyProtection="1">
      <alignment horizontal="left" vertical="center"/>
      <protection locked="0"/>
    </xf>
    <xf numFmtId="4" fontId="10" fillId="2" borderId="74" xfId="0" applyNumberFormat="1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right" vertical="center"/>
      <protection locked="0"/>
    </xf>
    <xf numFmtId="4" fontId="10" fillId="2" borderId="86" xfId="0" applyNumberFormat="1" applyFont="1" applyFill="1" applyBorder="1" applyAlignment="1" applyProtection="1">
      <alignment horizontal="right" vertical="center"/>
      <protection locked="0"/>
    </xf>
    <xf numFmtId="4" fontId="10" fillId="2" borderId="87" xfId="0" applyNumberFormat="1" applyFont="1" applyFill="1" applyBorder="1" applyAlignment="1" applyProtection="1">
      <alignment horizontal="right" vertical="center"/>
      <protection locked="0"/>
    </xf>
    <xf numFmtId="4" fontId="10" fillId="2" borderId="88" xfId="0" applyNumberFormat="1" applyFont="1" applyFill="1" applyBorder="1" applyAlignment="1" applyProtection="1">
      <alignment horizontal="right" vertical="center"/>
      <protection locked="0"/>
    </xf>
    <xf numFmtId="4" fontId="8" fillId="2" borderId="97" xfId="0" applyNumberFormat="1" applyFont="1" applyFill="1" applyBorder="1" applyAlignment="1" applyProtection="1">
      <alignment vertical="center"/>
      <protection locked="0"/>
    </xf>
    <xf numFmtId="4" fontId="8" fillId="2" borderId="74" xfId="0" applyNumberFormat="1" applyFont="1" applyFill="1" applyBorder="1" applyAlignment="1" applyProtection="1">
      <alignment vertical="center"/>
      <protection locked="0"/>
    </xf>
    <xf numFmtId="4" fontId="8" fillId="2" borderId="91" xfId="0" applyNumberFormat="1" applyFont="1" applyFill="1" applyBorder="1" applyAlignment="1" applyProtection="1">
      <alignment vertical="center"/>
      <protection locked="0"/>
    </xf>
    <xf numFmtId="4" fontId="8" fillId="2" borderId="75" xfId="0" applyNumberFormat="1" applyFont="1" applyFill="1" applyBorder="1" applyAlignment="1" applyProtection="1">
      <alignment vertical="center"/>
      <protection locked="0"/>
    </xf>
    <xf numFmtId="0" fontId="10" fillId="2" borderId="59" xfId="0" applyFont="1" applyFill="1" applyBorder="1" applyAlignment="1" applyProtection="1">
      <alignment vertical="center"/>
      <protection locked="0"/>
    </xf>
    <xf numFmtId="0" fontId="10" fillId="2" borderId="61" xfId="0" applyFont="1" applyFill="1" applyBorder="1" applyAlignment="1" applyProtection="1">
      <alignment vertical="center"/>
      <protection locked="0"/>
    </xf>
    <xf numFmtId="0" fontId="10" fillId="2" borderId="62" xfId="0" applyFont="1" applyFill="1" applyBorder="1" applyAlignment="1" applyProtection="1">
      <alignment vertical="center"/>
      <protection locked="0"/>
    </xf>
    <xf numFmtId="0" fontId="10" fillId="2" borderId="64" xfId="0" applyFont="1" applyFill="1" applyBorder="1" applyAlignment="1" applyProtection="1">
      <alignment vertical="center"/>
      <protection locked="0"/>
    </xf>
    <xf numFmtId="0" fontId="10" fillId="2" borderId="65" xfId="0" applyFont="1" applyFill="1" applyBorder="1" applyAlignment="1" applyProtection="1">
      <alignment vertical="center"/>
      <protection locked="0"/>
    </xf>
    <xf numFmtId="0" fontId="10" fillId="2" borderId="67" xfId="0" applyFont="1" applyFill="1" applyBorder="1" applyAlignment="1" applyProtection="1">
      <alignment vertical="center"/>
      <protection locked="0"/>
    </xf>
    <xf numFmtId="4" fontId="8" fillId="2" borderId="73" xfId="0" applyNumberFormat="1" applyFont="1" applyFill="1" applyBorder="1" applyAlignment="1" applyProtection="1">
      <alignment vertical="center"/>
      <protection locked="0"/>
    </xf>
    <xf numFmtId="4" fontId="14" fillId="2" borderId="88" xfId="0" applyNumberFormat="1" applyFont="1" applyFill="1" applyBorder="1" applyAlignment="1" applyProtection="1">
      <alignment vertical="center"/>
      <protection locked="0"/>
    </xf>
    <xf numFmtId="4" fontId="10" fillId="2" borderId="110" xfId="0" applyNumberFormat="1" applyFont="1" applyFill="1" applyBorder="1" applyAlignment="1" applyProtection="1">
      <alignment horizontal="right" vertical="center"/>
      <protection locked="0"/>
    </xf>
    <xf numFmtId="4" fontId="10" fillId="2" borderId="82" xfId="0" applyNumberFormat="1" applyFont="1" applyFill="1" applyBorder="1" applyAlignment="1" applyProtection="1">
      <alignment horizontal="right" vertical="center"/>
      <protection locked="0"/>
    </xf>
    <xf numFmtId="4" fontId="10" fillId="2" borderId="85" xfId="0" applyNumberFormat="1" applyFont="1" applyFill="1" applyBorder="1" applyAlignment="1" applyProtection="1">
      <alignment horizontal="right" vertical="center"/>
      <protection locked="0"/>
    </xf>
    <xf numFmtId="4" fontId="8" fillId="2" borderId="104" xfId="0" applyNumberFormat="1" applyFont="1" applyFill="1" applyBorder="1" applyAlignment="1" applyProtection="1">
      <alignment vertical="center"/>
      <protection locked="0"/>
    </xf>
    <xf numFmtId="4" fontId="8" fillId="2" borderId="99" xfId="0" applyNumberFormat="1" applyFont="1" applyFill="1" applyBorder="1" applyAlignment="1" applyProtection="1">
      <alignment vertical="center"/>
      <protection locked="0"/>
    </xf>
    <xf numFmtId="4" fontId="8" fillId="2" borderId="106" xfId="0" applyNumberFormat="1" applyFont="1" applyFill="1" applyBorder="1" applyAlignment="1" applyProtection="1">
      <alignment horizontal="right" vertical="center"/>
      <protection locked="0"/>
    </xf>
    <xf numFmtId="4" fontId="8" fillId="2" borderId="84" xfId="0" applyNumberFormat="1" applyFont="1" applyFill="1" applyBorder="1" applyAlignment="1" applyProtection="1">
      <alignment horizontal="right" vertical="center"/>
      <protection locked="0"/>
    </xf>
    <xf numFmtId="4" fontId="8" fillId="2" borderId="85" xfId="0" applyNumberFormat="1" applyFont="1" applyFill="1" applyBorder="1" applyAlignment="1" applyProtection="1">
      <alignment horizontal="right" vertical="center"/>
      <protection locked="0"/>
    </xf>
    <xf numFmtId="4" fontId="8" fillId="2" borderId="104" xfId="0" applyNumberFormat="1" applyFont="1" applyFill="1" applyBorder="1" applyAlignment="1" applyProtection="1">
      <alignment horizontal="right" vertical="center"/>
      <protection locked="0"/>
    </xf>
    <xf numFmtId="4" fontId="8" fillId="2" borderId="99" xfId="0" applyNumberFormat="1" applyFont="1" applyFill="1" applyBorder="1" applyAlignment="1" applyProtection="1">
      <alignment horizontal="right" vertical="center"/>
      <protection locked="0"/>
    </xf>
    <xf numFmtId="4" fontId="8" fillId="2" borderId="110" xfId="0" applyNumberFormat="1" applyFont="1" applyFill="1" applyBorder="1" applyAlignment="1" applyProtection="1">
      <alignment horizontal="right" vertical="center"/>
      <protection locked="0"/>
    </xf>
    <xf numFmtId="0" fontId="10" fillId="2" borderId="97" xfId="0" applyFont="1" applyFill="1" applyBorder="1" applyAlignment="1" applyProtection="1">
      <alignment horizontal="center" vertical="center"/>
      <protection locked="0"/>
    </xf>
    <xf numFmtId="0" fontId="10" fillId="2" borderId="74" xfId="0" applyFont="1" applyFill="1" applyBorder="1" applyAlignment="1" applyProtection="1">
      <alignment horizontal="center" vertical="center"/>
      <protection locked="0"/>
    </xf>
    <xf numFmtId="0" fontId="10" fillId="2" borderId="75" xfId="0" applyFont="1" applyFill="1" applyBorder="1" applyAlignment="1" applyProtection="1">
      <alignment horizontal="center" vertical="center"/>
      <protection locked="0"/>
    </xf>
    <xf numFmtId="4" fontId="10" fillId="2" borderId="97" xfId="0" applyNumberFormat="1" applyFont="1" applyFill="1" applyBorder="1" applyAlignment="1" applyProtection="1">
      <alignment horizontal="right" vertical="center"/>
      <protection locked="0"/>
    </xf>
    <xf numFmtId="4" fontId="10" fillId="2" borderId="96" xfId="0" applyNumberFormat="1" applyFont="1" applyFill="1" applyBorder="1" applyAlignment="1" applyProtection="1">
      <alignment horizontal="right" vertical="center"/>
      <protection locked="0"/>
    </xf>
    <xf numFmtId="4" fontId="10" fillId="2" borderId="74" xfId="0" applyNumberFormat="1" applyFont="1" applyFill="1" applyBorder="1" applyAlignment="1" applyProtection="1">
      <alignment horizontal="right" vertical="center"/>
      <protection locked="0"/>
    </xf>
    <xf numFmtId="4" fontId="10" fillId="2" borderId="75" xfId="0" applyNumberFormat="1" applyFont="1" applyFill="1" applyBorder="1" applyAlignment="1" applyProtection="1">
      <alignment horizontal="right" vertical="center"/>
      <protection locked="0"/>
    </xf>
    <xf numFmtId="4" fontId="10" fillId="2" borderId="66" xfId="0" applyNumberFormat="1" applyFont="1" applyFill="1" applyBorder="1" applyAlignment="1" applyProtection="1">
      <alignment horizontal="right" vertical="center"/>
      <protection locked="0"/>
    </xf>
    <xf numFmtId="4" fontId="14" fillId="3" borderId="73" xfId="0" applyNumberFormat="1" applyFont="1" applyFill="1" applyBorder="1" applyAlignment="1" applyProtection="1">
      <alignment horizontal="right" vertical="center"/>
      <protection locked="0"/>
    </xf>
    <xf numFmtId="4" fontId="14" fillId="3" borderId="97" xfId="0" applyNumberFormat="1" applyFont="1" applyFill="1" applyBorder="1" applyAlignment="1" applyProtection="1">
      <alignment horizontal="right" vertical="center"/>
      <protection locked="0"/>
    </xf>
    <xf numFmtId="4" fontId="14" fillId="3" borderId="74" xfId="0" applyNumberFormat="1" applyFont="1" applyFill="1" applyBorder="1" applyAlignment="1" applyProtection="1">
      <alignment horizontal="right" vertical="center"/>
      <protection locked="0"/>
    </xf>
    <xf numFmtId="4" fontId="14" fillId="3" borderId="75" xfId="0" applyNumberFormat="1" applyFont="1" applyFill="1" applyBorder="1" applyAlignment="1" applyProtection="1">
      <alignment horizontal="right" vertical="center"/>
      <protection locked="0"/>
    </xf>
    <xf numFmtId="4" fontId="8" fillId="2" borderId="97" xfId="0" applyNumberFormat="1" applyFont="1" applyFill="1" applyBorder="1" applyAlignment="1" applyProtection="1">
      <alignment horizontal="right" vertical="center"/>
      <protection locked="0"/>
    </xf>
    <xf numFmtId="4" fontId="8" fillId="2" borderId="74" xfId="0" applyNumberFormat="1" applyFont="1" applyFill="1" applyBorder="1" applyAlignment="1" applyProtection="1">
      <alignment horizontal="right" vertical="center"/>
      <protection locked="0"/>
    </xf>
    <xf numFmtId="4" fontId="8" fillId="2" borderId="75" xfId="0" applyNumberFormat="1" applyFont="1" applyFill="1" applyBorder="1" applyAlignment="1" applyProtection="1">
      <alignment horizontal="right" vertical="center"/>
      <protection locked="0"/>
    </xf>
    <xf numFmtId="0" fontId="42" fillId="2" borderId="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/>
    </xf>
    <xf numFmtId="4" fontId="14" fillId="2" borderId="110" xfId="0" applyNumberFormat="1" applyFont="1" applyFill="1" applyBorder="1" applyAlignment="1">
      <alignment horizontal="right" vertical="center"/>
    </xf>
    <xf numFmtId="4" fontId="8" fillId="2" borderId="15" xfId="0" applyNumberFormat="1" applyFont="1" applyFill="1" applyBorder="1" applyAlignment="1" applyProtection="1">
      <alignment vertical="center"/>
      <protection locked="0"/>
    </xf>
    <xf numFmtId="0" fontId="10" fillId="2" borderId="59" xfId="0" applyFont="1" applyFill="1" applyBorder="1" applyAlignment="1" applyProtection="1">
      <protection locked="0"/>
    </xf>
    <xf numFmtId="0" fontId="10" fillId="2" borderId="60" xfId="0" applyFont="1" applyFill="1" applyBorder="1" applyAlignment="1" applyProtection="1">
      <protection locked="0"/>
    </xf>
    <xf numFmtId="0" fontId="10" fillId="2" borderId="61" xfId="0" applyFont="1" applyFill="1" applyBorder="1" applyAlignment="1" applyProtection="1">
      <protection locked="0"/>
    </xf>
    <xf numFmtId="0" fontId="10" fillId="2" borderId="62" xfId="0" applyFont="1" applyFill="1" applyBorder="1" applyAlignment="1" applyProtection="1">
      <protection locked="0"/>
    </xf>
    <xf numFmtId="0" fontId="10" fillId="2" borderId="63" xfId="0" applyFont="1" applyFill="1" applyBorder="1" applyAlignment="1" applyProtection="1">
      <protection locked="0"/>
    </xf>
    <xf numFmtId="0" fontId="10" fillId="2" borderId="64" xfId="0" applyFont="1" applyFill="1" applyBorder="1" applyAlignment="1" applyProtection="1">
      <protection locked="0"/>
    </xf>
    <xf numFmtId="0" fontId="10" fillId="2" borderId="65" xfId="0" applyFont="1" applyFill="1" applyBorder="1" applyAlignment="1" applyProtection="1">
      <protection locked="0"/>
    </xf>
    <xf numFmtId="0" fontId="10" fillId="2" borderId="66" xfId="0" applyFont="1" applyFill="1" applyBorder="1" applyAlignment="1" applyProtection="1">
      <protection locked="0"/>
    </xf>
    <xf numFmtId="0" fontId="10" fillId="2" borderId="67" xfId="0" applyFont="1" applyFill="1" applyBorder="1" applyAlignment="1" applyProtection="1">
      <protection locked="0"/>
    </xf>
    <xf numFmtId="165" fontId="8" fillId="2" borderId="110" xfId="0" applyNumberFormat="1" applyFont="1" applyFill="1" applyBorder="1" applyAlignment="1" applyProtection="1">
      <alignment horizontal="right" vertical="center"/>
      <protection locked="0"/>
    </xf>
    <xf numFmtId="165" fontId="10" fillId="2" borderId="110" xfId="0" applyNumberFormat="1" applyFont="1" applyFill="1" applyBorder="1" applyAlignment="1" applyProtection="1">
      <alignment horizontal="right" vertical="center"/>
      <protection locked="0"/>
    </xf>
    <xf numFmtId="165" fontId="10" fillId="2" borderId="82" xfId="0" applyNumberFormat="1" applyFont="1" applyFill="1" applyBorder="1" applyAlignment="1" applyProtection="1">
      <alignment horizontal="right" vertical="center"/>
      <protection locked="0"/>
    </xf>
    <xf numFmtId="165" fontId="10" fillId="2" borderId="85" xfId="0" applyNumberFormat="1" applyFont="1" applyFill="1" applyBorder="1" applyAlignment="1" applyProtection="1">
      <alignment horizontal="right" vertical="center"/>
      <protection locked="0"/>
    </xf>
    <xf numFmtId="4" fontId="14" fillId="2" borderId="15" xfId="0" applyNumberFormat="1" applyFont="1" applyFill="1" applyBorder="1" applyAlignment="1" applyProtection="1">
      <protection locked="0"/>
    </xf>
    <xf numFmtId="0" fontId="8" fillId="2" borderId="95" xfId="0" applyFont="1" applyFill="1" applyBorder="1" applyAlignment="1">
      <alignment horizontal="left" vertical="center"/>
    </xf>
    <xf numFmtId="4" fontId="10" fillId="2" borderId="97" xfId="0" applyNumberFormat="1" applyFont="1" applyFill="1" applyBorder="1" applyAlignment="1" applyProtection="1">
      <alignment vertical="center"/>
    </xf>
    <xf numFmtId="4" fontId="10" fillId="2" borderId="75" xfId="0" applyNumberFormat="1" applyFont="1" applyFill="1" applyBorder="1" applyAlignment="1" applyProtection="1">
      <alignment vertical="center"/>
    </xf>
    <xf numFmtId="0" fontId="43" fillId="0" borderId="9" xfId="0" applyFont="1" applyFill="1" applyBorder="1" applyAlignment="1" applyProtection="1">
      <alignment horizontal="left"/>
      <protection locked="0"/>
    </xf>
    <xf numFmtId="0" fontId="43" fillId="0" borderId="0" xfId="0" applyFont="1" applyFill="1" applyBorder="1" applyAlignment="1" applyProtection="1">
      <alignment horizontal="left"/>
      <protection locked="0"/>
    </xf>
    <xf numFmtId="0" fontId="43" fillId="0" borderId="10" xfId="0" applyFont="1" applyFill="1" applyBorder="1" applyAlignment="1" applyProtection="1">
      <alignment horizontal="left"/>
      <protection locked="0"/>
    </xf>
    <xf numFmtId="0" fontId="43" fillId="0" borderId="9" xfId="0" applyFont="1" applyFill="1" applyBorder="1" applyAlignment="1" applyProtection="1">
      <alignment horizontal="left" vertical="center"/>
      <protection locked="0"/>
    </xf>
    <xf numFmtId="0" fontId="43" fillId="0" borderId="0" xfId="0" applyFont="1" applyFill="1" applyBorder="1" applyAlignment="1" applyProtection="1">
      <alignment horizontal="left" vertical="center"/>
      <protection locked="0"/>
    </xf>
    <xf numFmtId="0" fontId="43" fillId="0" borderId="10" xfId="0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left"/>
    </xf>
    <xf numFmtId="0" fontId="10" fillId="2" borderId="0" xfId="0" applyFont="1" applyFill="1" applyBorder="1" applyAlignment="1" applyProtection="1">
      <alignment horizontal="left" vertical="center"/>
    </xf>
    <xf numFmtId="4" fontId="25" fillId="2" borderId="0" xfId="0" applyNumberFormat="1" applyFont="1" applyFill="1" applyAlignment="1" applyProtection="1">
      <alignment horizontal="left"/>
    </xf>
    <xf numFmtId="0" fontId="25" fillId="2" borderId="6" xfId="0" applyFont="1" applyFill="1" applyBorder="1" applyAlignment="1" applyProtection="1">
      <alignment horizontal="left"/>
    </xf>
    <xf numFmtId="0" fontId="25" fillId="2" borderId="7" xfId="0" applyFont="1" applyFill="1" applyBorder="1" applyAlignment="1" applyProtection="1">
      <alignment horizontal="left"/>
    </xf>
    <xf numFmtId="4" fontId="25" fillId="2" borderId="7" xfId="0" applyNumberFormat="1" applyFont="1" applyFill="1" applyBorder="1" applyAlignment="1" applyProtection="1">
      <alignment horizontal="left"/>
    </xf>
    <xf numFmtId="0" fontId="25" fillId="2" borderId="8" xfId="0" applyFont="1" applyFill="1" applyBorder="1" applyAlignment="1" applyProtection="1">
      <alignment horizontal="left"/>
    </xf>
    <xf numFmtId="0" fontId="25" fillId="2" borderId="9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4" fontId="25" fillId="2" borderId="0" xfId="0" applyNumberFormat="1" applyFont="1" applyFill="1" applyBorder="1" applyAlignment="1" applyProtection="1">
      <alignment horizontal="left"/>
    </xf>
    <xf numFmtId="0" fontId="25" fillId="2" borderId="10" xfId="0" applyFont="1" applyFill="1" applyBorder="1" applyAlignment="1" applyProtection="1">
      <alignment horizontal="left"/>
    </xf>
    <xf numFmtId="0" fontId="10" fillId="2" borderId="10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left"/>
    </xf>
    <xf numFmtId="0" fontId="10" fillId="2" borderId="9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/>
    </xf>
    <xf numFmtId="0" fontId="19" fillId="2" borderId="9" xfId="0" applyFont="1" applyFill="1" applyBorder="1" applyAlignment="1" applyProtection="1">
      <alignment horizontal="left"/>
    </xf>
    <xf numFmtId="0" fontId="17" fillId="5" borderId="0" xfId="0" applyFont="1" applyFill="1" applyBorder="1" applyAlignment="1" applyProtection="1">
      <alignment horizontal="left" vertical="center"/>
    </xf>
    <xf numFmtId="4" fontId="17" fillId="5" borderId="0" xfId="0" applyNumberFormat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4" fontId="17" fillId="2" borderId="0" xfId="0" applyNumberFormat="1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vertical="center"/>
    </xf>
    <xf numFmtId="0" fontId="21" fillId="2" borderId="9" xfId="0" applyFont="1" applyFill="1" applyBorder="1" applyAlignment="1" applyProtection="1">
      <alignment horizontal="left"/>
    </xf>
    <xf numFmtId="0" fontId="21" fillId="3" borderId="53" xfId="0" applyFont="1" applyFill="1" applyBorder="1" applyAlignment="1" applyProtection="1">
      <alignment vertical="center"/>
    </xf>
    <xf numFmtId="0" fontId="21" fillId="3" borderId="55" xfId="0" applyFont="1" applyFill="1" applyBorder="1" applyAlignment="1" applyProtection="1">
      <alignment vertical="center"/>
    </xf>
    <xf numFmtId="4" fontId="20" fillId="3" borderId="16" xfId="0" applyNumberFormat="1" applyFont="1" applyFill="1" applyBorder="1" applyAlignment="1" applyProtection="1">
      <alignment horizontal="right" vertical="center"/>
    </xf>
    <xf numFmtId="1" fontId="20" fillId="3" borderId="17" xfId="0" applyNumberFormat="1" applyFont="1" applyFill="1" applyBorder="1" applyAlignment="1" applyProtection="1">
      <alignment horizontal="center" vertical="center"/>
    </xf>
    <xf numFmtId="1" fontId="17" fillId="3" borderId="18" xfId="0" applyNumberFormat="1" applyFont="1" applyFill="1" applyBorder="1" applyAlignment="1" applyProtection="1">
      <alignment horizontal="left" vertical="center"/>
    </xf>
    <xf numFmtId="1" fontId="20" fillId="3" borderId="17" xfId="0" applyNumberFormat="1" applyFont="1" applyFill="1" applyBorder="1" applyAlignment="1" applyProtection="1">
      <alignment horizontal="left" vertical="center"/>
    </xf>
    <xf numFmtId="0" fontId="21" fillId="2" borderId="0" xfId="0" applyFont="1" applyFill="1" applyAlignment="1" applyProtection="1">
      <alignment horizontal="left" vertical="center"/>
    </xf>
    <xf numFmtId="0" fontId="26" fillId="2" borderId="9" xfId="0" applyFont="1" applyFill="1" applyBorder="1" applyAlignment="1" applyProtection="1">
      <alignment horizontal="center"/>
    </xf>
    <xf numFmtId="0" fontId="17" fillId="3" borderId="58" xfId="0" applyFont="1" applyFill="1" applyBorder="1" applyAlignment="1" applyProtection="1">
      <alignment vertical="center"/>
    </xf>
    <xf numFmtId="0" fontId="26" fillId="3" borderId="19" xfId="0" applyFont="1" applyFill="1" applyBorder="1" applyAlignment="1" applyProtection="1">
      <alignment horizontal="center" vertical="center"/>
    </xf>
    <xf numFmtId="4" fontId="26" fillId="3" borderId="15" xfId="0" applyNumberFormat="1" applyFont="1" applyFill="1" applyBorder="1" applyAlignment="1" applyProtection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left"/>
    </xf>
    <xf numFmtId="0" fontId="14" fillId="2" borderId="16" xfId="0" applyFont="1" applyFill="1" applyBorder="1" applyAlignment="1" applyProtection="1">
      <alignment vertical="center"/>
    </xf>
    <xf numFmtId="0" fontId="14" fillId="2" borderId="18" xfId="0" applyFont="1" applyFill="1" applyBorder="1" applyAlignment="1" applyProtection="1">
      <alignment vertical="center"/>
    </xf>
    <xf numFmtId="4" fontId="14" fillId="2" borderId="15" xfId="0" applyNumberFormat="1" applyFont="1" applyFill="1" applyBorder="1" applyAlignment="1" applyProtection="1">
      <alignment vertical="center"/>
    </xf>
    <xf numFmtId="4" fontId="14" fillId="2" borderId="15" xfId="0" applyNumberFormat="1" applyFont="1" applyFill="1" applyBorder="1" applyAlignment="1" applyProtection="1">
      <alignment horizontal="left" vertical="center"/>
    </xf>
    <xf numFmtId="0" fontId="14" fillId="2" borderId="15" xfId="0" applyFont="1" applyFill="1" applyBorder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0" fillId="2" borderId="59" xfId="0" applyFont="1" applyFill="1" applyBorder="1" applyAlignment="1" applyProtection="1">
      <alignment vertical="center"/>
    </xf>
    <xf numFmtId="0" fontId="10" fillId="2" borderId="61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0" fillId="2" borderId="65" xfId="0" applyFont="1" applyFill="1" applyBorder="1" applyAlignment="1" applyProtection="1">
      <alignment vertical="center"/>
    </xf>
    <xf numFmtId="0" fontId="10" fillId="2" borderId="67" xfId="0" applyFont="1" applyFill="1" applyBorder="1" applyAlignment="1" applyProtection="1">
      <alignment vertical="center"/>
    </xf>
    <xf numFmtId="0" fontId="10" fillId="2" borderId="64" xfId="0" applyFont="1" applyFill="1" applyBorder="1" applyAlignment="1" applyProtection="1">
      <alignment vertical="center"/>
    </xf>
    <xf numFmtId="0" fontId="44" fillId="2" borderId="9" xfId="0" applyFont="1" applyFill="1" applyBorder="1" applyAlignment="1" applyProtection="1">
      <alignment horizontal="left"/>
    </xf>
    <xf numFmtId="0" fontId="44" fillId="2" borderId="59" xfId="0" applyFont="1" applyFill="1" applyBorder="1" applyAlignment="1" applyProtection="1">
      <alignment vertical="center"/>
    </xf>
    <xf numFmtId="0" fontId="44" fillId="2" borderId="61" xfId="0" applyFont="1" applyFill="1" applyBorder="1" applyAlignment="1" applyProtection="1">
      <alignment vertical="center"/>
    </xf>
    <xf numFmtId="4" fontId="44" fillId="2" borderId="73" xfId="0" applyNumberFormat="1" applyFont="1" applyFill="1" applyBorder="1" applyAlignment="1" applyProtection="1">
      <alignment vertical="center"/>
    </xf>
    <xf numFmtId="4" fontId="44" fillId="2" borderId="73" xfId="0" applyNumberFormat="1" applyFont="1" applyFill="1" applyBorder="1" applyAlignment="1" applyProtection="1">
      <alignment horizontal="left" vertical="center"/>
    </xf>
    <xf numFmtId="0" fontId="44" fillId="2" borderId="73" xfId="0" applyFont="1" applyFill="1" applyBorder="1" applyAlignment="1" applyProtection="1">
      <alignment horizontal="left" vertical="center"/>
    </xf>
    <xf numFmtId="0" fontId="44" fillId="2" borderId="10" xfId="0" applyFont="1" applyFill="1" applyBorder="1" applyAlignment="1" applyProtection="1">
      <alignment horizontal="left"/>
    </xf>
    <xf numFmtId="0" fontId="44" fillId="2" borderId="0" xfId="0" applyFont="1" applyFill="1" applyAlignment="1" applyProtection="1">
      <alignment horizontal="left" vertical="center"/>
    </xf>
    <xf numFmtId="0" fontId="14" fillId="2" borderId="69" xfId="0" applyFont="1" applyFill="1" applyBorder="1" applyAlignment="1" applyProtection="1">
      <alignment vertical="center"/>
    </xf>
    <xf numFmtId="0" fontId="14" fillId="2" borderId="71" xfId="0" applyFont="1" applyFill="1" applyBorder="1" applyAlignment="1" applyProtection="1">
      <alignment vertical="center"/>
    </xf>
    <xf numFmtId="4" fontId="14" fillId="2" borderId="68" xfId="0" applyNumberFormat="1" applyFont="1" applyFill="1" applyBorder="1" applyAlignment="1" applyProtection="1">
      <alignment vertical="center"/>
    </xf>
    <xf numFmtId="4" fontId="14" fillId="2" borderId="68" xfId="0" applyNumberFormat="1" applyFont="1" applyFill="1" applyBorder="1" applyAlignment="1" applyProtection="1">
      <alignment horizontal="left" vertical="center"/>
    </xf>
    <xf numFmtId="0" fontId="14" fillId="2" borderId="68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4" fontId="10" fillId="2" borderId="0" xfId="0" applyNumberFormat="1" applyFont="1" applyFill="1" applyBorder="1" applyAlignment="1" applyProtection="1">
      <alignment horizontal="left" vertical="center"/>
    </xf>
    <xf numFmtId="4" fontId="26" fillId="3" borderId="72" xfId="0" applyNumberFormat="1" applyFont="1" applyFill="1" applyBorder="1" applyAlignment="1" applyProtection="1">
      <alignment horizontal="center" vertical="center"/>
    </xf>
    <xf numFmtId="1" fontId="17" fillId="3" borderId="76" xfId="0" applyNumberFormat="1" applyFont="1" applyFill="1" applyBorder="1" applyAlignment="1" applyProtection="1">
      <alignment horizontal="center" vertical="center"/>
    </xf>
    <xf numFmtId="4" fontId="14" fillId="2" borderId="69" xfId="0" applyNumberFormat="1" applyFont="1" applyFill="1" applyBorder="1" applyAlignment="1" applyProtection="1">
      <alignment horizontal="left" vertical="center"/>
    </xf>
    <xf numFmtId="4" fontId="14" fillId="2" borderId="70" xfId="0" applyNumberFormat="1" applyFont="1" applyFill="1" applyBorder="1" applyAlignment="1" applyProtection="1">
      <alignment horizontal="left" vertical="center"/>
    </xf>
    <xf numFmtId="4" fontId="14" fillId="2" borderId="71" xfId="0" applyNumberFormat="1" applyFont="1" applyFill="1" applyBorder="1" applyAlignment="1" applyProtection="1">
      <alignment horizontal="left" vertical="center"/>
    </xf>
    <xf numFmtId="4" fontId="14" fillId="2" borderId="16" xfId="0" applyNumberFormat="1" applyFont="1" applyFill="1" applyBorder="1" applyAlignment="1" applyProtection="1">
      <alignment horizontal="left" vertical="center"/>
    </xf>
    <xf numFmtId="4" fontId="14" fillId="2" borderId="17" xfId="0" applyNumberFormat="1" applyFont="1" applyFill="1" applyBorder="1" applyAlignment="1" applyProtection="1">
      <alignment horizontal="left" vertical="center"/>
    </xf>
    <xf numFmtId="4" fontId="14" fillId="2" borderId="18" xfId="0" applyNumberFormat="1" applyFont="1" applyFill="1" applyBorder="1" applyAlignment="1" applyProtection="1">
      <alignment horizontal="left" vertical="center"/>
    </xf>
    <xf numFmtId="0" fontId="9" fillId="2" borderId="95" xfId="0" applyFont="1" applyFill="1" applyBorder="1" applyAlignment="1" applyProtection="1">
      <alignment vertical="center"/>
    </xf>
    <xf numFmtId="0" fontId="10" fillId="2" borderId="100" xfId="0" applyFont="1" applyFill="1" applyBorder="1" applyAlignment="1" applyProtection="1">
      <alignment vertical="center"/>
    </xf>
    <xf numFmtId="0" fontId="9" fillId="2" borderId="62" xfId="0" applyFont="1" applyFill="1" applyBorder="1" applyAlignment="1" applyProtection="1">
      <alignment vertical="center"/>
    </xf>
    <xf numFmtId="0" fontId="9" fillId="2" borderId="89" xfId="0" applyFont="1" applyFill="1" applyBorder="1" applyAlignment="1" applyProtection="1">
      <alignment vertical="center"/>
    </xf>
    <xf numFmtId="0" fontId="10" fillId="2" borderId="94" xfId="0" applyFont="1" applyFill="1" applyBorder="1" applyAlignment="1" applyProtection="1">
      <alignment vertical="center"/>
    </xf>
    <xf numFmtId="0" fontId="14" fillId="2" borderId="10" xfId="0" applyFont="1" applyFill="1" applyBorder="1" applyAlignment="1" applyProtection="1">
      <alignment horizontal="left"/>
    </xf>
    <xf numFmtId="0" fontId="8" fillId="2" borderId="62" xfId="0" applyFont="1" applyFill="1" applyBorder="1" applyAlignment="1" applyProtection="1">
      <alignment vertical="center"/>
    </xf>
    <xf numFmtId="0" fontId="32" fillId="2" borderId="0" xfId="0" applyFont="1" applyFill="1" applyBorder="1" applyAlignment="1" applyProtection="1">
      <alignment horizontal="left" vertical="center"/>
    </xf>
    <xf numFmtId="0" fontId="35" fillId="2" borderId="0" xfId="0" applyFont="1" applyFill="1" applyBorder="1" applyAlignment="1" applyProtection="1">
      <alignment vertical="center"/>
    </xf>
    <xf numFmtId="4" fontId="35" fillId="2" borderId="0" xfId="0" applyNumberFormat="1" applyFont="1" applyFill="1" applyBorder="1" applyAlignment="1" applyProtection="1">
      <alignment horizontal="left" vertical="center"/>
    </xf>
    <xf numFmtId="0" fontId="25" fillId="2" borderId="11" xfId="0" applyFont="1" applyFill="1" applyBorder="1" applyAlignment="1" applyProtection="1">
      <alignment horizontal="left"/>
    </xf>
    <xf numFmtId="0" fontId="25" fillId="2" borderId="12" xfId="0" applyFont="1" applyFill="1" applyBorder="1" applyAlignment="1" applyProtection="1">
      <alignment horizontal="left"/>
    </xf>
    <xf numFmtId="0" fontId="25" fillId="2" borderId="13" xfId="0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>
      <alignment horizontal="left"/>
    </xf>
    <xf numFmtId="0" fontId="24" fillId="2" borderId="0" xfId="0" applyFont="1" applyFill="1" applyAlignment="1" applyProtection="1">
      <alignment horizontal="right"/>
    </xf>
    <xf numFmtId="0" fontId="22" fillId="2" borderId="0" xfId="0" applyFont="1" applyFill="1" applyAlignment="1" applyProtection="1">
      <alignment horizontal="left"/>
    </xf>
    <xf numFmtId="0" fontId="10" fillId="2" borderId="138" xfId="0" applyFont="1" applyFill="1" applyBorder="1" applyAlignment="1" applyProtection="1">
      <alignment vertical="center"/>
      <protection locked="0"/>
    </xf>
    <xf numFmtId="0" fontId="10" fillId="2" borderId="139" xfId="0" applyFont="1" applyFill="1" applyBorder="1" applyAlignment="1" applyProtection="1">
      <alignment vertical="center"/>
      <protection locked="0"/>
    </xf>
    <xf numFmtId="4" fontId="10" fillId="2" borderId="140" xfId="0" applyNumberFormat="1" applyFont="1" applyFill="1" applyBorder="1" applyAlignment="1" applyProtection="1">
      <alignment horizontal="right" vertical="center"/>
      <protection locked="0"/>
    </xf>
    <xf numFmtId="4" fontId="10" fillId="2" borderId="138" xfId="0" applyNumberFormat="1" applyFont="1" applyFill="1" applyBorder="1" applyAlignment="1" applyProtection="1">
      <alignment horizontal="left" vertical="center"/>
      <protection locked="0"/>
    </xf>
    <xf numFmtId="4" fontId="10" fillId="2" borderId="141" xfId="0" applyNumberFormat="1" applyFont="1" applyFill="1" applyBorder="1" applyAlignment="1" applyProtection="1">
      <alignment horizontal="left" vertical="center"/>
      <protection locked="0"/>
    </xf>
    <xf numFmtId="4" fontId="10" fillId="2" borderId="139" xfId="0" applyNumberFormat="1" applyFont="1" applyFill="1" applyBorder="1" applyAlignment="1" applyProtection="1">
      <alignment horizontal="left" vertical="center"/>
      <protection locked="0"/>
    </xf>
    <xf numFmtId="4" fontId="10" fillId="2" borderId="63" xfId="0" applyNumberFormat="1" applyFont="1" applyFill="1" applyBorder="1" applyAlignment="1" applyProtection="1">
      <alignment horizontal="left" vertical="center"/>
      <protection locked="0"/>
    </xf>
    <xf numFmtId="4" fontId="10" fillId="2" borderId="59" xfId="0" applyNumberFormat="1" applyFont="1" applyFill="1" applyBorder="1" applyAlignment="1" applyProtection="1">
      <alignment horizontal="left" vertical="center"/>
      <protection locked="0"/>
    </xf>
    <xf numFmtId="4" fontId="10" fillId="2" borderId="60" xfId="0" applyNumberFormat="1" applyFont="1" applyFill="1" applyBorder="1" applyAlignment="1" applyProtection="1">
      <alignment horizontal="left" vertical="center"/>
      <protection locked="0"/>
    </xf>
    <xf numFmtId="4" fontId="10" fillId="2" borderId="89" xfId="0" applyNumberFormat="1" applyFont="1" applyFill="1" applyBorder="1" applyAlignment="1" applyProtection="1">
      <alignment horizontal="left" vertical="center"/>
      <protection locked="0"/>
    </xf>
    <xf numFmtId="4" fontId="10" fillId="2" borderId="90" xfId="0" applyNumberFormat="1" applyFont="1" applyFill="1" applyBorder="1" applyAlignment="1" applyProtection="1">
      <alignment horizontal="left" vertical="center"/>
      <protection locked="0"/>
    </xf>
    <xf numFmtId="0" fontId="25" fillId="2" borderId="12" xfId="0" applyFont="1" applyFill="1" applyBorder="1" applyAlignment="1">
      <alignment horizontal="left"/>
    </xf>
    <xf numFmtId="0" fontId="14" fillId="4" borderId="0" xfId="0" applyFont="1" applyFill="1" applyBorder="1" applyAlignment="1" applyProtection="1">
      <alignment horizontal="left" vertical="center" wrapText="1"/>
    </xf>
    <xf numFmtId="4" fontId="10" fillId="2" borderId="95" xfId="0" applyNumberFormat="1" applyFont="1" applyFill="1" applyBorder="1" applyAlignment="1" applyProtection="1">
      <alignment horizontal="left" vertical="center"/>
      <protection locked="0"/>
    </xf>
    <xf numFmtId="4" fontId="10" fillId="2" borderId="100" xfId="0" applyNumberFormat="1" applyFont="1" applyFill="1" applyBorder="1" applyAlignment="1" applyProtection="1">
      <alignment horizontal="left" vertical="center"/>
      <protection locked="0"/>
    </xf>
    <xf numFmtId="4" fontId="10" fillId="2" borderId="62" xfId="0" applyNumberFormat="1" applyFont="1" applyFill="1" applyBorder="1" applyAlignment="1" applyProtection="1">
      <alignment horizontal="left" vertical="center"/>
      <protection locked="0"/>
    </xf>
    <xf numFmtId="4" fontId="10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100" xfId="0" applyNumberFormat="1" applyFont="1" applyFill="1" applyBorder="1" applyAlignment="1" applyProtection="1">
      <alignment horizontal="right" vertical="center"/>
      <protection locked="0"/>
    </xf>
    <xf numFmtId="4" fontId="8" fillId="2" borderId="64" xfId="0" applyNumberFormat="1" applyFont="1" applyFill="1" applyBorder="1" applyAlignment="1" applyProtection="1">
      <alignment horizontal="right" vertical="center"/>
      <protection locked="0"/>
    </xf>
    <xf numFmtId="4" fontId="8" fillId="2" borderId="67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25" fillId="2" borderId="0" xfId="0" applyFont="1" applyFill="1" applyProtection="1"/>
    <xf numFmtId="0" fontId="25" fillId="2" borderId="0" xfId="0" applyFont="1" applyFill="1" applyBorder="1" applyProtection="1"/>
    <xf numFmtId="0" fontId="15" fillId="2" borderId="0" xfId="0" applyFont="1" applyFill="1" applyBorder="1" applyAlignment="1" applyProtection="1">
      <alignment vertical="center"/>
    </xf>
    <xf numFmtId="0" fontId="25" fillId="2" borderId="6" xfId="0" applyFont="1" applyFill="1" applyBorder="1" applyProtection="1"/>
    <xf numFmtId="0" fontId="25" fillId="2" borderId="7" xfId="0" applyFont="1" applyFill="1" applyBorder="1" applyProtection="1"/>
    <xf numFmtId="0" fontId="25" fillId="2" borderId="8" xfId="0" applyFont="1" applyFill="1" applyBorder="1" applyProtection="1"/>
    <xf numFmtId="0" fontId="25" fillId="2" borderId="9" xfId="0" applyFont="1" applyFill="1" applyBorder="1" applyProtection="1"/>
    <xf numFmtId="0" fontId="14" fillId="2" borderId="0" xfId="0" applyFont="1" applyFill="1" applyBorder="1" applyProtection="1"/>
    <xf numFmtId="0" fontId="25" fillId="2" borderId="10" xfId="0" applyFont="1" applyFill="1" applyBorder="1" applyProtection="1"/>
    <xf numFmtId="0" fontId="25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Protection="1"/>
    <xf numFmtId="0" fontId="26" fillId="2" borderId="0" xfId="0" applyFont="1" applyFill="1" applyBorder="1" applyAlignment="1" applyProtection="1">
      <alignment horizontal="center" vertical="center"/>
    </xf>
    <xf numFmtId="0" fontId="11" fillId="2" borderId="9" xfId="0" applyFont="1" applyFill="1" applyBorder="1" applyProtection="1"/>
    <xf numFmtId="0" fontId="14" fillId="4" borderId="0" xfId="0" applyFont="1" applyFill="1" applyBorder="1" applyAlignment="1" applyProtection="1">
      <alignment vertical="center"/>
    </xf>
    <xf numFmtId="0" fontId="11" fillId="2" borderId="10" xfId="0" applyFont="1" applyFill="1" applyBorder="1" applyProtection="1"/>
    <xf numFmtId="0" fontId="11" fillId="2" borderId="0" xfId="0" applyFont="1" applyFill="1" applyProtection="1"/>
    <xf numFmtId="0" fontId="19" fillId="2" borderId="9" xfId="0" applyFont="1" applyFill="1" applyBorder="1" applyProtection="1"/>
    <xf numFmtId="0" fontId="17" fillId="5" borderId="0" xfId="0" applyFont="1" applyFill="1" applyBorder="1" applyAlignment="1" applyProtection="1">
      <alignment vertical="center"/>
    </xf>
    <xf numFmtId="0" fontId="19" fillId="2" borderId="10" xfId="0" applyFont="1" applyFill="1" applyBorder="1" applyProtection="1"/>
    <xf numFmtId="0" fontId="17" fillId="2" borderId="0" xfId="0" applyFont="1" applyFill="1" applyAlignment="1" applyProtection="1">
      <alignment vertical="center"/>
    </xf>
    <xf numFmtId="0" fontId="14" fillId="2" borderId="1" xfId="0" applyFont="1" applyFill="1" applyBorder="1" applyProtection="1"/>
    <xf numFmtId="0" fontId="29" fillId="2" borderId="1" xfId="0" applyNumberFormat="1" applyFont="1" applyFill="1" applyBorder="1" applyAlignment="1" applyProtection="1">
      <alignment horizontal="left"/>
    </xf>
    <xf numFmtId="0" fontId="25" fillId="2" borderId="1" xfId="0" applyFont="1" applyFill="1" applyBorder="1" applyProtection="1"/>
    <xf numFmtId="0" fontId="25" fillId="2" borderId="1" xfId="0" applyFont="1" applyFill="1" applyBorder="1" applyAlignment="1" applyProtection="1">
      <alignment horizontal="left"/>
    </xf>
    <xf numFmtId="0" fontId="45" fillId="2" borderId="0" xfId="0" applyFont="1" applyFill="1" applyBorder="1" applyAlignment="1" applyProtection="1">
      <alignment horizontal="center"/>
    </xf>
    <xf numFmtId="0" fontId="25" fillId="2" borderId="9" xfId="0" applyFont="1" applyFill="1" applyBorder="1" applyAlignment="1" applyProtection="1">
      <alignment wrapText="1"/>
    </xf>
    <xf numFmtId="0" fontId="25" fillId="2" borderId="1" xfId="0" applyFont="1" applyFill="1" applyBorder="1" applyAlignment="1" applyProtection="1">
      <alignment wrapText="1"/>
    </xf>
    <xf numFmtId="0" fontId="25" fillId="2" borderId="1" xfId="0" applyFont="1" applyFill="1" applyBorder="1" applyAlignment="1" applyProtection="1">
      <alignment horizontal="center" wrapText="1"/>
    </xf>
    <xf numFmtId="0" fontId="29" fillId="2" borderId="1" xfId="0" applyFont="1" applyFill="1" applyBorder="1" applyAlignment="1" applyProtection="1">
      <alignment horizontal="center" wrapText="1"/>
    </xf>
    <xf numFmtId="0" fontId="25" fillId="2" borderId="1" xfId="0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center"/>
    </xf>
    <xf numFmtId="0" fontId="25" fillId="2" borderId="10" xfId="0" applyFont="1" applyFill="1" applyBorder="1" applyAlignment="1" applyProtection="1">
      <alignment wrapText="1"/>
    </xf>
    <xf numFmtId="0" fontId="25" fillId="2" borderId="0" xfId="0" applyFont="1" applyFill="1" applyAlignment="1" applyProtection="1">
      <alignment wrapText="1"/>
    </xf>
    <xf numFmtId="0" fontId="22" fillId="6" borderId="1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center" wrapText="1"/>
    </xf>
    <xf numFmtId="0" fontId="25" fillId="2" borderId="0" xfId="0" quotePrefix="1" applyFont="1" applyFill="1" applyBorder="1" applyAlignment="1" applyProtection="1">
      <alignment horizontal="left"/>
    </xf>
    <xf numFmtId="0" fontId="25" fillId="2" borderId="11" xfId="0" applyFont="1" applyFill="1" applyBorder="1" applyProtection="1"/>
    <xf numFmtId="0" fontId="25" fillId="2" borderId="12" xfId="0" applyFont="1" applyFill="1" applyBorder="1" applyProtection="1"/>
    <xf numFmtId="0" fontId="25" fillId="2" borderId="13" xfId="0" applyFont="1" applyFill="1" applyBorder="1" applyProtection="1"/>
    <xf numFmtId="0" fontId="22" fillId="2" borderId="0" xfId="0" applyFont="1" applyFill="1" applyBorder="1" applyProtection="1"/>
    <xf numFmtId="0" fontId="22" fillId="2" borderId="0" xfId="0" applyFont="1" applyFill="1" applyProtection="1"/>
    <xf numFmtId="3" fontId="25" fillId="2" borderId="4" xfId="0" applyNumberFormat="1" applyFont="1" applyFill="1" applyBorder="1" applyAlignment="1" applyProtection="1">
      <alignment horizontal="center"/>
      <protection locked="0"/>
    </xf>
    <xf numFmtId="3" fontId="25" fillId="2" borderId="5" xfId="0" applyNumberFormat="1" applyFont="1" applyFill="1" applyBorder="1" applyAlignment="1" applyProtection="1">
      <alignment horizontal="center"/>
      <protection locked="0"/>
    </xf>
    <xf numFmtId="0" fontId="25" fillId="2" borderId="4" xfId="0" applyFont="1" applyFill="1" applyBorder="1" applyAlignment="1" applyProtection="1">
      <alignment horizontal="center"/>
      <protection locked="0"/>
    </xf>
    <xf numFmtId="0" fontId="25" fillId="2" borderId="5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Protection="1"/>
    <xf numFmtId="0" fontId="7" fillId="2" borderId="0" xfId="0" applyFont="1" applyFill="1" applyBorder="1" applyProtection="1"/>
    <xf numFmtId="0" fontId="7" fillId="2" borderId="10" xfId="0" applyFont="1" applyFill="1" applyBorder="1" applyProtection="1"/>
    <xf numFmtId="0" fontId="7" fillId="2" borderId="0" xfId="0" applyFont="1" applyFill="1" applyProtection="1"/>
    <xf numFmtId="0" fontId="14" fillId="0" borderId="9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1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2" borderId="9" xfId="0" applyFont="1" applyFill="1" applyBorder="1" applyAlignment="1" applyProtection="1">
      <alignment wrapText="1"/>
    </xf>
    <xf numFmtId="0" fontId="7" fillId="2" borderId="1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14" fillId="0" borderId="9" xfId="0" applyFont="1" applyFill="1" applyBorder="1" applyAlignment="1" applyProtection="1">
      <alignment horizontal="left"/>
      <protection locked="0"/>
    </xf>
    <xf numFmtId="0" fontId="14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14" fillId="3" borderId="15" xfId="0" applyNumberFormat="1" applyFont="1" applyFill="1" applyBorder="1" applyAlignment="1" applyProtection="1">
      <alignment horizontal="center" wrapText="1"/>
    </xf>
    <xf numFmtId="4" fontId="14" fillId="2" borderId="73" xfId="0" applyNumberFormat="1" applyFont="1" applyFill="1" applyBorder="1" applyProtection="1"/>
    <xf numFmtId="4" fontId="14" fillId="2" borderId="74" xfId="0" applyNumberFormat="1" applyFont="1" applyFill="1" applyBorder="1" applyProtection="1"/>
    <xf numFmtId="4" fontId="14" fillId="2" borderId="75" xfId="0" applyNumberFormat="1" applyFont="1" applyFill="1" applyBorder="1" applyProtection="1"/>
    <xf numFmtId="4" fontId="27" fillId="2" borderId="126" xfId="0" applyNumberFormat="1" applyFont="1" applyFill="1" applyBorder="1" applyAlignment="1" applyProtection="1">
      <alignment horizontal="center"/>
    </xf>
    <xf numFmtId="3" fontId="27" fillId="2" borderId="126" xfId="0" applyNumberFormat="1" applyFont="1" applyFill="1" applyBorder="1" applyAlignment="1" applyProtection="1">
      <alignment horizontal="center"/>
    </xf>
    <xf numFmtId="4" fontId="27" fillId="3" borderId="154" xfId="0" applyNumberFormat="1" applyFont="1" applyFill="1" applyBorder="1" applyProtection="1"/>
    <xf numFmtId="4" fontId="27" fillId="3" borderId="125" xfId="0" applyNumberFormat="1" applyFont="1" applyFill="1" applyBorder="1" applyProtection="1"/>
    <xf numFmtId="4" fontId="27" fillId="3" borderId="126" xfId="0" applyNumberFormat="1" applyFont="1" applyFill="1" applyBorder="1" applyProtection="1"/>
    <xf numFmtId="4" fontId="27" fillId="2" borderId="153" xfId="0" applyNumberFormat="1" applyFont="1" applyFill="1" applyBorder="1" applyProtection="1"/>
    <xf numFmtId="4" fontId="27" fillId="2" borderId="152" xfId="0" applyNumberFormat="1" applyFont="1" applyFill="1" applyBorder="1" applyProtection="1"/>
    <xf numFmtId="165" fontId="7" fillId="2" borderId="74" xfId="0" applyNumberFormat="1" applyFont="1" applyFill="1" applyBorder="1" applyAlignment="1" applyProtection="1">
      <alignment horizontal="center" wrapText="1"/>
      <protection locked="0"/>
    </xf>
    <xf numFmtId="3" fontId="7" fillId="2" borderId="74" xfId="0" applyNumberFormat="1" applyFont="1" applyFill="1" applyBorder="1" applyAlignment="1" applyProtection="1">
      <alignment horizontal="center" wrapText="1"/>
      <protection locked="0"/>
    </xf>
    <xf numFmtId="3" fontId="7" fillId="2" borderId="80" xfId="0" applyNumberFormat="1" applyFont="1" applyFill="1" applyBorder="1" applyAlignment="1" applyProtection="1">
      <alignment horizontal="center" wrapText="1"/>
      <protection locked="0"/>
    </xf>
    <xf numFmtId="0" fontId="7" fillId="2" borderId="82" xfId="0" applyFont="1" applyFill="1" applyBorder="1" applyAlignment="1" applyProtection="1">
      <alignment horizontal="center" wrapText="1"/>
      <protection locked="0"/>
    </xf>
    <xf numFmtId="0" fontId="7" fillId="2" borderId="74" xfId="0" applyFont="1" applyFill="1" applyBorder="1" applyAlignment="1" applyProtection="1">
      <alignment horizontal="center" wrapText="1"/>
      <protection locked="0"/>
    </xf>
    <xf numFmtId="4" fontId="7" fillId="2" borderId="74" xfId="0" applyNumberFormat="1" applyFont="1" applyFill="1" applyBorder="1" applyAlignment="1" applyProtection="1">
      <alignment wrapText="1"/>
      <protection locked="0"/>
    </xf>
    <xf numFmtId="165" fontId="7" fillId="2" borderId="74" xfId="0" applyNumberFormat="1" applyFont="1" applyFill="1" applyBorder="1" applyAlignment="1" applyProtection="1">
      <alignment horizontal="center"/>
      <protection locked="0"/>
    </xf>
    <xf numFmtId="3" fontId="7" fillId="2" borderId="74" xfId="0" applyNumberFormat="1" applyFont="1" applyFill="1" applyBorder="1" applyAlignment="1" applyProtection="1">
      <alignment horizontal="center"/>
      <protection locked="0"/>
    </xf>
    <xf numFmtId="3" fontId="7" fillId="2" borderId="80" xfId="0" applyNumberFormat="1" applyFont="1" applyFill="1" applyBorder="1" applyAlignment="1" applyProtection="1">
      <alignment horizontal="center"/>
      <protection locked="0"/>
    </xf>
    <xf numFmtId="0" fontId="7" fillId="2" borderId="82" xfId="0" applyFont="1" applyFill="1" applyBorder="1" applyAlignment="1" applyProtection="1">
      <alignment horizontal="center"/>
      <protection locked="0"/>
    </xf>
    <xf numFmtId="0" fontId="7" fillId="2" borderId="74" xfId="0" applyFont="1" applyFill="1" applyBorder="1" applyAlignment="1" applyProtection="1">
      <alignment horizontal="center"/>
      <protection locked="0"/>
    </xf>
    <xf numFmtId="4" fontId="7" fillId="2" borderId="74" xfId="0" applyNumberFormat="1" applyFont="1" applyFill="1" applyBorder="1" applyProtection="1">
      <protection locked="0"/>
    </xf>
    <xf numFmtId="4" fontId="7" fillId="2" borderId="74" xfId="0" applyNumberFormat="1" applyFont="1" applyFill="1" applyBorder="1" applyAlignment="1" applyProtection="1">
      <alignment horizontal="left"/>
      <protection locked="0"/>
    </xf>
    <xf numFmtId="165" fontId="7" fillId="2" borderId="75" xfId="0" applyNumberFormat="1" applyFont="1" applyFill="1" applyBorder="1" applyAlignment="1" applyProtection="1">
      <alignment horizontal="center"/>
      <protection locked="0"/>
    </xf>
    <xf numFmtId="3" fontId="7" fillId="2" borderId="83" xfId="0" applyNumberFormat="1" applyFont="1" applyFill="1" applyBorder="1" applyAlignment="1" applyProtection="1">
      <alignment horizontal="center"/>
      <protection locked="0"/>
    </xf>
    <xf numFmtId="0" fontId="7" fillId="2" borderId="85" xfId="0" applyFont="1" applyFill="1" applyBorder="1" applyAlignment="1" applyProtection="1">
      <alignment horizontal="center"/>
      <protection locked="0"/>
    </xf>
    <xf numFmtId="0" fontId="7" fillId="2" borderId="75" xfId="0" applyFont="1" applyFill="1" applyBorder="1" applyAlignment="1" applyProtection="1">
      <alignment horizontal="center"/>
      <protection locked="0"/>
    </xf>
    <xf numFmtId="4" fontId="27" fillId="2" borderId="126" xfId="0" applyNumberFormat="1" applyFont="1" applyFill="1" applyBorder="1" applyProtection="1">
      <protection locked="0"/>
    </xf>
    <xf numFmtId="0" fontId="7" fillId="2" borderId="62" xfId="0" applyFont="1" applyFill="1" applyBorder="1" applyAlignment="1" applyProtection="1">
      <alignment horizontal="left"/>
      <protection locked="0"/>
    </xf>
    <xf numFmtId="0" fontId="7" fillId="2" borderId="64" xfId="0" applyFont="1" applyFill="1" applyBorder="1" applyAlignment="1" applyProtection="1">
      <alignment horizontal="left"/>
      <protection locked="0"/>
    </xf>
    <xf numFmtId="4" fontId="7" fillId="3" borderId="72" xfId="0" applyNumberFormat="1" applyFont="1" applyFill="1" applyBorder="1" applyProtection="1"/>
    <xf numFmtId="0" fontId="7" fillId="3" borderId="55" xfId="0" applyFont="1" applyFill="1" applyBorder="1" applyProtection="1"/>
    <xf numFmtId="4" fontId="7" fillId="3" borderId="41" xfId="0" applyNumberFormat="1" applyFont="1" applyFill="1" applyBorder="1" applyAlignment="1" applyProtection="1">
      <alignment wrapText="1"/>
    </xf>
    <xf numFmtId="0" fontId="7" fillId="3" borderId="57" xfId="0" applyFont="1" applyFill="1" applyBorder="1" applyAlignment="1" applyProtection="1">
      <alignment wrapText="1"/>
    </xf>
    <xf numFmtId="4" fontId="7" fillId="3" borderId="41" xfId="0" applyNumberFormat="1" applyFont="1" applyFill="1" applyBorder="1" applyProtection="1"/>
    <xf numFmtId="0" fontId="7" fillId="3" borderId="57" xfId="0" applyFont="1" applyFill="1" applyBorder="1" applyProtection="1"/>
    <xf numFmtId="4" fontId="7" fillId="3" borderId="41" xfId="0" applyNumberFormat="1" applyFont="1" applyFill="1" applyBorder="1" applyAlignment="1" applyProtection="1">
      <alignment horizontal="left"/>
    </xf>
    <xf numFmtId="0" fontId="7" fillId="3" borderId="57" xfId="0" applyFont="1" applyFill="1" applyBorder="1" applyAlignment="1" applyProtection="1">
      <alignment horizontal="left"/>
    </xf>
    <xf numFmtId="4" fontId="7" fillId="3" borderId="76" xfId="0" applyNumberFormat="1" applyFont="1" applyFill="1" applyBorder="1" applyAlignment="1" applyProtection="1">
      <alignment horizontal="left"/>
    </xf>
    <xf numFmtId="0" fontId="7" fillId="3" borderId="19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vertical="center"/>
    </xf>
    <xf numFmtId="4" fontId="10" fillId="2" borderId="0" xfId="0" applyNumberFormat="1" applyFont="1" applyFill="1" applyBorder="1" applyAlignment="1" applyProtection="1">
      <alignment vertical="center"/>
      <protection locked="0"/>
    </xf>
    <xf numFmtId="4" fontId="10" fillId="2" borderId="0" xfId="0" applyNumberFormat="1" applyFont="1" applyFill="1" applyBorder="1" applyAlignment="1" applyProtection="1">
      <alignment horizontal="left" vertical="center"/>
      <protection locked="0"/>
    </xf>
    <xf numFmtId="0" fontId="26" fillId="2" borderId="0" xfId="0" applyFont="1" applyFill="1" applyBorder="1" applyAlignment="1" applyProtection="1">
      <alignment horizontal="left" vertical="center"/>
    </xf>
    <xf numFmtId="0" fontId="25" fillId="2" borderId="0" xfId="0" applyFont="1" applyFill="1" applyBorder="1" applyAlignment="1" applyProtection="1">
      <alignment vertical="center"/>
    </xf>
    <xf numFmtId="0" fontId="25" fillId="2" borderId="0" xfId="0" quotePrefix="1" applyFont="1" applyFill="1" applyBorder="1" applyAlignment="1" applyProtection="1">
      <alignment vertical="center"/>
    </xf>
    <xf numFmtId="4" fontId="14" fillId="3" borderId="72" xfId="0" applyNumberFormat="1" applyFont="1" applyFill="1" applyBorder="1" applyAlignment="1" applyProtection="1">
      <alignment horizontal="center" vertical="center"/>
    </xf>
    <xf numFmtId="1" fontId="14" fillId="3" borderId="76" xfId="0" applyNumberFormat="1" applyFont="1" applyFill="1" applyBorder="1" applyAlignment="1" applyProtection="1">
      <alignment horizontal="center" vertical="center"/>
    </xf>
    <xf numFmtId="0" fontId="7" fillId="2" borderId="62" xfId="0" applyFont="1" applyFill="1" applyBorder="1" applyAlignment="1" applyProtection="1">
      <alignment vertical="center"/>
    </xf>
    <xf numFmtId="0" fontId="7" fillId="2" borderId="63" xfId="0" applyFont="1" applyFill="1" applyBorder="1" applyAlignment="1" applyProtection="1">
      <alignment vertical="center"/>
    </xf>
    <xf numFmtId="0" fontId="7" fillId="2" borderId="64" xfId="0" applyFont="1" applyFill="1" applyBorder="1" applyAlignment="1" applyProtection="1">
      <alignment vertical="center"/>
    </xf>
    <xf numFmtId="0" fontId="14" fillId="2" borderId="70" xfId="0" applyFont="1" applyFill="1" applyBorder="1" applyAlignment="1" applyProtection="1">
      <alignment vertical="center"/>
    </xf>
    <xf numFmtId="4" fontId="14" fillId="2" borderId="71" xfId="0" applyNumberFormat="1" applyFont="1" applyFill="1" applyBorder="1" applyAlignment="1" applyProtection="1">
      <alignment vertical="center"/>
    </xf>
    <xf numFmtId="4" fontId="7" fillId="2" borderId="95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/>
    <xf numFmtId="4" fontId="47" fillId="2" borderId="97" xfId="0" applyNumberFormat="1" applyFont="1" applyFill="1" applyBorder="1" applyAlignment="1">
      <alignment vertical="center"/>
    </xf>
    <xf numFmtId="4" fontId="47" fillId="2" borderId="41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quotePrefix="1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4" fillId="3" borderId="32" xfId="0" quotePrefix="1" applyFont="1" applyFill="1" applyBorder="1" applyAlignment="1">
      <alignment horizontal="left" vertical="center"/>
    </xf>
    <xf numFmtId="0" fontId="14" fillId="3" borderId="72" xfId="0" applyFont="1" applyFill="1" applyBorder="1" applyAlignment="1">
      <alignment horizontal="center" vertical="center" wrapText="1"/>
    </xf>
    <xf numFmtId="0" fontId="47" fillId="2" borderId="97" xfId="0" applyFont="1" applyFill="1" applyBorder="1" applyAlignment="1" applyProtection="1">
      <alignment horizontal="center" vertical="center"/>
      <protection locked="0"/>
    </xf>
    <xf numFmtId="0" fontId="25" fillId="2" borderId="9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4" fontId="26" fillId="2" borderId="0" xfId="0" applyNumberFormat="1" applyFont="1" applyFill="1" applyBorder="1" applyAlignment="1">
      <alignment vertical="center"/>
    </xf>
    <xf numFmtId="0" fontId="25" fillId="2" borderId="0" xfId="0" quotePrefix="1" applyFont="1" applyFill="1" applyBorder="1" applyAlignment="1">
      <alignment horizontal="left" vertical="center"/>
    </xf>
    <xf numFmtId="0" fontId="25" fillId="2" borderId="0" xfId="0" quotePrefix="1" applyFont="1" applyFill="1" applyAlignment="1">
      <alignment horizontal="left" vertical="center"/>
    </xf>
    <xf numFmtId="4" fontId="25" fillId="2" borderId="0" xfId="0" applyNumberFormat="1" applyFont="1" applyFill="1" applyBorder="1" applyAlignment="1">
      <alignment horizontal="left" vertical="center"/>
    </xf>
    <xf numFmtId="4" fontId="8" fillId="2" borderId="73" xfId="0" applyNumberFormat="1" applyFont="1" applyFill="1" applyBorder="1" applyAlignment="1" applyProtection="1">
      <alignment horizontal="right" vertical="center"/>
      <protection locked="0"/>
    </xf>
    <xf numFmtId="0" fontId="14" fillId="2" borderId="18" xfId="0" applyFont="1" applyFill="1" applyBorder="1" applyAlignment="1">
      <alignment horizontal="left" vertical="center"/>
    </xf>
    <xf numFmtId="4" fontId="10" fillId="2" borderId="64" xfId="0" applyNumberFormat="1" applyFont="1" applyFill="1" applyBorder="1" applyAlignment="1" applyProtection="1">
      <alignment horizontal="left" vertical="center"/>
      <protection locked="0"/>
    </xf>
    <xf numFmtId="4" fontId="10" fillId="2" borderId="67" xfId="0" applyNumberFormat="1" applyFont="1" applyFill="1" applyBorder="1" applyAlignment="1" applyProtection="1">
      <alignment horizontal="left" vertical="center"/>
      <protection locked="0"/>
    </xf>
    <xf numFmtId="4" fontId="7" fillId="2" borderId="75" xfId="0" applyNumberFormat="1" applyFont="1" applyFill="1" applyBorder="1" applyAlignment="1" applyProtection="1">
      <alignment horizontal="right"/>
      <protection locked="0"/>
    </xf>
    <xf numFmtId="0" fontId="14" fillId="2" borderId="59" xfId="0" applyFont="1" applyFill="1" applyBorder="1" applyAlignment="1" applyProtection="1">
      <alignment vertical="center"/>
    </xf>
    <xf numFmtId="0" fontId="14" fillId="2" borderId="61" xfId="0" applyFont="1" applyFill="1" applyBorder="1" applyAlignment="1" applyProtection="1">
      <alignment vertical="center"/>
    </xf>
    <xf numFmtId="4" fontId="14" fillId="2" borderId="73" xfId="0" applyNumberFormat="1" applyFont="1" applyFill="1" applyBorder="1" applyAlignment="1" applyProtection="1">
      <alignment horizontal="left" vertical="center"/>
      <protection locked="0"/>
    </xf>
    <xf numFmtId="0" fontId="14" fillId="2" borderId="73" xfId="0" applyFont="1" applyFill="1" applyBorder="1" applyAlignment="1" applyProtection="1">
      <alignment horizontal="left" vertical="center"/>
      <protection locked="0"/>
    </xf>
    <xf numFmtId="0" fontId="14" fillId="2" borderId="65" xfId="0" applyFont="1" applyFill="1" applyBorder="1" applyAlignment="1" applyProtection="1">
      <alignment vertical="center"/>
    </xf>
    <xf numFmtId="0" fontId="14" fillId="2" borderId="67" xfId="0" applyFont="1" applyFill="1" applyBorder="1" applyAlignment="1" applyProtection="1">
      <alignment vertical="center"/>
    </xf>
    <xf numFmtId="4" fontId="14" fillId="2" borderId="75" xfId="0" applyNumberFormat="1" applyFont="1" applyFill="1" applyBorder="1" applyAlignment="1" applyProtection="1">
      <alignment horizontal="left" vertical="center"/>
      <protection locked="0"/>
    </xf>
    <xf numFmtId="0" fontId="14" fillId="2" borderId="75" xfId="0" applyFont="1" applyFill="1" applyBorder="1" applyAlignment="1" applyProtection="1">
      <alignment horizontal="left" vertical="center"/>
      <protection locked="0"/>
    </xf>
    <xf numFmtId="4" fontId="14" fillId="2" borderId="73" xfId="0" applyNumberFormat="1" applyFont="1" applyFill="1" applyBorder="1" applyAlignment="1" applyProtection="1">
      <alignment vertical="center"/>
    </xf>
    <xf numFmtId="4" fontId="14" fillId="2" borderId="73" xfId="0" applyNumberFormat="1" applyFont="1" applyFill="1" applyBorder="1" applyAlignment="1" applyProtection="1">
      <alignment horizontal="left" vertical="center"/>
    </xf>
    <xf numFmtId="0" fontId="14" fillId="2" borderId="73" xfId="0" applyFont="1" applyFill="1" applyBorder="1" applyAlignment="1" applyProtection="1">
      <alignment horizontal="left" vertical="center"/>
    </xf>
    <xf numFmtId="0" fontId="14" fillId="2" borderId="62" xfId="0" applyFont="1" applyFill="1" applyBorder="1" applyAlignment="1" applyProtection="1">
      <alignment vertical="center"/>
    </xf>
    <xf numFmtId="0" fontId="14" fillId="2" borderId="64" xfId="0" applyFont="1" applyFill="1" applyBorder="1" applyAlignment="1" applyProtection="1">
      <alignment vertical="center"/>
    </xf>
    <xf numFmtId="4" fontId="14" fillId="2" borderId="74" xfId="0" applyNumberFormat="1" applyFont="1" applyFill="1" applyBorder="1" applyAlignment="1" applyProtection="1">
      <alignment vertical="center"/>
    </xf>
    <xf numFmtId="4" fontId="14" fillId="2" borderId="74" xfId="0" applyNumberFormat="1" applyFont="1" applyFill="1" applyBorder="1" applyAlignment="1" applyProtection="1">
      <alignment horizontal="left" vertical="center"/>
    </xf>
    <xf numFmtId="0" fontId="14" fillId="2" borderId="74" xfId="0" applyFont="1" applyFill="1" applyBorder="1" applyAlignment="1" applyProtection="1">
      <alignment horizontal="left" vertical="center"/>
    </xf>
    <xf numFmtId="0" fontId="26" fillId="0" borderId="9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14" fillId="2" borderId="53" xfId="0" applyFont="1" applyFill="1" applyBorder="1" applyAlignment="1" applyProtection="1">
      <alignment vertical="center"/>
    </xf>
    <xf numFmtId="0" fontId="14" fillId="2" borderId="55" xfId="0" applyFont="1" applyFill="1" applyBorder="1" applyAlignment="1" applyProtection="1">
      <alignment vertical="center"/>
    </xf>
    <xf numFmtId="4" fontId="14" fillId="2" borderId="72" xfId="0" applyNumberFormat="1" applyFont="1" applyFill="1" applyBorder="1" applyAlignment="1" applyProtection="1">
      <alignment vertical="center"/>
      <protection locked="0"/>
    </xf>
    <xf numFmtId="4" fontId="14" fillId="2" borderId="72" xfId="0" applyNumberFormat="1" applyFont="1" applyFill="1" applyBorder="1" applyAlignment="1" applyProtection="1">
      <alignment horizontal="left" vertical="center"/>
      <protection locked="0"/>
    </xf>
    <xf numFmtId="0" fontId="14" fillId="2" borderId="72" xfId="0" applyFont="1" applyFill="1" applyBorder="1" applyAlignment="1" applyProtection="1">
      <alignment horizontal="left" vertical="center"/>
      <protection locked="0"/>
    </xf>
    <xf numFmtId="4" fontId="10" fillId="2" borderId="73" xfId="0" applyNumberFormat="1" applyFont="1" applyFill="1" applyBorder="1" applyAlignment="1" applyProtection="1">
      <alignment horizontal="right" vertical="center"/>
      <protection locked="0"/>
    </xf>
    <xf numFmtId="1" fontId="10" fillId="2" borderId="97" xfId="0" applyNumberFormat="1" applyFont="1" applyFill="1" applyBorder="1" applyAlignment="1" applyProtection="1">
      <alignment horizontal="center" vertical="center"/>
      <protection locked="0"/>
    </xf>
    <xf numFmtId="1" fontId="10" fillId="2" borderId="74" xfId="0" applyNumberFormat="1" applyFont="1" applyFill="1" applyBorder="1" applyAlignment="1" applyProtection="1">
      <alignment horizontal="center" vertical="center"/>
      <protection locked="0"/>
    </xf>
    <xf numFmtId="4" fontId="10" fillId="2" borderId="71" xfId="0" applyNumberFormat="1" applyFont="1" applyFill="1" applyBorder="1" applyAlignment="1" applyProtection="1">
      <alignment horizontal="left" vertical="center"/>
      <protection locked="0"/>
    </xf>
    <xf numFmtId="4" fontId="9" fillId="2" borderId="100" xfId="131" applyNumberFormat="1" applyFont="1" applyFill="1" applyBorder="1" applyAlignment="1" applyProtection="1">
      <alignment vertical="center"/>
      <protection locked="0"/>
    </xf>
    <xf numFmtId="4" fontId="9" fillId="2" borderId="64" xfId="131" applyNumberFormat="1" applyFont="1" applyFill="1" applyBorder="1" applyAlignment="1" applyProtection="1">
      <alignment vertical="center"/>
      <protection locked="0"/>
    </xf>
    <xf numFmtId="4" fontId="9" fillId="2" borderId="94" xfId="131" applyNumberFormat="1" applyFont="1" applyFill="1" applyBorder="1" applyAlignment="1" applyProtection="1">
      <alignment vertical="center"/>
      <protection locked="0"/>
    </xf>
    <xf numFmtId="4" fontId="9" fillId="2" borderId="67" xfId="131" applyNumberFormat="1" applyFont="1" applyFill="1" applyBorder="1" applyAlignment="1" applyProtection="1">
      <alignment vertical="center"/>
      <protection locked="0"/>
    </xf>
    <xf numFmtId="0" fontId="9" fillId="2" borderId="100" xfId="0" applyNumberFormat="1" applyFont="1" applyFill="1" applyBorder="1" applyAlignment="1" applyProtection="1">
      <alignment horizontal="left" vertical="center"/>
      <protection locked="0"/>
    </xf>
    <xf numFmtId="0" fontId="9" fillId="2" borderId="64" xfId="0" applyNumberFormat="1" applyFont="1" applyFill="1" applyBorder="1" applyAlignment="1" applyProtection="1">
      <alignment horizontal="left" vertical="center"/>
      <protection locked="0"/>
    </xf>
    <xf numFmtId="0" fontId="9" fillId="2" borderId="94" xfId="0" applyNumberFormat="1" applyFont="1" applyFill="1" applyBorder="1" applyAlignment="1" applyProtection="1">
      <alignment horizontal="left" vertical="center"/>
      <protection locked="0"/>
    </xf>
    <xf numFmtId="0" fontId="9" fillId="2" borderId="67" xfId="0" applyNumberFormat="1" applyFont="1" applyFill="1" applyBorder="1" applyAlignment="1" applyProtection="1">
      <alignment horizontal="left" vertical="center"/>
      <protection locked="0"/>
    </xf>
    <xf numFmtId="0" fontId="5" fillId="2" borderId="97" xfId="0" applyNumberFormat="1" applyFont="1" applyFill="1" applyBorder="1" applyAlignment="1" applyProtection="1">
      <alignment horizontal="center" vertical="center"/>
      <protection locked="0"/>
    </xf>
    <xf numFmtId="0" fontId="5" fillId="2" borderId="74" xfId="0" applyNumberFormat="1" applyFont="1" applyFill="1" applyBorder="1" applyAlignment="1" applyProtection="1">
      <alignment horizontal="center" vertical="center"/>
      <protection locked="0"/>
    </xf>
    <xf numFmtId="0" fontId="5" fillId="2" borderId="91" xfId="0" applyNumberFormat="1" applyFont="1" applyFill="1" applyBorder="1" applyAlignment="1" applyProtection="1">
      <alignment horizontal="center" vertical="center"/>
      <protection locked="0"/>
    </xf>
    <xf numFmtId="0" fontId="5" fillId="2" borderId="75" xfId="0" applyNumberFormat="1" applyFont="1" applyFill="1" applyBorder="1" applyAlignment="1" applyProtection="1">
      <alignment horizontal="center" vertical="center"/>
      <protection locked="0"/>
    </xf>
    <xf numFmtId="4" fontId="14" fillId="2" borderId="18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4" fontId="14" fillId="2" borderId="61" xfId="0" applyNumberFormat="1" applyFont="1" applyFill="1" applyBorder="1" applyAlignment="1" applyProtection="1">
      <alignment horizontal="center" vertical="center"/>
      <protection locked="0"/>
    </xf>
    <xf numFmtId="4" fontId="10" fillId="2" borderId="61" xfId="0" applyNumberFormat="1" applyFont="1" applyFill="1" applyBorder="1" applyAlignment="1" applyProtection="1">
      <alignment horizontal="center" vertical="center"/>
      <protection locked="0"/>
    </xf>
    <xf numFmtId="4" fontId="14" fillId="2" borderId="100" xfId="0" applyNumberFormat="1" applyFont="1" applyFill="1" applyBorder="1" applyAlignment="1" applyProtection="1">
      <alignment horizontal="center" vertical="center"/>
      <protection locked="0"/>
    </xf>
    <xf numFmtId="4" fontId="10" fillId="2" borderId="100" xfId="0" applyNumberFormat="1" applyFont="1" applyFill="1" applyBorder="1" applyAlignment="1" applyProtection="1">
      <alignment horizontal="center" vertical="center"/>
      <protection locked="0"/>
    </xf>
    <xf numFmtId="4" fontId="14" fillId="2" borderId="64" xfId="0" applyNumberFormat="1" applyFont="1" applyFill="1" applyBorder="1" applyAlignment="1" applyProtection="1">
      <alignment horizontal="center" vertical="center"/>
      <protection locked="0"/>
    </xf>
    <xf numFmtId="4" fontId="10" fillId="2" borderId="64" xfId="0" applyNumberFormat="1" applyFont="1" applyFill="1" applyBorder="1" applyAlignment="1" applyProtection="1">
      <alignment horizontal="center" vertical="center"/>
      <protection locked="0"/>
    </xf>
    <xf numFmtId="4" fontId="14" fillId="2" borderId="94" xfId="0" applyNumberFormat="1" applyFont="1" applyFill="1" applyBorder="1" applyAlignment="1" applyProtection="1">
      <alignment horizontal="center" vertical="center"/>
      <protection locked="0"/>
    </xf>
    <xf numFmtId="4" fontId="10" fillId="2" borderId="94" xfId="0" applyNumberFormat="1" applyFont="1" applyFill="1" applyBorder="1" applyAlignment="1" applyProtection="1">
      <alignment horizontal="center" vertical="center"/>
      <protection locked="0"/>
    </xf>
    <xf numFmtId="4" fontId="14" fillId="2" borderId="67" xfId="0" applyNumberFormat="1" applyFont="1" applyFill="1" applyBorder="1" applyAlignment="1" applyProtection="1">
      <alignment horizontal="center" vertical="center"/>
      <protection locked="0"/>
    </xf>
    <xf numFmtId="4" fontId="10" fillId="2" borderId="67" xfId="0" applyNumberFormat="1" applyFont="1" applyFill="1" applyBorder="1" applyAlignment="1" applyProtection="1">
      <alignment horizontal="center" vertical="center"/>
      <protection locked="0"/>
    </xf>
    <xf numFmtId="4" fontId="14" fillId="2" borderId="71" xfId="0" applyNumberFormat="1" applyFont="1" applyFill="1" applyBorder="1" applyAlignment="1">
      <alignment horizontal="center" vertical="center"/>
    </xf>
    <xf numFmtId="4" fontId="14" fillId="2" borderId="68" xfId="0" applyNumberFormat="1" applyFont="1" applyFill="1" applyBorder="1" applyAlignment="1">
      <alignment horizontal="center" vertical="center"/>
    </xf>
    <xf numFmtId="0" fontId="5" fillId="2" borderId="95" xfId="0" applyFont="1" applyFill="1" applyBorder="1" applyAlignment="1">
      <alignment horizontal="left" vertical="center"/>
    </xf>
    <xf numFmtId="4" fontId="10" fillId="2" borderId="79" xfId="0" applyNumberFormat="1" applyFont="1" applyFill="1" applyBorder="1" applyAlignment="1" applyProtection="1">
      <alignment horizontal="right" vertical="center"/>
      <protection locked="0"/>
    </xf>
    <xf numFmtId="4" fontId="5" fillId="2" borderId="98" xfId="0" applyNumberFormat="1" applyFont="1" applyFill="1" applyBorder="1" applyAlignment="1" applyProtection="1">
      <alignment horizontal="right" vertical="center"/>
      <protection locked="0"/>
    </xf>
    <xf numFmtId="4" fontId="5" fillId="2" borderId="73" xfId="0" applyNumberFormat="1" applyFont="1" applyFill="1" applyBorder="1" applyAlignment="1" applyProtection="1">
      <alignment horizontal="right" vertical="center"/>
      <protection locked="0"/>
    </xf>
    <xf numFmtId="4" fontId="5" fillId="2" borderId="80" xfId="0" applyNumberFormat="1" applyFont="1" applyFill="1" applyBorder="1" applyAlignment="1" applyProtection="1">
      <alignment horizontal="right" vertical="center"/>
      <protection locked="0"/>
    </xf>
    <xf numFmtId="4" fontId="5" fillId="2" borderId="74" xfId="0" applyNumberFormat="1" applyFont="1" applyFill="1" applyBorder="1" applyAlignment="1" applyProtection="1">
      <alignment horizontal="right" vertical="center"/>
      <protection locked="0"/>
    </xf>
    <xf numFmtId="4" fontId="5" fillId="2" borderId="83" xfId="0" applyNumberFormat="1" applyFont="1" applyFill="1" applyBorder="1" applyAlignment="1" applyProtection="1">
      <alignment horizontal="right" vertical="center"/>
      <protection locked="0"/>
    </xf>
    <xf numFmtId="4" fontId="5" fillId="2" borderId="75" xfId="0" applyNumberFormat="1" applyFont="1" applyFill="1" applyBorder="1" applyAlignment="1" applyProtection="1">
      <alignment horizontal="right" vertical="center"/>
      <protection locked="0"/>
    </xf>
    <xf numFmtId="0" fontId="14" fillId="3" borderId="72" xfId="0" applyFont="1" applyFill="1" applyBorder="1" applyAlignment="1">
      <alignment horizontal="center"/>
    </xf>
    <xf numFmtId="0" fontId="14" fillId="3" borderId="41" xfId="0" applyFont="1" applyFill="1" applyBorder="1" applyAlignment="1">
      <alignment horizontal="center"/>
    </xf>
    <xf numFmtId="0" fontId="10" fillId="2" borderId="9" xfId="0" applyFont="1" applyFill="1" applyBorder="1" applyAlignment="1">
      <alignment vertical="center"/>
    </xf>
    <xf numFmtId="0" fontId="10" fillId="2" borderId="73" xfId="0" applyFont="1" applyFill="1" applyBorder="1" applyAlignment="1">
      <alignment vertical="center"/>
    </xf>
    <xf numFmtId="4" fontId="10" fillId="2" borderId="73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74" xfId="0" applyFont="1" applyFill="1" applyBorder="1" applyAlignment="1">
      <alignment vertical="center"/>
    </xf>
    <xf numFmtId="0" fontId="10" fillId="2" borderId="74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vertical="center"/>
    </xf>
    <xf numFmtId="0" fontId="10" fillId="3" borderId="74" xfId="0" applyFont="1" applyFill="1" applyBorder="1" applyAlignment="1">
      <alignment vertical="center"/>
    </xf>
    <xf numFmtId="0" fontId="8" fillId="2" borderId="74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vertical="center"/>
    </xf>
    <xf numFmtId="0" fontId="5" fillId="2" borderId="74" xfId="0" applyFont="1" applyFill="1" applyBorder="1" applyAlignment="1">
      <alignment vertical="center"/>
    </xf>
    <xf numFmtId="0" fontId="5" fillId="3" borderId="74" xfId="0" applyFont="1" applyFill="1" applyBorder="1" applyAlignment="1">
      <alignment vertical="center"/>
    </xf>
    <xf numFmtId="0" fontId="5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vertical="center"/>
    </xf>
    <xf numFmtId="0" fontId="10" fillId="2" borderId="75" xfId="0" applyFont="1" applyFill="1" applyBorder="1" applyAlignment="1">
      <alignment vertical="center"/>
    </xf>
    <xf numFmtId="0" fontId="10" fillId="3" borderId="75" xfId="0" applyFont="1" applyFill="1" applyBorder="1" applyAlignment="1">
      <alignment vertical="center"/>
    </xf>
    <xf numFmtId="0" fontId="10" fillId="2" borderId="75" xfId="0" applyFont="1" applyFill="1" applyBorder="1" applyAlignment="1">
      <alignment horizontal="center" vertical="center"/>
    </xf>
    <xf numFmtId="0" fontId="38" fillId="7" borderId="0" xfId="0" applyFont="1" applyFill="1" applyBorder="1" applyAlignment="1">
      <alignment vertical="center"/>
    </xf>
    <xf numFmtId="0" fontId="49" fillId="7" borderId="0" xfId="0" applyFont="1" applyFill="1" applyBorder="1" applyAlignment="1">
      <alignment vertical="center"/>
    </xf>
    <xf numFmtId="0" fontId="4" fillId="2" borderId="6" xfId="0" applyFont="1" applyFill="1" applyBorder="1"/>
    <xf numFmtId="0" fontId="35" fillId="2" borderId="96" xfId="0" applyFont="1" applyFill="1" applyBorder="1" applyAlignment="1" applyProtection="1">
      <alignment horizontal="left" vertical="center"/>
      <protection locked="0"/>
    </xf>
    <xf numFmtId="4" fontId="35" fillId="2" borderId="96" xfId="0" applyNumberFormat="1" applyFont="1" applyFill="1" applyBorder="1" applyAlignment="1" applyProtection="1">
      <alignment horizontal="left" vertical="center"/>
      <protection locked="0"/>
    </xf>
    <xf numFmtId="4" fontId="17" fillId="2" borderId="96" xfId="0" applyNumberFormat="1" applyFont="1" applyFill="1" applyBorder="1" applyAlignment="1" applyProtection="1">
      <alignment horizontal="left" vertical="center"/>
      <protection locked="0"/>
    </xf>
    <xf numFmtId="0" fontId="35" fillId="2" borderId="63" xfId="0" applyFont="1" applyFill="1" applyBorder="1" applyAlignment="1" applyProtection="1">
      <alignment horizontal="left" vertical="center"/>
      <protection locked="0"/>
    </xf>
    <xf numFmtId="4" fontId="35" fillId="2" borderId="63" xfId="0" applyNumberFormat="1" applyFont="1" applyFill="1" applyBorder="1" applyAlignment="1" applyProtection="1">
      <alignment horizontal="left" vertical="center"/>
      <protection locked="0"/>
    </xf>
    <xf numFmtId="4" fontId="17" fillId="2" borderId="63" xfId="0" applyNumberFormat="1" applyFont="1" applyFill="1" applyBorder="1" applyAlignment="1" applyProtection="1">
      <alignment horizontal="left" vertical="center"/>
      <protection locked="0"/>
    </xf>
    <xf numFmtId="0" fontId="25" fillId="2" borderId="12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center" vertical="center"/>
    </xf>
    <xf numFmtId="4" fontId="10" fillId="2" borderId="62" xfId="0" applyNumberFormat="1" applyFont="1" applyFill="1" applyBorder="1" applyAlignment="1" applyProtection="1">
      <alignment horizontal="left" vertical="center"/>
      <protection locked="0"/>
    </xf>
    <xf numFmtId="4" fontId="10" fillId="2" borderId="64" xfId="0" applyNumberFormat="1" applyFont="1" applyFill="1" applyBorder="1" applyAlignment="1" applyProtection="1">
      <alignment horizontal="left" vertical="center"/>
      <protection locked="0"/>
    </xf>
    <xf numFmtId="4" fontId="3" fillId="2" borderId="43" xfId="0" applyNumberFormat="1" applyFont="1" applyFill="1" applyBorder="1" applyProtection="1">
      <protection locked="0"/>
    </xf>
    <xf numFmtId="4" fontId="3" fillId="2" borderId="137" xfId="0" applyNumberFormat="1" applyFont="1" applyFill="1" applyBorder="1" applyProtection="1">
      <protection locked="0"/>
    </xf>
    <xf numFmtId="4" fontId="3" fillId="2" borderId="44" xfId="0" applyNumberFormat="1" applyFont="1" applyFill="1" applyBorder="1" applyProtection="1">
      <protection locked="0"/>
    </xf>
    <xf numFmtId="0" fontId="17" fillId="2" borderId="0" xfId="0" applyFont="1" applyFill="1" applyBorder="1" applyAlignment="1" applyProtection="1">
      <alignment vertical="center"/>
    </xf>
    <xf numFmtId="0" fontId="25" fillId="3" borderId="53" xfId="0" applyFont="1" applyFill="1" applyBorder="1" applyProtection="1"/>
    <xf numFmtId="0" fontId="25" fillId="3" borderId="54" xfId="0" applyFont="1" applyFill="1" applyBorder="1" applyProtection="1"/>
    <xf numFmtId="0" fontId="14" fillId="3" borderId="128" xfId="0" applyFont="1" applyFill="1" applyBorder="1" applyAlignment="1" applyProtection="1">
      <alignment horizontal="center"/>
    </xf>
    <xf numFmtId="0" fontId="14" fillId="3" borderId="129" xfId="0" applyFont="1" applyFill="1" applyBorder="1" applyAlignment="1" applyProtection="1">
      <alignment horizontal="center"/>
    </xf>
    <xf numFmtId="0" fontId="14" fillId="3" borderId="55" xfId="0" applyFont="1" applyFill="1" applyBorder="1" applyAlignment="1" applyProtection="1">
      <alignment horizontal="center"/>
    </xf>
    <xf numFmtId="0" fontId="18" fillId="3" borderId="56" xfId="0" applyFont="1" applyFill="1" applyBorder="1" applyProtection="1"/>
    <xf numFmtId="0" fontId="25" fillId="3" borderId="0" xfId="0" applyFont="1" applyFill="1" applyBorder="1" applyProtection="1"/>
    <xf numFmtId="0" fontId="27" fillId="3" borderId="28" xfId="0" applyFont="1" applyFill="1" applyBorder="1" applyAlignment="1" applyProtection="1">
      <alignment horizontal="center"/>
    </xf>
    <xf numFmtId="0" fontId="27" fillId="3" borderId="127" xfId="0" applyFont="1" applyFill="1" applyBorder="1" applyAlignment="1" applyProtection="1">
      <alignment horizontal="center"/>
    </xf>
    <xf numFmtId="0" fontId="27" fillId="3" borderId="57" xfId="0" applyFont="1" applyFill="1" applyBorder="1" applyAlignment="1" applyProtection="1">
      <alignment horizontal="center"/>
    </xf>
    <xf numFmtId="0" fontId="17" fillId="2" borderId="56" xfId="0" applyFont="1" applyFill="1" applyBorder="1" applyAlignment="1" applyProtection="1">
      <alignment horizontal="center"/>
    </xf>
    <xf numFmtId="0" fontId="17" fillId="2" borderId="0" xfId="0" applyFont="1" applyFill="1" applyBorder="1" applyProtection="1"/>
    <xf numFmtId="0" fontId="25" fillId="2" borderId="41" xfId="0" applyFont="1" applyFill="1" applyBorder="1" applyProtection="1"/>
    <xf numFmtId="0" fontId="14" fillId="2" borderId="130" xfId="0" applyFont="1" applyFill="1" applyBorder="1" applyAlignment="1" applyProtection="1">
      <alignment horizontal="center"/>
    </xf>
    <xf numFmtId="0" fontId="14" fillId="2" borderId="21" xfId="0" applyFont="1" applyFill="1" applyBorder="1" applyProtection="1"/>
    <xf numFmtId="4" fontId="14" fillId="2" borderId="42" xfId="0" applyNumberFormat="1" applyFont="1" applyFill="1" applyBorder="1" applyProtection="1"/>
    <xf numFmtId="0" fontId="3" fillId="2" borderId="131" xfId="0" applyFont="1" applyFill="1" applyBorder="1" applyAlignment="1" applyProtection="1">
      <alignment horizontal="center"/>
    </xf>
    <xf numFmtId="0" fontId="3" fillId="2" borderId="22" xfId="0" applyFont="1" applyFill="1" applyBorder="1" applyProtection="1"/>
    <xf numFmtId="0" fontId="3" fillId="2" borderId="132" xfId="0" applyFont="1" applyFill="1" applyBorder="1" applyAlignment="1" applyProtection="1">
      <alignment horizontal="center"/>
    </xf>
    <xf numFmtId="0" fontId="3" fillId="2" borderId="24" xfId="0" applyFont="1" applyFill="1" applyBorder="1" applyProtection="1"/>
    <xf numFmtId="0" fontId="3" fillId="2" borderId="23" xfId="0" applyFont="1" applyFill="1" applyBorder="1" applyProtection="1"/>
    <xf numFmtId="0" fontId="14" fillId="2" borderId="134" xfId="0" applyFont="1" applyFill="1" applyBorder="1" applyAlignment="1" applyProtection="1">
      <alignment horizontal="center"/>
    </xf>
    <xf numFmtId="0" fontId="14" fillId="2" borderId="26" xfId="0" applyFont="1" applyFill="1" applyBorder="1" applyAlignment="1" applyProtection="1">
      <alignment horizontal="left"/>
    </xf>
    <xf numFmtId="4" fontId="14" fillId="2" borderId="136" xfId="0" applyNumberFormat="1" applyFont="1" applyFill="1" applyBorder="1" applyProtection="1"/>
    <xf numFmtId="0" fontId="14" fillId="2" borderId="56" xfId="0" applyFont="1" applyFill="1" applyBorder="1" applyAlignment="1" applyProtection="1">
      <alignment horizontal="center"/>
    </xf>
    <xf numFmtId="2" fontId="3" fillId="2" borderId="135" xfId="0" applyNumberFormat="1" applyFont="1" applyFill="1" applyBorder="1" applyAlignment="1" applyProtection="1">
      <alignment horizontal="center"/>
    </xf>
    <xf numFmtId="2" fontId="3" fillId="2" borderId="25" xfId="0" applyNumberFormat="1" applyFont="1" applyFill="1" applyBorder="1" applyProtection="1"/>
    <xf numFmtId="4" fontId="14" fillId="2" borderId="40" xfId="0" applyNumberFormat="1" applyFont="1" applyFill="1" applyBorder="1" applyProtection="1"/>
    <xf numFmtId="0" fontId="3" fillId="2" borderId="56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19" fillId="2" borderId="0" xfId="0" applyFont="1" applyFill="1" applyProtection="1"/>
    <xf numFmtId="4" fontId="17" fillId="2" borderId="40" xfId="0" applyNumberFormat="1" applyFont="1" applyFill="1" applyBorder="1" applyProtection="1"/>
    <xf numFmtId="0" fontId="27" fillId="2" borderId="26" xfId="0" applyFont="1" applyFill="1" applyBorder="1" applyProtection="1"/>
    <xf numFmtId="4" fontId="27" fillId="2" borderId="40" xfId="0" applyNumberFormat="1" applyFont="1" applyFill="1" applyBorder="1" applyProtection="1"/>
    <xf numFmtId="0" fontId="11" fillId="2" borderId="0" xfId="0" applyFont="1" applyFill="1" applyBorder="1" applyAlignment="1" applyProtection="1">
      <alignment vertical="center"/>
    </xf>
    <xf numFmtId="0" fontId="25" fillId="2" borderId="28" xfId="0" applyFont="1" applyFill="1" applyBorder="1" applyProtection="1"/>
    <xf numFmtId="0" fontId="25" fillId="2" borderId="127" xfId="0" applyFont="1" applyFill="1" applyBorder="1" applyProtection="1"/>
    <xf numFmtId="0" fontId="25" fillId="2" borderId="57" xfId="0" applyFont="1" applyFill="1" applyBorder="1" applyProtection="1"/>
    <xf numFmtId="0" fontId="17" fillId="2" borderId="130" xfId="0" applyFont="1" applyFill="1" applyBorder="1" applyAlignment="1" applyProtection="1">
      <alignment horizontal="center"/>
    </xf>
    <xf numFmtId="0" fontId="17" fillId="2" borderId="21" xfId="0" applyFont="1" applyFill="1" applyBorder="1" applyProtection="1"/>
    <xf numFmtId="4" fontId="17" fillId="2" borderId="29" xfId="0" applyNumberFormat="1" applyFont="1" applyFill="1" applyBorder="1" applyProtection="1"/>
    <xf numFmtId="0" fontId="3" fillId="2" borderId="47" xfId="0" applyFont="1" applyFill="1" applyBorder="1" applyProtection="1"/>
    <xf numFmtId="4" fontId="25" fillId="2" borderId="28" xfId="0" applyNumberFormat="1" applyFont="1" applyFill="1" applyBorder="1" applyProtection="1"/>
    <xf numFmtId="4" fontId="25" fillId="2" borderId="127" xfId="0" applyNumberFormat="1" applyFont="1" applyFill="1" applyBorder="1" applyProtection="1"/>
    <xf numFmtId="4" fontId="25" fillId="2" borderId="124" xfId="0" applyNumberFormat="1" applyFont="1" applyFill="1" applyBorder="1" applyProtection="1"/>
    <xf numFmtId="0" fontId="27" fillId="2" borderId="52" xfId="0" applyFont="1" applyFill="1" applyBorder="1" applyAlignment="1" applyProtection="1">
      <alignment horizontal="left"/>
    </xf>
    <xf numFmtId="4" fontId="27" fillId="2" borderId="126" xfId="0" applyNumberFormat="1" applyFont="1" applyFill="1" applyBorder="1" applyProtection="1"/>
    <xf numFmtId="0" fontId="41" fillId="2" borderId="0" xfId="0" applyFont="1" applyFill="1" applyBorder="1" applyAlignment="1" applyProtection="1">
      <alignment horizontal="right" wrapText="1"/>
    </xf>
    <xf numFmtId="0" fontId="41" fillId="2" borderId="0" xfId="0" applyFont="1" applyFill="1" applyBorder="1" applyAlignment="1" applyProtection="1">
      <alignment horizontal="right"/>
    </xf>
    <xf numFmtId="0" fontId="25" fillId="3" borderId="30" xfId="0" applyFont="1" applyFill="1" applyBorder="1" applyProtection="1"/>
    <xf numFmtId="0" fontId="25" fillId="3" borderId="31" xfId="0" applyFont="1" applyFill="1" applyBorder="1" applyProtection="1"/>
    <xf numFmtId="0" fontId="14" fillId="3" borderId="45" xfId="0" applyFont="1" applyFill="1" applyBorder="1" applyAlignment="1" applyProtection="1">
      <alignment horizontal="center"/>
    </xf>
    <xf numFmtId="0" fontId="14" fillId="3" borderId="46" xfId="0" applyFont="1" applyFill="1" applyBorder="1" applyAlignment="1" applyProtection="1">
      <alignment horizontal="center"/>
    </xf>
    <xf numFmtId="0" fontId="18" fillId="3" borderId="47" xfId="0" applyFont="1" applyFill="1" applyBorder="1" applyProtection="1"/>
    <xf numFmtId="0" fontId="27" fillId="3" borderId="41" xfId="0" applyFont="1" applyFill="1" applyBorder="1" applyAlignment="1" applyProtection="1">
      <alignment horizontal="center"/>
    </xf>
    <xf numFmtId="0" fontId="27" fillId="3" borderId="48" xfId="0" applyFont="1" applyFill="1" applyBorder="1" applyAlignment="1" applyProtection="1">
      <alignment horizontal="center"/>
    </xf>
    <xf numFmtId="0" fontId="17" fillId="2" borderId="47" xfId="0" applyFont="1" applyFill="1" applyBorder="1" applyAlignment="1" applyProtection="1">
      <alignment horizontal="center"/>
    </xf>
    <xf numFmtId="0" fontId="25" fillId="2" borderId="48" xfId="0" applyFont="1" applyFill="1" applyBorder="1" applyProtection="1"/>
    <xf numFmtId="0" fontId="17" fillId="2" borderId="33" xfId="0" applyFont="1" applyFill="1" applyBorder="1" applyAlignment="1" applyProtection="1">
      <alignment horizontal="center"/>
    </xf>
    <xf numFmtId="4" fontId="17" fillId="2" borderId="42" xfId="0" applyNumberFormat="1" applyFont="1" applyFill="1" applyBorder="1" applyProtection="1"/>
    <xf numFmtId="0" fontId="14" fillId="2" borderId="33" xfId="0" applyFont="1" applyFill="1" applyBorder="1" applyAlignment="1" applyProtection="1">
      <alignment horizontal="center"/>
    </xf>
    <xf numFmtId="4" fontId="14" fillId="2" borderId="49" xfId="0" applyNumberFormat="1" applyFont="1" applyFill="1" applyBorder="1" applyProtection="1"/>
    <xf numFmtId="0" fontId="3" fillId="2" borderId="50" xfId="0" applyFont="1" applyFill="1" applyBorder="1" applyAlignment="1" applyProtection="1">
      <alignment horizontal="center"/>
    </xf>
    <xf numFmtId="0" fontId="3" fillId="2" borderId="31" xfId="0" applyFont="1" applyFill="1" applyBorder="1" applyProtection="1"/>
    <xf numFmtId="0" fontId="3" fillId="2" borderId="51" xfId="0" applyFont="1" applyFill="1" applyBorder="1" applyAlignment="1" applyProtection="1">
      <alignment horizontal="center"/>
    </xf>
    <xf numFmtId="0" fontId="3" fillId="2" borderId="133" xfId="0" applyFont="1" applyFill="1" applyBorder="1" applyProtection="1"/>
    <xf numFmtId="0" fontId="3" fillId="2" borderId="47" xfId="0" applyFont="1" applyFill="1" applyBorder="1" applyAlignment="1" applyProtection="1">
      <alignment horizontal="center"/>
    </xf>
    <xf numFmtId="4" fontId="25" fillId="2" borderId="41" xfId="0" applyNumberFormat="1" applyFont="1" applyFill="1" applyBorder="1" applyProtection="1"/>
    <xf numFmtId="4" fontId="25" fillId="2" borderId="48" xfId="0" applyNumberFormat="1" applyFont="1" applyFill="1" applyBorder="1" applyProtection="1"/>
    <xf numFmtId="0" fontId="14" fillId="2" borderId="47" xfId="0" applyFont="1" applyFill="1" applyBorder="1" applyAlignment="1" applyProtection="1">
      <alignment horizontal="center"/>
    </xf>
    <xf numFmtId="0" fontId="3" fillId="2" borderId="74" xfId="0" applyFont="1" applyFill="1" applyBorder="1" applyAlignment="1">
      <alignment vertical="center"/>
    </xf>
    <xf numFmtId="0" fontId="2" fillId="2" borderId="74" xfId="0" applyFont="1" applyFill="1" applyBorder="1" applyAlignment="1">
      <alignment vertical="center"/>
    </xf>
    <xf numFmtId="0" fontId="17" fillId="3" borderId="72" xfId="0" applyFont="1" applyFill="1" applyBorder="1" applyAlignment="1" applyProtection="1">
      <alignment vertical="center"/>
    </xf>
    <xf numFmtId="0" fontId="2" fillId="2" borderId="23" xfId="0" applyFont="1" applyFill="1" applyBorder="1" applyProtection="1"/>
    <xf numFmtId="0" fontId="2" fillId="2" borderId="62" xfId="0" applyFont="1" applyFill="1" applyBorder="1" applyAlignment="1" applyProtection="1">
      <alignment vertical="center"/>
    </xf>
    <xf numFmtId="0" fontId="51" fillId="6" borderId="155" xfId="0" applyFont="1" applyFill="1" applyBorder="1" applyAlignment="1">
      <alignment vertical="center"/>
    </xf>
    <xf numFmtId="0" fontId="51" fillId="6" borderId="156" xfId="0" applyFont="1" applyFill="1" applyBorder="1" applyAlignment="1">
      <alignment vertical="center"/>
    </xf>
    <xf numFmtId="0" fontId="51" fillId="6" borderId="157" xfId="0" applyFont="1" applyFill="1" applyBorder="1" applyAlignment="1">
      <alignment vertical="center"/>
    </xf>
    <xf numFmtId="0" fontId="51" fillId="6" borderId="158" xfId="0" applyFont="1" applyFill="1" applyBorder="1" applyAlignment="1">
      <alignment vertical="center"/>
    </xf>
    <xf numFmtId="0" fontId="50" fillId="2" borderId="0" xfId="0" applyFont="1" applyFill="1" applyProtection="1"/>
    <xf numFmtId="0" fontId="2" fillId="2" borderId="0" xfId="0" applyFont="1" applyFill="1"/>
    <xf numFmtId="0" fontId="21" fillId="2" borderId="73" xfId="0" applyFont="1" applyFill="1" applyBorder="1" applyAlignment="1">
      <alignment vertical="center"/>
    </xf>
    <xf numFmtId="0" fontId="21" fillId="2" borderId="74" xfId="0" applyFont="1" applyFill="1" applyBorder="1" applyAlignment="1">
      <alignment vertical="center"/>
    </xf>
    <xf numFmtId="0" fontId="21" fillId="2" borderId="75" xfId="0" applyFont="1" applyFill="1" applyBorder="1" applyAlignment="1">
      <alignment vertical="center"/>
    </xf>
    <xf numFmtId="0" fontId="25" fillId="2" borderId="12" xfId="0" applyFont="1" applyFill="1" applyBorder="1" applyAlignment="1">
      <alignment horizontal="left"/>
    </xf>
    <xf numFmtId="4" fontId="14" fillId="2" borderId="18" xfId="0" applyNumberFormat="1" applyFont="1" applyFill="1" applyBorder="1" applyAlignment="1" applyProtection="1">
      <alignment vertical="center"/>
      <protection locked="0"/>
    </xf>
    <xf numFmtId="4" fontId="10" fillId="2" borderId="61" xfId="0" applyNumberFormat="1" applyFont="1" applyFill="1" applyBorder="1" applyAlignment="1" applyProtection="1">
      <alignment vertical="center"/>
      <protection locked="0"/>
    </xf>
    <xf numFmtId="4" fontId="10" fillId="2" borderId="100" xfId="0" applyNumberFormat="1" applyFont="1" applyFill="1" applyBorder="1" applyAlignment="1" applyProtection="1">
      <alignment vertical="center"/>
      <protection locked="0"/>
    </xf>
    <xf numFmtId="4" fontId="10" fillId="2" borderId="64" xfId="0" applyNumberFormat="1" applyFont="1" applyFill="1" applyBorder="1" applyAlignment="1" applyProtection="1">
      <alignment vertical="center"/>
      <protection locked="0"/>
    </xf>
    <xf numFmtId="4" fontId="10" fillId="2" borderId="94" xfId="0" applyNumberFormat="1" applyFont="1" applyFill="1" applyBorder="1" applyAlignment="1" applyProtection="1">
      <alignment vertical="center"/>
      <protection locked="0"/>
    </xf>
    <xf numFmtId="4" fontId="10" fillId="2" borderId="67" xfId="0" applyNumberFormat="1" applyFont="1" applyFill="1" applyBorder="1" applyAlignment="1" applyProtection="1">
      <alignment vertical="center"/>
      <protection locked="0"/>
    </xf>
    <xf numFmtId="0" fontId="31" fillId="8" borderId="160" xfId="0" applyFont="1" applyFill="1" applyBorder="1" applyAlignment="1">
      <alignment horizontal="center" vertical="center" wrapText="1"/>
    </xf>
    <xf numFmtId="0" fontId="31" fillId="8" borderId="161" xfId="0" applyFont="1" applyFill="1" applyBorder="1" applyAlignment="1">
      <alignment horizontal="center" vertical="center" wrapText="1"/>
    </xf>
    <xf numFmtId="0" fontId="31" fillId="8" borderId="163" xfId="0" applyFont="1" applyFill="1" applyBorder="1" applyAlignment="1">
      <alignment horizontal="center" vertical="center" wrapText="1"/>
    </xf>
    <xf numFmtId="0" fontId="31" fillId="3" borderId="72" xfId="132" applyFont="1" applyFill="1" applyBorder="1" applyAlignment="1">
      <alignment horizontal="center" vertical="center" wrapText="1"/>
    </xf>
    <xf numFmtId="0" fontId="31" fillId="3" borderId="15" xfId="132" applyFont="1" applyFill="1" applyBorder="1" applyAlignment="1">
      <alignment horizontal="center" vertical="center" wrapText="1"/>
    </xf>
    <xf numFmtId="0" fontId="31" fillId="3" borderId="76" xfId="132" applyFont="1" applyFill="1" applyBorder="1" applyAlignment="1">
      <alignment horizontal="center" vertical="center" wrapText="1"/>
    </xf>
    <xf numFmtId="0" fontId="35" fillId="2" borderId="0" xfId="0" applyFont="1" applyFill="1" applyBorder="1" applyAlignment="1" applyProtection="1">
      <alignment horizontal="left" vertical="center"/>
      <protection locked="0"/>
    </xf>
    <xf numFmtId="4" fontId="35" fillId="2" borderId="0" xfId="0" applyNumberFormat="1" applyFont="1" applyFill="1" applyBorder="1" applyAlignment="1" applyProtection="1">
      <alignment horizontal="left" vertical="center"/>
      <protection locked="0"/>
    </xf>
    <xf numFmtId="4" fontId="17" fillId="2" borderId="0" xfId="0" applyNumberFormat="1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Border="1" applyAlignment="1" applyProtection="1">
      <alignment horizontal="left"/>
      <protection locked="0"/>
    </xf>
    <xf numFmtId="0" fontId="25" fillId="2" borderId="1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protection locked="0"/>
    </xf>
    <xf numFmtId="0" fontId="26" fillId="2" borderId="0" xfId="0" applyFont="1" applyFill="1" applyBorder="1" applyAlignment="1" applyProtection="1">
      <protection locked="0"/>
    </xf>
    <xf numFmtId="0" fontId="22" fillId="0" borderId="0" xfId="0" applyFont="1"/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4" xfId="0" applyFont="1" applyFill="1" applyBorder="1" applyAlignment="1">
      <alignment vertical="center"/>
    </xf>
    <xf numFmtId="0" fontId="1" fillId="3" borderId="74" xfId="0" applyFont="1" applyFill="1" applyBorder="1" applyAlignment="1">
      <alignment vertical="center"/>
    </xf>
    <xf numFmtId="0" fontId="1" fillId="2" borderId="7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53" fillId="2" borderId="0" xfId="0" applyFont="1" applyFill="1" applyAlignment="1">
      <alignment vertical="center"/>
    </xf>
    <xf numFmtId="4" fontId="1" fillId="2" borderId="44" xfId="0" applyNumberFormat="1" applyFont="1" applyFill="1" applyBorder="1" applyProtection="1">
      <protection locked="0"/>
    </xf>
    <xf numFmtId="4" fontId="25" fillId="0" borderId="9" xfId="0" applyNumberFormat="1" applyFont="1" applyFill="1" applyBorder="1" applyAlignment="1" applyProtection="1">
      <alignment horizontal="left"/>
      <protection locked="0"/>
    </xf>
    <xf numFmtId="0" fontId="25" fillId="2" borderId="4" xfId="0" quotePrefix="1" applyFont="1" applyFill="1" applyBorder="1" applyAlignment="1" applyProtection="1">
      <alignment horizontal="center"/>
      <protection locked="0"/>
    </xf>
    <xf numFmtId="10" fontId="54" fillId="0" borderId="0" xfId="0" applyNumberFormat="1" applyFont="1" applyBorder="1" applyAlignment="1" applyProtection="1">
      <alignment horizontal="center" vertical="center"/>
      <protection locked="0"/>
    </xf>
    <xf numFmtId="3" fontId="25" fillId="2" borderId="4" xfId="0" quotePrefix="1" applyNumberFormat="1" applyFont="1" applyFill="1" applyBorder="1" applyAlignment="1" applyProtection="1">
      <alignment horizontal="center"/>
      <protection locked="0"/>
    </xf>
    <xf numFmtId="4" fontId="54" fillId="0" borderId="0" xfId="0" applyNumberFormat="1" applyFont="1" applyBorder="1" applyAlignment="1" applyProtection="1">
      <alignment horizontal="center" vertical="center"/>
      <protection locked="0"/>
    </xf>
    <xf numFmtId="0" fontId="25" fillId="2" borderId="5" xfId="0" quotePrefix="1" applyFont="1" applyFill="1" applyBorder="1" applyAlignment="1" applyProtection="1">
      <alignment horizontal="center"/>
      <protection locked="0"/>
    </xf>
    <xf numFmtId="165" fontId="1" fillId="2" borderId="73" xfId="0" applyNumberFormat="1" applyFont="1" applyFill="1" applyBorder="1" applyAlignment="1" applyProtection="1">
      <alignment horizontal="center"/>
      <protection locked="0"/>
    </xf>
    <xf numFmtId="3" fontId="1" fillId="2" borderId="73" xfId="0" applyNumberFormat="1" applyFont="1" applyFill="1" applyBorder="1" applyAlignment="1" applyProtection="1">
      <alignment horizontal="center"/>
      <protection locked="0"/>
    </xf>
    <xf numFmtId="3" fontId="1" fillId="2" borderId="77" xfId="0" applyNumberFormat="1" applyFont="1" applyFill="1" applyBorder="1" applyAlignment="1" applyProtection="1">
      <alignment horizontal="center"/>
      <protection locked="0"/>
    </xf>
    <xf numFmtId="0" fontId="1" fillId="2" borderId="79" xfId="0" applyFont="1" applyFill="1" applyBorder="1" applyAlignment="1" applyProtection="1">
      <alignment horizontal="center"/>
      <protection locked="0"/>
    </xf>
    <xf numFmtId="0" fontId="1" fillId="2" borderId="73" xfId="0" applyFont="1" applyFill="1" applyBorder="1" applyAlignment="1" applyProtection="1">
      <alignment horizontal="center"/>
      <protection locked="0"/>
    </xf>
    <xf numFmtId="4" fontId="1" fillId="2" borderId="73" xfId="0" applyNumberFormat="1" applyFont="1" applyFill="1" applyBorder="1" applyProtection="1">
      <protection locked="0"/>
    </xf>
    <xf numFmtId="0" fontId="8" fillId="2" borderId="89" xfId="0" applyFont="1" applyFill="1" applyBorder="1" applyAlignment="1" applyProtection="1">
      <alignment vertical="center"/>
    </xf>
    <xf numFmtId="4" fontId="10" fillId="2" borderId="91" xfId="0" applyNumberFormat="1" applyFont="1" applyFill="1" applyBorder="1" applyAlignment="1" applyProtection="1">
      <alignment horizontal="right" vertical="center"/>
      <protection locked="0"/>
    </xf>
    <xf numFmtId="4" fontId="1" fillId="2" borderId="89" xfId="0" applyNumberFormat="1" applyFont="1" applyFill="1" applyBorder="1" applyAlignment="1" applyProtection="1">
      <alignment horizontal="left" vertical="center"/>
      <protection locked="0"/>
    </xf>
    <xf numFmtId="0" fontId="1" fillId="2" borderId="35" xfId="0" applyFont="1" applyFill="1" applyBorder="1" applyAlignment="1" applyProtection="1">
      <alignment vertical="center"/>
      <protection locked="0"/>
    </xf>
    <xf numFmtId="0" fontId="1" fillId="2" borderId="36" xfId="0" applyFont="1" applyFill="1" applyBorder="1" applyAlignment="1" applyProtection="1">
      <alignment vertical="center"/>
      <protection locked="0"/>
    </xf>
    <xf numFmtId="4" fontId="25" fillId="2" borderId="0" xfId="0" applyNumberFormat="1" applyFont="1" applyFill="1" applyAlignment="1" applyProtection="1">
      <alignment horizontal="left"/>
      <protection locked="0"/>
    </xf>
    <xf numFmtId="0" fontId="1" fillId="2" borderId="59" xfId="0" applyFont="1" applyFill="1" applyBorder="1" applyAlignment="1" applyProtection="1">
      <alignment vertical="center"/>
      <protection locked="0"/>
    </xf>
    <xf numFmtId="4" fontId="1" fillId="2" borderId="73" xfId="0" applyNumberFormat="1" applyFont="1" applyFill="1" applyBorder="1" applyAlignment="1" applyProtection="1">
      <alignment vertical="center"/>
      <protection locked="0"/>
    </xf>
    <xf numFmtId="0" fontId="1" fillId="2" borderId="62" xfId="0" applyFont="1" applyFill="1" applyBorder="1" applyAlignment="1" applyProtection="1">
      <alignment vertical="center"/>
      <protection locked="0"/>
    </xf>
    <xf numFmtId="4" fontId="1" fillId="2" borderId="97" xfId="0" applyNumberFormat="1" applyFont="1" applyFill="1" applyBorder="1" applyAlignment="1" applyProtection="1">
      <alignment vertical="center"/>
      <protection locked="0"/>
    </xf>
    <xf numFmtId="4" fontId="1" fillId="2" borderId="74" xfId="0" applyNumberFormat="1" applyFont="1" applyFill="1" applyBorder="1" applyAlignment="1" applyProtection="1">
      <alignment vertical="center"/>
      <protection locked="0"/>
    </xf>
    <xf numFmtId="4" fontId="47" fillId="2" borderId="75" xfId="0" applyNumberFormat="1" applyFont="1" applyFill="1" applyBorder="1" applyAlignment="1">
      <alignment vertical="center"/>
    </xf>
    <xf numFmtId="4" fontId="31" fillId="2" borderId="15" xfId="0" applyNumberFormat="1" applyFont="1" applyFill="1" applyBorder="1" applyAlignment="1"/>
    <xf numFmtId="4" fontId="31" fillId="2" borderId="15" xfId="0" applyNumberFormat="1" applyFont="1" applyFill="1" applyBorder="1" applyAlignment="1">
      <alignment vertical="center"/>
    </xf>
    <xf numFmtId="0" fontId="55" fillId="2" borderId="0" xfId="0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Border="1" applyAlignment="1" applyProtection="1">
      <alignment horizontal="left" vertical="center"/>
      <protection locked="0"/>
    </xf>
    <xf numFmtId="4" fontId="34" fillId="2" borderId="0" xfId="0" applyNumberFormat="1" applyFont="1" applyFill="1" applyBorder="1" applyAlignment="1" applyProtection="1">
      <alignment horizontal="left" vertical="center"/>
      <protection locked="0"/>
    </xf>
    <xf numFmtId="4" fontId="55" fillId="2" borderId="0" xfId="0" applyNumberFormat="1" applyFont="1" applyFill="1" applyBorder="1" applyAlignment="1" applyProtection="1">
      <alignment horizontal="left" vertical="center"/>
      <protection locked="0"/>
    </xf>
    <xf numFmtId="0" fontId="34" fillId="2" borderId="10" xfId="0" applyFont="1" applyFill="1" applyBorder="1" applyAlignment="1">
      <alignment horizontal="left"/>
    </xf>
    <xf numFmtId="0" fontId="34" fillId="0" borderId="9" xfId="0" applyFont="1" applyFill="1" applyBorder="1" applyAlignment="1" applyProtection="1">
      <alignment horizontal="left"/>
      <protection locked="0"/>
    </xf>
    <xf numFmtId="0" fontId="34" fillId="2" borderId="0" xfId="0" quotePrefix="1" applyFont="1" applyFill="1" applyBorder="1" applyAlignment="1" applyProtection="1">
      <alignment horizontal="left" vertical="center"/>
      <protection locked="0"/>
    </xf>
    <xf numFmtId="3" fontId="55" fillId="2" borderId="0" xfId="0" applyNumberFormat="1" applyFont="1" applyFill="1" applyBorder="1" applyAlignment="1" applyProtection="1">
      <alignment horizontal="center" vertical="center"/>
      <protection locked="0"/>
    </xf>
    <xf numFmtId="3" fontId="55" fillId="2" borderId="0" xfId="0" applyNumberFormat="1" applyFont="1" applyFill="1" applyBorder="1" applyAlignment="1" applyProtection="1">
      <alignment horizontal="left" vertical="center"/>
      <protection locked="0"/>
    </xf>
    <xf numFmtId="0" fontId="34" fillId="2" borderId="9" xfId="0" applyFont="1" applyFill="1" applyBorder="1" applyAlignment="1" applyProtection="1">
      <alignment horizontal="left"/>
      <protection locked="0"/>
    </xf>
    <xf numFmtId="1" fontId="16" fillId="3" borderId="0" xfId="0" applyNumberFormat="1" applyFont="1" applyFill="1" applyBorder="1" applyAlignment="1">
      <alignment horizontal="center" vertical="center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0" fontId="17" fillId="2" borderId="18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/>
    </xf>
    <xf numFmtId="0" fontId="14" fillId="4" borderId="0" xfId="0" applyFont="1" applyFill="1" applyBorder="1" applyAlignment="1">
      <alignment horizontal="left" vertical="center"/>
    </xf>
    <xf numFmtId="1" fontId="16" fillId="3" borderId="0" xfId="0" applyNumberFormat="1" applyFont="1" applyFill="1" applyBorder="1" applyAlignment="1" applyProtection="1">
      <alignment horizontal="center" vertical="center"/>
    </xf>
    <xf numFmtId="0" fontId="25" fillId="2" borderId="12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center" wrapText="1"/>
    </xf>
    <xf numFmtId="0" fontId="25" fillId="2" borderId="1" xfId="0" applyFont="1" applyFill="1" applyBorder="1" applyAlignment="1" applyProtection="1">
      <alignment horizontal="left" wrapText="1"/>
    </xf>
    <xf numFmtId="0" fontId="25" fillId="2" borderId="4" xfId="0" applyFont="1" applyFill="1" applyBorder="1" applyAlignment="1" applyProtection="1">
      <alignment horizontal="left"/>
      <protection locked="0"/>
    </xf>
    <xf numFmtId="0" fontId="25" fillId="2" borderId="1" xfId="0" applyFont="1" applyFill="1" applyBorder="1" applyAlignment="1" applyProtection="1">
      <alignment horizontal="right"/>
    </xf>
    <xf numFmtId="0" fontId="22" fillId="6" borderId="1" xfId="0" applyFont="1" applyFill="1" applyBorder="1" applyAlignment="1" applyProtection="1">
      <alignment horizontal="right"/>
    </xf>
    <xf numFmtId="0" fontId="7" fillId="2" borderId="62" xfId="0" applyFont="1" applyFill="1" applyBorder="1" applyAlignment="1" applyProtection="1">
      <alignment horizontal="left"/>
      <protection locked="0"/>
    </xf>
    <xf numFmtId="0" fontId="7" fillId="2" borderId="64" xfId="0" applyFont="1" applyFill="1" applyBorder="1" applyAlignment="1" applyProtection="1">
      <alignment horizontal="left"/>
      <protection locked="0"/>
    </xf>
    <xf numFmtId="0" fontId="14" fillId="3" borderId="16" xfId="0" applyNumberFormat="1" applyFont="1" applyFill="1" applyBorder="1" applyAlignment="1" applyProtection="1">
      <alignment horizontal="center" wrapText="1"/>
    </xf>
    <xf numFmtId="0" fontId="14" fillId="3" borderId="18" xfId="0" applyNumberFormat="1" applyFont="1" applyFill="1" applyBorder="1" applyAlignment="1" applyProtection="1">
      <alignment horizontal="center" wrapText="1"/>
    </xf>
    <xf numFmtId="0" fontId="7" fillId="2" borderId="59" xfId="0" applyFont="1" applyFill="1" applyBorder="1" applyAlignment="1" applyProtection="1">
      <alignment horizontal="left"/>
      <protection locked="0"/>
    </xf>
    <xf numFmtId="0" fontId="7" fillId="2" borderId="61" xfId="0" applyFont="1" applyFill="1" applyBorder="1" applyAlignment="1" applyProtection="1">
      <alignment horizontal="left"/>
      <protection locked="0"/>
    </xf>
    <xf numFmtId="0" fontId="7" fillId="2" borderId="150" xfId="0" applyFont="1" applyFill="1" applyBorder="1" applyAlignment="1" applyProtection="1">
      <alignment horizontal="left"/>
      <protection locked="0"/>
    </xf>
    <xf numFmtId="0" fontId="7" fillId="2" borderId="151" xfId="0" applyFont="1" applyFill="1" applyBorder="1" applyAlignment="1" applyProtection="1">
      <alignment horizontal="left"/>
      <protection locked="0"/>
    </xf>
    <xf numFmtId="4" fontId="26" fillId="3" borderId="53" xfId="0" applyNumberFormat="1" applyFont="1" applyFill="1" applyBorder="1" applyAlignment="1" applyProtection="1">
      <alignment horizontal="center" vertical="center"/>
    </xf>
    <xf numFmtId="4" fontId="26" fillId="3" borderId="54" xfId="0" applyNumberFormat="1" applyFont="1" applyFill="1" applyBorder="1" applyAlignment="1" applyProtection="1">
      <alignment horizontal="center" vertical="center"/>
    </xf>
    <xf numFmtId="4" fontId="26" fillId="3" borderId="55" xfId="0" applyNumberFormat="1" applyFont="1" applyFill="1" applyBorder="1" applyAlignment="1" applyProtection="1">
      <alignment horizontal="center" vertical="center"/>
    </xf>
    <xf numFmtId="4" fontId="26" fillId="3" borderId="58" xfId="0" applyNumberFormat="1" applyFont="1" applyFill="1" applyBorder="1" applyAlignment="1" applyProtection="1">
      <alignment horizontal="center" vertical="center"/>
    </xf>
    <xf numFmtId="4" fontId="26" fillId="3" borderId="20" xfId="0" applyNumberFormat="1" applyFont="1" applyFill="1" applyBorder="1" applyAlignment="1" applyProtection="1">
      <alignment horizontal="center" vertical="center"/>
    </xf>
    <xf numFmtId="4" fontId="26" fillId="3" borderId="19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4" fontId="26" fillId="3" borderId="72" xfId="0" applyNumberFormat="1" applyFont="1" applyFill="1" applyBorder="1" applyAlignment="1" applyProtection="1">
      <alignment horizontal="center" vertical="center"/>
    </xf>
    <xf numFmtId="4" fontId="26" fillId="3" borderId="76" xfId="0" applyNumberFormat="1" applyFont="1" applyFill="1" applyBorder="1" applyAlignment="1" applyProtection="1">
      <alignment horizontal="center" vertical="center"/>
    </xf>
    <xf numFmtId="0" fontId="17" fillId="3" borderId="53" xfId="0" applyFont="1" applyFill="1" applyBorder="1" applyAlignment="1" applyProtection="1">
      <alignment vertical="center" wrapText="1"/>
    </xf>
    <xf numFmtId="0" fontId="0" fillId="0" borderId="54" xfId="0" applyBorder="1" applyAlignment="1" applyProtection="1">
      <alignment vertical="center" wrapText="1"/>
    </xf>
    <xf numFmtId="0" fontId="0" fillId="0" borderId="55" xfId="0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7" fillId="2" borderId="59" xfId="0" applyFont="1" applyFill="1" applyBorder="1" applyAlignment="1" applyProtection="1">
      <alignment horizontal="left" vertical="center"/>
    </xf>
    <xf numFmtId="0" fontId="7" fillId="2" borderId="60" xfId="0" applyFont="1" applyFill="1" applyBorder="1" applyAlignment="1" applyProtection="1">
      <alignment horizontal="left" vertical="center"/>
    </xf>
    <xf numFmtId="0" fontId="7" fillId="2" borderId="61" xfId="0" applyFont="1" applyFill="1" applyBorder="1" applyAlignment="1" applyProtection="1">
      <alignment horizontal="left" vertical="center"/>
    </xf>
    <xf numFmtId="0" fontId="7" fillId="2" borderId="62" xfId="0" applyFont="1" applyFill="1" applyBorder="1" applyAlignment="1" applyProtection="1">
      <alignment horizontal="left" vertical="center"/>
    </xf>
    <xf numFmtId="0" fontId="7" fillId="2" borderId="63" xfId="0" applyFont="1" applyFill="1" applyBorder="1" applyAlignment="1" applyProtection="1">
      <alignment horizontal="left" vertical="center"/>
    </xf>
    <xf numFmtId="0" fontId="7" fillId="2" borderId="64" xfId="0" applyFont="1" applyFill="1" applyBorder="1" applyAlignment="1" applyProtection="1">
      <alignment horizontal="left" vertical="center"/>
    </xf>
    <xf numFmtId="0" fontId="14" fillId="4" borderId="0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/>
    </xf>
    <xf numFmtId="4" fontId="20" fillId="3" borderId="30" xfId="0" applyNumberFormat="1" applyFont="1" applyFill="1" applyBorder="1" applyAlignment="1">
      <alignment horizontal="center" vertical="center"/>
    </xf>
    <xf numFmtId="4" fontId="20" fillId="3" borderId="31" xfId="0" applyNumberFormat="1" applyFont="1" applyFill="1" applyBorder="1" applyAlignment="1">
      <alignment horizontal="center" vertical="center"/>
    </xf>
    <xf numFmtId="4" fontId="20" fillId="3" borderId="32" xfId="0" applyNumberFormat="1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30" fillId="3" borderId="72" xfId="132" applyFont="1" applyFill="1" applyBorder="1" applyAlignment="1">
      <alignment horizontal="center" wrapText="1"/>
    </xf>
    <xf numFmtId="0" fontId="30" fillId="3" borderId="76" xfId="132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2" borderId="70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0" fillId="2" borderId="138" xfId="0" applyFont="1" applyFill="1" applyBorder="1" applyAlignment="1" applyProtection="1">
      <alignment horizontal="left" vertical="center"/>
      <protection locked="0"/>
    </xf>
    <xf numFmtId="0" fontId="10" fillId="2" borderId="139" xfId="0" applyFont="1" applyFill="1" applyBorder="1" applyAlignment="1" applyProtection="1">
      <alignment horizontal="left" vertical="center"/>
      <protection locked="0"/>
    </xf>
    <xf numFmtId="0" fontId="10" fillId="2" borderId="62" xfId="0" applyFont="1" applyFill="1" applyBorder="1" applyAlignment="1" applyProtection="1">
      <alignment horizontal="left" vertical="center"/>
      <protection locked="0"/>
    </xf>
    <xf numFmtId="0" fontId="10" fillId="2" borderId="64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10" fillId="2" borderId="65" xfId="0" applyFont="1" applyFill="1" applyBorder="1" applyAlignment="1" applyProtection="1">
      <alignment horizontal="left" vertical="center"/>
      <protection locked="0"/>
    </xf>
    <xf numFmtId="0" fontId="10" fillId="2" borderId="67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>
      <alignment horizontal="center"/>
    </xf>
    <xf numFmtId="0" fontId="10" fillId="2" borderId="59" xfId="0" applyFont="1" applyFill="1" applyBorder="1" applyAlignment="1">
      <alignment horizontal="left" vertical="center"/>
    </xf>
    <xf numFmtId="0" fontId="10" fillId="2" borderId="60" xfId="0" applyFont="1" applyFill="1" applyBorder="1" applyAlignment="1">
      <alignment horizontal="left" vertical="center"/>
    </xf>
    <xf numFmtId="0" fontId="10" fillId="2" borderId="61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10" fillId="2" borderId="63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4" fillId="2" borderId="69" xfId="0" applyFont="1" applyFill="1" applyBorder="1" applyAlignment="1">
      <alignment horizontal="left" vertical="center"/>
    </xf>
    <xf numFmtId="0" fontId="14" fillId="2" borderId="70" xfId="0" applyFont="1" applyFill="1" applyBorder="1" applyAlignment="1">
      <alignment horizontal="left" vertical="center"/>
    </xf>
    <xf numFmtId="0" fontId="14" fillId="2" borderId="71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40" fillId="8" borderId="159" xfId="0" applyFont="1" applyFill="1" applyBorder="1" applyAlignment="1">
      <alignment horizontal="center" vertical="center"/>
    </xf>
    <xf numFmtId="0" fontId="40" fillId="8" borderId="160" xfId="0" applyFont="1" applyFill="1" applyBorder="1" applyAlignment="1">
      <alignment horizontal="center" vertical="center"/>
    </xf>
    <xf numFmtId="0" fontId="40" fillId="8" borderId="162" xfId="0" applyFont="1" applyFill="1" applyBorder="1" applyAlignment="1">
      <alignment horizontal="center" vertical="center"/>
    </xf>
    <xf numFmtId="0" fontId="40" fillId="8" borderId="163" xfId="0" applyFont="1" applyFill="1" applyBorder="1" applyAlignment="1">
      <alignment horizontal="center" vertical="center"/>
    </xf>
    <xf numFmtId="0" fontId="31" fillId="8" borderId="164" xfId="0" applyFont="1" applyFill="1" applyBorder="1" applyAlignment="1">
      <alignment horizontal="center" vertical="center" wrapText="1"/>
    </xf>
    <xf numFmtId="0" fontId="31" fillId="8" borderId="161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31" fillId="3" borderId="16" xfId="132" applyFont="1" applyFill="1" applyBorder="1" applyAlignment="1">
      <alignment horizontal="center" vertical="center" wrapText="1"/>
    </xf>
    <xf numFmtId="0" fontId="31" fillId="3" borderId="18" xfId="132" applyFont="1" applyFill="1" applyBorder="1" applyAlignment="1">
      <alignment horizontal="center" vertical="center" wrapText="1"/>
    </xf>
    <xf numFmtId="0" fontId="14" fillId="2" borderId="69" xfId="0" applyFont="1" applyFill="1" applyBorder="1" applyAlignment="1">
      <alignment horizontal="center" vertical="center"/>
    </xf>
    <xf numFmtId="0" fontId="14" fillId="2" borderId="70" xfId="0" applyFont="1" applyFill="1" applyBorder="1" applyAlignment="1">
      <alignment horizontal="center" vertical="center"/>
    </xf>
    <xf numFmtId="0" fontId="14" fillId="2" borderId="71" xfId="0" applyFont="1" applyFill="1" applyBorder="1" applyAlignment="1">
      <alignment horizontal="center" vertical="center"/>
    </xf>
    <xf numFmtId="0" fontId="31" fillId="3" borderId="53" xfId="132" applyFont="1" applyFill="1" applyBorder="1" applyAlignment="1">
      <alignment horizontal="center" wrapText="1"/>
    </xf>
    <xf numFmtId="0" fontId="31" fillId="3" borderId="54" xfId="132" applyFont="1" applyFill="1" applyBorder="1" applyAlignment="1">
      <alignment horizontal="center" wrapText="1"/>
    </xf>
    <xf numFmtId="0" fontId="31" fillId="3" borderId="55" xfId="132" applyFont="1" applyFill="1" applyBorder="1" applyAlignment="1">
      <alignment horizontal="center" wrapText="1"/>
    </xf>
    <xf numFmtId="0" fontId="14" fillId="3" borderId="58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31" fillId="3" borderId="16" xfId="132" applyFont="1" applyFill="1" applyBorder="1" applyAlignment="1">
      <alignment horizontal="center" wrapText="1"/>
    </xf>
    <xf numFmtId="0" fontId="31" fillId="3" borderId="17" xfId="132" applyFont="1" applyFill="1" applyBorder="1" applyAlignment="1">
      <alignment horizontal="center" wrapText="1"/>
    </xf>
    <xf numFmtId="0" fontId="31" fillId="3" borderId="18" xfId="132" applyFont="1" applyFill="1" applyBorder="1" applyAlignment="1">
      <alignment horizontal="center" wrapText="1"/>
    </xf>
    <xf numFmtId="0" fontId="14" fillId="2" borderId="69" xfId="0" applyFont="1" applyFill="1" applyBorder="1" applyAlignment="1">
      <alignment horizontal="left"/>
    </xf>
    <xf numFmtId="0" fontId="14" fillId="2" borderId="71" xfId="0" applyFont="1" applyFill="1" applyBorder="1" applyAlignment="1">
      <alignment horizontal="left"/>
    </xf>
    <xf numFmtId="0" fontId="14" fillId="3" borderId="56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2" borderId="70" xfId="0" applyFont="1" applyFill="1" applyBorder="1" applyAlignment="1">
      <alignment horizontal="left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4" fontId="10" fillId="2" borderId="62" xfId="0" applyNumberFormat="1" applyFont="1" applyFill="1" applyBorder="1" applyAlignment="1" applyProtection="1">
      <alignment horizontal="left" vertical="center"/>
      <protection locked="0"/>
    </xf>
    <xf numFmtId="4" fontId="10" fillId="2" borderId="64" xfId="0" applyNumberFormat="1" applyFont="1" applyFill="1" applyBorder="1" applyAlignment="1" applyProtection="1">
      <alignment horizontal="left" vertical="center"/>
      <protection locked="0"/>
    </xf>
    <xf numFmtId="4" fontId="10" fillId="2" borderId="65" xfId="0" applyNumberFormat="1" applyFont="1" applyFill="1" applyBorder="1" applyAlignment="1" applyProtection="1">
      <alignment horizontal="left" vertical="center"/>
      <protection locked="0"/>
    </xf>
    <xf numFmtId="4" fontId="10" fillId="2" borderId="67" xfId="0" applyNumberFormat="1" applyFont="1" applyFill="1" applyBorder="1" applyAlignment="1" applyProtection="1">
      <alignment horizontal="left" vertical="center"/>
      <protection locked="0"/>
    </xf>
    <xf numFmtId="4" fontId="14" fillId="2" borderId="69" xfId="0" applyNumberFormat="1" applyFont="1" applyFill="1" applyBorder="1" applyAlignment="1">
      <alignment horizontal="left"/>
    </xf>
    <xf numFmtId="4" fontId="14" fillId="2" borderId="71" xfId="0" applyNumberFormat="1" applyFont="1" applyFill="1" applyBorder="1" applyAlignment="1">
      <alignment horizontal="left"/>
    </xf>
    <xf numFmtId="4" fontId="10" fillId="2" borderId="95" xfId="0" applyNumberFormat="1" applyFont="1" applyFill="1" applyBorder="1" applyAlignment="1" applyProtection="1">
      <alignment horizontal="left" vertical="center"/>
      <protection locked="0"/>
    </xf>
    <xf numFmtId="4" fontId="10" fillId="2" borderId="100" xfId="0" applyNumberFormat="1" applyFont="1" applyFill="1" applyBorder="1" applyAlignment="1" applyProtection="1">
      <alignment horizontal="left" vertical="center"/>
      <protection locked="0"/>
    </xf>
    <xf numFmtId="0" fontId="14" fillId="2" borderId="16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/>
    </xf>
    <xf numFmtId="0" fontId="40" fillId="6" borderId="116" xfId="0" applyFont="1" applyFill="1" applyBorder="1" applyAlignment="1">
      <alignment horizontal="left"/>
    </xf>
    <xf numFmtId="0" fontId="40" fillId="6" borderId="117" xfId="0" applyFont="1" applyFill="1" applyBorder="1" applyAlignment="1">
      <alignment horizontal="left"/>
    </xf>
    <xf numFmtId="0" fontId="39" fillId="6" borderId="116" xfId="0" applyFont="1" applyFill="1" applyBorder="1" applyAlignment="1">
      <alignment horizontal="left"/>
    </xf>
    <xf numFmtId="0" fontId="39" fillId="6" borderId="117" xfId="0" applyFont="1" applyFill="1" applyBorder="1" applyAlignment="1">
      <alignment horizontal="left"/>
    </xf>
  </cellXfs>
  <cellStyles count="73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3</xdr:col>
      <xdr:colOff>2117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2</xdr:col>
      <xdr:colOff>1333500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rrador_Plantilla_2018%20ESF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HECK_LIST"/>
      <sheetName val="FC-1_ORGANOS_GOBIERNO"/>
      <sheetName val="FC-2_ACCIONISTAS"/>
      <sheetName val="FC-3_CPyG "/>
      <sheetName val="FC-3_1_INF_ADIC_CPyG"/>
      <sheetName val="FC-4_ACTIVO"/>
      <sheetName val="FC-4_PASIVO"/>
      <sheetName val="FC-6_Inversiones"/>
      <sheetName val="FC-7_INF"/>
      <sheetName val="FC-8_INV_FINANCIERAS"/>
      <sheetName val="FC-9_TRANS_SUBV"/>
      <sheetName val="FC-10_DEUDAS"/>
      <sheetName val="FC-11_DEUDA_VIVA"/>
      <sheetName val="FC-12_PERFIL_VTO_DEUDA"/>
      <sheetName val="FC-13_PERSONAL"/>
      <sheetName val="FC-14_OPER_INTERNAS"/>
      <sheetName val="FC-15_ENCOMIENDAS"/>
      <sheetName val="FC-16_ESTAB_PRESUP"/>
      <sheetName val="FC-17_FINANCIACIÓN"/>
      <sheetName val="FC-90_COMPROBACIÓN"/>
      <sheetName val="FC-91_PRESUPUESTO"/>
      <sheetName val="FC-92_PRESUPUESTO_PYG"/>
    </sheetNames>
    <sheetDataSet>
      <sheetData sheetId="0">
        <row r="15">
          <cell r="D15">
            <v>2018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topLeftCell="A10" zoomScale="108" workbookViewId="0">
      <selection activeCell="D13" sqref="D13:M13"/>
    </sheetView>
  </sheetViews>
  <sheetFormatPr baseColWidth="10" defaultColWidth="10.6640625" defaultRowHeight="15"/>
  <cols>
    <col min="1" max="1" width="3.109375" style="4" customWidth="1"/>
    <col min="2" max="2" width="3.44140625" style="2" customWidth="1"/>
    <col min="3" max="3" width="12.33203125" style="4" customWidth="1"/>
    <col min="4" max="13" width="10.6640625" style="4"/>
    <col min="14" max="14" width="3.109375" style="2" customWidth="1"/>
    <col min="15" max="17" width="10.6640625" style="2"/>
    <col min="18" max="16384" width="10.6640625" style="4"/>
  </cols>
  <sheetData>
    <row r="1" spans="2:37" s="2" customFormat="1" ht="23.1" customHeight="1">
      <c r="D1" s="3"/>
    </row>
    <row r="2" spans="2:37" s="2" customFormat="1" ht="23.1" customHeight="1">
      <c r="D2" s="21" t="s">
        <v>31</v>
      </c>
    </row>
    <row r="3" spans="2:37" s="2" customFormat="1" ht="23.1" customHeight="1">
      <c r="D3" s="47" t="s">
        <v>32</v>
      </c>
    </row>
    <row r="4" spans="2:37" s="2" customFormat="1" ht="23.1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987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987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6.9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12" t="s">
        <v>34</v>
      </c>
      <c r="D13" s="988" t="s">
        <v>697</v>
      </c>
      <c r="E13" s="989"/>
      <c r="F13" s="989"/>
      <c r="G13" s="989"/>
      <c r="H13" s="989"/>
      <c r="I13" s="989"/>
      <c r="J13" s="989"/>
      <c r="K13" s="989"/>
      <c r="L13" s="989"/>
      <c r="M13" s="990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12" t="s">
        <v>35</v>
      </c>
      <c r="D15" s="402">
        <v>2018</v>
      </c>
      <c r="E15" s="14"/>
      <c r="F15" s="14"/>
      <c r="G15" s="276"/>
      <c r="H15" s="276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991"/>
      <c r="E16" s="991"/>
      <c r="F16" s="991"/>
      <c r="G16" s="991"/>
      <c r="H16" s="991"/>
      <c r="I16" s="991"/>
      <c r="J16" s="991"/>
      <c r="K16" s="991"/>
      <c r="L16" s="991"/>
      <c r="M16" s="991"/>
      <c r="N16" s="9"/>
    </row>
    <row r="17" spans="2:14" s="2" customFormat="1" ht="30" customHeight="1">
      <c r="B17" s="8"/>
      <c r="C17" s="213" t="s">
        <v>66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4.95" customHeight="1">
      <c r="B19" s="8"/>
      <c r="C19" s="2" t="s">
        <v>37</v>
      </c>
      <c r="D19" s="2" t="s">
        <v>38</v>
      </c>
      <c r="N19" s="9"/>
    </row>
    <row r="20" spans="2:14" s="2" customFormat="1" ht="24.95" customHeight="1">
      <c r="B20" s="8"/>
      <c r="C20" s="2" t="s">
        <v>39</v>
      </c>
      <c r="D20" s="2" t="s">
        <v>40</v>
      </c>
      <c r="N20" s="9"/>
    </row>
    <row r="21" spans="2:14" s="2" customFormat="1" ht="24.95" customHeight="1">
      <c r="B21" s="8"/>
      <c r="C21" s="712" t="s">
        <v>561</v>
      </c>
      <c r="D21" s="712" t="s">
        <v>562</v>
      </c>
      <c r="N21" s="9"/>
    </row>
    <row r="22" spans="2:14" s="2" customFormat="1" ht="24.95" customHeight="1">
      <c r="B22" s="8"/>
      <c r="C22" s="2" t="s">
        <v>41</v>
      </c>
      <c r="D22" s="2" t="s">
        <v>42</v>
      </c>
      <c r="N22" s="9"/>
    </row>
    <row r="23" spans="2:14" s="2" customFormat="1" ht="24.95" customHeight="1">
      <c r="B23" s="8"/>
      <c r="C23" s="2" t="s">
        <v>46</v>
      </c>
      <c r="D23" s="2" t="s">
        <v>47</v>
      </c>
      <c r="N23" s="9"/>
    </row>
    <row r="24" spans="2:14" s="2" customFormat="1" ht="24.95" customHeight="1">
      <c r="B24" s="8"/>
      <c r="C24" s="2" t="s">
        <v>43</v>
      </c>
      <c r="D24" s="215" t="s">
        <v>469</v>
      </c>
      <c r="N24" s="9"/>
    </row>
    <row r="25" spans="2:14" s="2" customFormat="1" ht="24.95" customHeight="1">
      <c r="B25" s="8"/>
      <c r="C25" s="917" t="s">
        <v>44</v>
      </c>
      <c r="D25" s="918" t="s">
        <v>663</v>
      </c>
      <c r="N25" s="9"/>
    </row>
    <row r="26" spans="2:14" s="2" customFormat="1" ht="24.95" customHeight="1">
      <c r="B26" s="8"/>
      <c r="C26" s="2" t="s">
        <v>45</v>
      </c>
      <c r="D26" s="2" t="s">
        <v>48</v>
      </c>
      <c r="N26" s="9"/>
    </row>
    <row r="27" spans="2:14" s="2" customFormat="1" ht="24.95" customHeight="1">
      <c r="B27" s="8"/>
      <c r="C27" s="2" t="s">
        <v>49</v>
      </c>
      <c r="D27" s="2" t="s">
        <v>50</v>
      </c>
      <c r="N27" s="9"/>
    </row>
    <row r="28" spans="2:14" s="2" customFormat="1" ht="24.95" customHeight="1">
      <c r="B28" s="8"/>
      <c r="C28" s="2" t="s">
        <v>51</v>
      </c>
      <c r="D28" s="2" t="s">
        <v>52</v>
      </c>
      <c r="N28" s="9"/>
    </row>
    <row r="29" spans="2:14" s="2" customFormat="1" ht="24.95" customHeight="1">
      <c r="B29" s="8"/>
      <c r="C29" s="2" t="s">
        <v>53</v>
      </c>
      <c r="D29" s="2" t="s">
        <v>54</v>
      </c>
      <c r="N29" s="9"/>
    </row>
    <row r="30" spans="2:14" s="2" customFormat="1" ht="24.95" customHeight="1">
      <c r="B30" s="8"/>
      <c r="C30" s="2" t="s">
        <v>55</v>
      </c>
      <c r="D30" s="281" t="s">
        <v>496</v>
      </c>
      <c r="N30" s="9"/>
    </row>
    <row r="31" spans="2:14" s="2" customFormat="1" ht="24.95" customHeight="1">
      <c r="B31" s="8"/>
      <c r="C31" s="2" t="s">
        <v>57</v>
      </c>
      <c r="D31" s="2" t="s">
        <v>56</v>
      </c>
      <c r="N31" s="9"/>
    </row>
    <row r="32" spans="2:14" s="2" customFormat="1" ht="24.95" customHeight="1">
      <c r="B32" s="8"/>
      <c r="C32" s="2" t="s">
        <v>59</v>
      </c>
      <c r="D32" s="2" t="s">
        <v>58</v>
      </c>
      <c r="N32" s="9"/>
    </row>
    <row r="33" spans="2:14" s="2" customFormat="1" ht="24.95" customHeight="1">
      <c r="B33" s="8"/>
      <c r="C33" s="281" t="s">
        <v>60</v>
      </c>
      <c r="D33" s="2" t="s">
        <v>61</v>
      </c>
      <c r="N33" s="9"/>
    </row>
    <row r="34" spans="2:14" s="2" customFormat="1" ht="24.95" customHeight="1">
      <c r="B34" s="8"/>
      <c r="C34" s="281" t="s">
        <v>492</v>
      </c>
      <c r="D34" s="2" t="s">
        <v>63</v>
      </c>
      <c r="N34" s="9"/>
    </row>
    <row r="35" spans="2:14" s="2" customFormat="1" ht="24.95" customHeight="1">
      <c r="B35" s="8"/>
      <c r="C35" s="281" t="s">
        <v>493</v>
      </c>
      <c r="D35" s="2" t="s">
        <v>64</v>
      </c>
      <c r="N35" s="9"/>
    </row>
    <row r="36" spans="2:14" s="2" customFormat="1" ht="24.95" customHeight="1">
      <c r="B36" s="8"/>
      <c r="C36" s="281" t="s">
        <v>494</v>
      </c>
      <c r="D36" s="2" t="s">
        <v>65</v>
      </c>
      <c r="N36" s="9"/>
    </row>
    <row r="37" spans="2:14" s="2" customFormat="1" ht="24.95" customHeight="1">
      <c r="B37" s="8"/>
      <c r="C37" s="281" t="s">
        <v>495</v>
      </c>
      <c r="D37" s="2" t="s">
        <v>68</v>
      </c>
      <c r="N37" s="9"/>
    </row>
    <row r="38" spans="2:14" s="2" customFormat="1" ht="24.95" customHeight="1">
      <c r="B38" s="8"/>
      <c r="N38" s="9"/>
    </row>
    <row r="39" spans="2:14" s="2" customFormat="1" ht="24.95" customHeight="1">
      <c r="B39" s="8"/>
      <c r="N39" s="9"/>
    </row>
    <row r="40" spans="2:14" s="2" customFormat="1" ht="24.95" customHeight="1">
      <c r="B40" s="8"/>
      <c r="C40" s="215" t="s">
        <v>67</v>
      </c>
      <c r="D40" s="2" t="s">
        <v>70</v>
      </c>
      <c r="N40" s="9"/>
    </row>
    <row r="41" spans="2:14" s="2" customFormat="1" ht="24.95" customHeight="1">
      <c r="B41" s="8"/>
      <c r="C41" s="215" t="s">
        <v>69</v>
      </c>
      <c r="D41" s="2" t="s">
        <v>72</v>
      </c>
      <c r="N41" s="9"/>
    </row>
    <row r="42" spans="2:14" s="2" customFormat="1" ht="24.95" customHeight="1">
      <c r="B42" s="8"/>
      <c r="C42" s="215" t="s">
        <v>71</v>
      </c>
      <c r="D42" s="2" t="s">
        <v>74</v>
      </c>
      <c r="N42" s="9"/>
    </row>
    <row r="43" spans="2:14" s="2" customFormat="1" ht="24.95" customHeight="1">
      <c r="B43" s="8"/>
      <c r="N43" s="9"/>
    </row>
    <row r="44" spans="2:14" s="2" customFormat="1" ht="24.95" customHeight="1">
      <c r="B44" s="8"/>
      <c r="C44" s="213" t="s">
        <v>322</v>
      </c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9"/>
    </row>
    <row r="45" spans="2:14" s="2" customFormat="1" ht="24.95" customHeight="1">
      <c r="B45" s="8"/>
      <c r="N45" s="9"/>
    </row>
    <row r="46" spans="2:14" s="2" customFormat="1" ht="24.95" customHeight="1">
      <c r="B46" s="8"/>
      <c r="C46" s="215" t="s">
        <v>323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76</v>
      </c>
      <c r="G49" s="43"/>
      <c r="M49" s="41" t="s">
        <v>81</v>
      </c>
    </row>
    <row r="50" spans="3:13" s="42" customFormat="1" ht="12.75">
      <c r="C50" s="38" t="s">
        <v>77</v>
      </c>
      <c r="G50" s="43"/>
    </row>
    <row r="51" spans="3:13" s="42" customFormat="1" ht="12.75">
      <c r="C51" s="38" t="s">
        <v>78</v>
      </c>
      <c r="G51" s="43"/>
    </row>
    <row r="52" spans="3:13" s="42" customFormat="1" ht="12.75">
      <c r="C52" s="38" t="s">
        <v>79</v>
      </c>
      <c r="G52" s="43"/>
    </row>
    <row r="53" spans="3:13" s="42" customFormat="1" ht="12.75">
      <c r="C53" s="38" t="s">
        <v>80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3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topLeftCell="A35" zoomScale="55" zoomScaleNormal="55" workbookViewId="0">
      <selection activeCell="I54" sqref="I54"/>
    </sheetView>
  </sheetViews>
  <sheetFormatPr baseColWidth="10" defaultColWidth="10.6640625" defaultRowHeight="23.1" customHeight="1"/>
  <cols>
    <col min="1" max="2" width="3.109375" style="54" customWidth="1"/>
    <col min="3" max="3" width="13.5546875" style="54" customWidth="1"/>
    <col min="4" max="4" width="42.6640625" style="54" customWidth="1"/>
    <col min="5" max="6" width="12.6640625" style="55" customWidth="1"/>
    <col min="7" max="8" width="15.6640625" style="55" customWidth="1"/>
    <col min="9" max="18" width="12.6640625" style="55" customWidth="1"/>
    <col min="19" max="19" width="3.33203125" style="54" customWidth="1"/>
    <col min="20" max="16384" width="10.6640625" style="54"/>
  </cols>
  <sheetData>
    <row r="2" spans="2:34" ht="23.1" customHeight="1">
      <c r="D2" s="48" t="s">
        <v>174</v>
      </c>
    </row>
    <row r="3" spans="2:34" ht="23.1" customHeight="1">
      <c r="D3" s="48" t="s">
        <v>175</v>
      </c>
    </row>
    <row r="4" spans="2:34" ht="23.1" customHeight="1" thickBot="1"/>
    <row r="5" spans="2:34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9"/>
      <c r="U5" s="283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5"/>
    </row>
    <row r="6" spans="2:34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987">
        <f>ejercicio</f>
        <v>2018</v>
      </c>
      <c r="S6" s="63"/>
      <c r="U6" s="286"/>
      <c r="V6" s="287" t="s">
        <v>499</v>
      </c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9"/>
    </row>
    <row r="7" spans="2:34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987"/>
      <c r="S7" s="63"/>
      <c r="U7" s="286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9"/>
    </row>
    <row r="8" spans="2:34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5"/>
      <c r="S8" s="63"/>
      <c r="U8" s="286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9"/>
    </row>
    <row r="9" spans="2:34" s="49" customFormat="1" ht="30" customHeight="1">
      <c r="B9" s="66"/>
      <c r="C9" s="40" t="s">
        <v>2</v>
      </c>
      <c r="D9" s="1029" t="str">
        <f>Entidad</f>
        <v>AGENCIA INSULAR DE LA ENERGÍA DE TENERIFE FUNDACIÓN CANARIA</v>
      </c>
      <c r="E9" s="1029"/>
      <c r="F9" s="1029"/>
      <c r="G9" s="1029"/>
      <c r="H9" s="1029"/>
      <c r="I9" s="1029"/>
      <c r="J9" s="1029"/>
      <c r="K9" s="1029"/>
      <c r="L9" s="1029"/>
      <c r="M9" s="1029"/>
      <c r="N9" s="1029"/>
      <c r="O9" s="1029"/>
      <c r="P9" s="1029"/>
      <c r="Q9" s="1029"/>
      <c r="R9" s="1029"/>
      <c r="S9" s="67"/>
      <c r="U9" s="290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2"/>
    </row>
    <row r="10" spans="2:34" ht="6.9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U10" s="286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9"/>
    </row>
    <row r="11" spans="2:34" s="72" customFormat="1" ht="30" customHeight="1">
      <c r="B11" s="68"/>
      <c r="C11" s="69" t="s">
        <v>567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1"/>
      <c r="U11" s="293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5"/>
    </row>
    <row r="12" spans="2:34" s="72" customFormat="1" ht="30" customHeight="1">
      <c r="B12" s="68"/>
      <c r="C12" s="73"/>
      <c r="D12" s="7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71"/>
      <c r="U12" s="293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5"/>
    </row>
    <row r="13" spans="2:34" s="76" customFormat="1" ht="18.95" customHeight="1">
      <c r="B13" s="74"/>
      <c r="C13" s="264"/>
      <c r="D13" s="264"/>
      <c r="E13" s="264"/>
      <c r="F13" s="264"/>
      <c r="G13" s="264"/>
      <c r="H13" s="265" t="s">
        <v>180</v>
      </c>
      <c r="I13" s="1031" t="s">
        <v>572</v>
      </c>
      <c r="J13" s="1032"/>
      <c r="K13" s="1032"/>
      <c r="L13" s="1032"/>
      <c r="M13" s="1033"/>
      <c r="N13" s="266"/>
      <c r="O13" s="267"/>
      <c r="P13" s="268" t="s">
        <v>183</v>
      </c>
      <c r="Q13" s="269">
        <f>ejercicio-1</f>
        <v>2017</v>
      </c>
      <c r="R13" s="722" t="s">
        <v>573</v>
      </c>
      <c r="S13" s="75"/>
      <c r="U13" s="286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9"/>
    </row>
    <row r="14" spans="2:34" s="77" customFormat="1" ht="18.95" customHeight="1">
      <c r="B14" s="74"/>
      <c r="C14" s="270"/>
      <c r="D14" s="270"/>
      <c r="E14" s="270"/>
      <c r="F14" s="270"/>
      <c r="G14" s="270"/>
      <c r="H14" s="271" t="s">
        <v>181</v>
      </c>
      <c r="I14" s="272"/>
      <c r="J14" s="273"/>
      <c r="K14" s="273"/>
      <c r="L14" s="273"/>
      <c r="M14" s="274"/>
      <c r="N14" s="272"/>
      <c r="O14" s="273"/>
      <c r="P14" s="273"/>
      <c r="Q14" s="273"/>
      <c r="R14" s="274"/>
      <c r="S14" s="75"/>
      <c r="U14" s="286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9"/>
    </row>
    <row r="15" spans="2:34" s="77" customFormat="1" ht="18.95" customHeight="1">
      <c r="B15" s="74"/>
      <c r="C15" s="275" t="s">
        <v>176</v>
      </c>
      <c r="D15" s="275" t="s">
        <v>177</v>
      </c>
      <c r="E15" s="275" t="s">
        <v>178</v>
      </c>
      <c r="F15" s="275" t="s">
        <v>179</v>
      </c>
      <c r="G15" s="275" t="s">
        <v>568</v>
      </c>
      <c r="H15" s="275">
        <f>ejercicio-1</f>
        <v>2017</v>
      </c>
      <c r="I15" s="275">
        <f>+ejercicio</f>
        <v>2018</v>
      </c>
      <c r="J15" s="275">
        <f>ejercicio+1</f>
        <v>2019</v>
      </c>
      <c r="K15" s="275">
        <f>ejercicio+2</f>
        <v>2020</v>
      </c>
      <c r="L15" s="275">
        <f>ejercicio+3</f>
        <v>2021</v>
      </c>
      <c r="M15" s="275" t="s">
        <v>182</v>
      </c>
      <c r="N15" s="275">
        <f>+ejercicio</f>
        <v>2018</v>
      </c>
      <c r="O15" s="275">
        <f>ejercicio+1</f>
        <v>2019</v>
      </c>
      <c r="P15" s="275">
        <f>ejercicio+2</f>
        <v>2020</v>
      </c>
      <c r="Q15" s="275">
        <f>ejercicio+3</f>
        <v>2021</v>
      </c>
      <c r="R15" s="275" t="s">
        <v>182</v>
      </c>
      <c r="S15" s="75"/>
      <c r="U15" s="286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9"/>
    </row>
    <row r="16" spans="2:34" ht="23.1" customHeight="1">
      <c r="B16" s="74"/>
      <c r="C16" s="329"/>
      <c r="D16" s="966" t="s">
        <v>725</v>
      </c>
      <c r="E16" s="330"/>
      <c r="F16" s="330"/>
      <c r="G16" s="331">
        <v>1000</v>
      </c>
      <c r="H16" s="331">
        <v>1000</v>
      </c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63"/>
      <c r="U16" s="286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9"/>
    </row>
    <row r="17" spans="2:34" ht="23.1" customHeight="1">
      <c r="B17" s="74"/>
      <c r="C17" s="332"/>
      <c r="D17" s="967" t="s">
        <v>726</v>
      </c>
      <c r="E17" s="334"/>
      <c r="F17" s="334"/>
      <c r="G17" s="335">
        <v>5003.6000000000004</v>
      </c>
      <c r="H17" s="335"/>
      <c r="I17" s="335">
        <v>5003.6000000000004</v>
      </c>
      <c r="J17" s="335"/>
      <c r="K17" s="335"/>
      <c r="L17" s="335"/>
      <c r="M17" s="335"/>
      <c r="N17" s="335"/>
      <c r="O17" s="335"/>
      <c r="P17" s="335"/>
      <c r="Q17" s="335"/>
      <c r="R17" s="335"/>
      <c r="S17" s="63"/>
      <c r="U17" s="286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9"/>
    </row>
    <row r="18" spans="2:34" ht="23.1" customHeight="1">
      <c r="B18" s="74"/>
      <c r="C18" s="332"/>
      <c r="D18" s="333"/>
      <c r="E18" s="334"/>
      <c r="F18" s="334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63"/>
      <c r="U18" s="286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9"/>
    </row>
    <row r="19" spans="2:34" ht="23.1" customHeight="1">
      <c r="B19" s="74"/>
      <c r="C19" s="332"/>
      <c r="D19" s="333"/>
      <c r="E19" s="334"/>
      <c r="F19" s="334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63"/>
      <c r="U19" s="286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9"/>
    </row>
    <row r="20" spans="2:34" ht="23.1" customHeight="1">
      <c r="B20" s="74"/>
      <c r="C20" s="332"/>
      <c r="D20" s="333"/>
      <c r="E20" s="334"/>
      <c r="F20" s="334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63"/>
      <c r="U20" s="286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9"/>
    </row>
    <row r="21" spans="2:34" ht="23.1" customHeight="1">
      <c r="B21" s="74"/>
      <c r="C21" s="332"/>
      <c r="D21" s="333"/>
      <c r="E21" s="334"/>
      <c r="F21" s="334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63"/>
      <c r="U21" s="286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9"/>
    </row>
    <row r="22" spans="2:34" ht="23.1" customHeight="1">
      <c r="B22" s="74"/>
      <c r="C22" s="332"/>
      <c r="D22" s="333"/>
      <c r="E22" s="334"/>
      <c r="F22" s="334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63"/>
      <c r="U22" s="286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9"/>
    </row>
    <row r="23" spans="2:34" ht="23.1" customHeight="1">
      <c r="B23" s="74"/>
      <c r="C23" s="332"/>
      <c r="D23" s="333"/>
      <c r="E23" s="334"/>
      <c r="F23" s="334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63"/>
      <c r="U23" s="286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9"/>
    </row>
    <row r="24" spans="2:34" ht="23.1" customHeight="1">
      <c r="B24" s="74"/>
      <c r="C24" s="332"/>
      <c r="D24" s="333"/>
      <c r="E24" s="334"/>
      <c r="F24" s="334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63"/>
      <c r="U24" s="286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9"/>
    </row>
    <row r="25" spans="2:34" ht="23.1" customHeight="1">
      <c r="B25" s="74"/>
      <c r="C25" s="332"/>
      <c r="D25" s="333"/>
      <c r="E25" s="334"/>
      <c r="F25" s="334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63"/>
      <c r="U25" s="286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9"/>
    </row>
    <row r="26" spans="2:34" ht="23.1" customHeight="1">
      <c r="B26" s="74"/>
      <c r="C26" s="332"/>
      <c r="D26" s="333"/>
      <c r="E26" s="334"/>
      <c r="F26" s="334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63"/>
      <c r="U26" s="286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9"/>
    </row>
    <row r="27" spans="2:34" ht="23.1" customHeight="1">
      <c r="B27" s="74"/>
      <c r="C27" s="332"/>
      <c r="D27" s="333"/>
      <c r="E27" s="334"/>
      <c r="F27" s="334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63"/>
      <c r="U27" s="286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9"/>
    </row>
    <row r="28" spans="2:34" ht="23.1" customHeight="1">
      <c r="B28" s="74"/>
      <c r="C28" s="332"/>
      <c r="D28" s="333"/>
      <c r="E28" s="334"/>
      <c r="F28" s="334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63"/>
      <c r="U28" s="286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9"/>
    </row>
    <row r="29" spans="2:34" ht="23.1" customHeight="1">
      <c r="B29" s="74"/>
      <c r="C29" s="332"/>
      <c r="D29" s="333"/>
      <c r="E29" s="334"/>
      <c r="F29" s="334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63"/>
      <c r="U29" s="286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9"/>
    </row>
    <row r="30" spans="2:34" ht="23.1" customHeight="1">
      <c r="B30" s="74"/>
      <c r="C30" s="332"/>
      <c r="D30" s="333"/>
      <c r="E30" s="334"/>
      <c r="F30" s="334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63"/>
      <c r="U30" s="296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8"/>
    </row>
    <row r="31" spans="2:34" ht="23.1" customHeight="1">
      <c r="B31" s="74"/>
      <c r="C31" s="332"/>
      <c r="D31" s="333"/>
      <c r="E31" s="334"/>
      <c r="F31" s="334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63"/>
      <c r="U31" s="296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8"/>
    </row>
    <row r="32" spans="2:34" ht="23.1" customHeight="1">
      <c r="B32" s="74"/>
      <c r="C32" s="332"/>
      <c r="D32" s="333"/>
      <c r="E32" s="334"/>
      <c r="F32" s="334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63"/>
      <c r="U32" s="286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9"/>
    </row>
    <row r="33" spans="2:34" ht="23.1" customHeight="1">
      <c r="B33" s="74"/>
      <c r="C33" s="332"/>
      <c r="D33" s="333"/>
      <c r="E33" s="334"/>
      <c r="F33" s="334"/>
      <c r="G33" s="335"/>
      <c r="H33" s="335"/>
      <c r="I33" s="335"/>
      <c r="J33" s="335"/>
      <c r="K33" s="335"/>
      <c r="L33" s="335"/>
      <c r="M33" s="335"/>
      <c r="N33" s="335"/>
      <c r="O33" s="335"/>
      <c r="P33" s="335"/>
      <c r="Q33" s="335"/>
      <c r="R33" s="335"/>
      <c r="S33" s="63"/>
      <c r="U33" s="286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9"/>
    </row>
    <row r="34" spans="2:34" ht="23.1" customHeight="1">
      <c r="B34" s="74"/>
      <c r="C34" s="332"/>
      <c r="D34" s="333"/>
      <c r="E34" s="334"/>
      <c r="F34" s="334"/>
      <c r="G34" s="335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63"/>
      <c r="U34" s="286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9"/>
    </row>
    <row r="35" spans="2:34" ht="23.1" customHeight="1">
      <c r="B35" s="74"/>
      <c r="C35" s="332"/>
      <c r="D35" s="333"/>
      <c r="E35" s="334"/>
      <c r="F35" s="334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63"/>
      <c r="U35" s="286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9"/>
    </row>
    <row r="36" spans="2:34" ht="23.1" customHeight="1">
      <c r="B36" s="74"/>
      <c r="C36" s="332"/>
      <c r="D36" s="333"/>
      <c r="E36" s="334"/>
      <c r="F36" s="334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63"/>
      <c r="U36" s="299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1"/>
    </row>
    <row r="37" spans="2:34" ht="23.1" customHeight="1">
      <c r="B37" s="74"/>
      <c r="C37" s="332"/>
      <c r="D37" s="333"/>
      <c r="E37" s="334"/>
      <c r="F37" s="334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63"/>
      <c r="U37" s="299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1"/>
    </row>
    <row r="38" spans="2:34" ht="23.1" customHeight="1">
      <c r="B38" s="74"/>
      <c r="C38" s="332"/>
      <c r="D38" s="333"/>
      <c r="E38" s="334"/>
      <c r="F38" s="334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63"/>
      <c r="U38" s="299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1"/>
    </row>
    <row r="39" spans="2:34" ht="23.1" customHeight="1">
      <c r="B39" s="74"/>
      <c r="C39" s="332"/>
      <c r="D39" s="333"/>
      <c r="E39" s="334"/>
      <c r="F39" s="334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63"/>
      <c r="U39" s="299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1"/>
    </row>
    <row r="40" spans="2:34" ht="23.1" customHeight="1">
      <c r="B40" s="74"/>
      <c r="C40" s="332"/>
      <c r="D40" s="333"/>
      <c r="E40" s="334"/>
      <c r="F40" s="334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63"/>
      <c r="U40" s="299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1"/>
    </row>
    <row r="41" spans="2:34" ht="23.1" customHeight="1">
      <c r="B41" s="74"/>
      <c r="C41" s="332"/>
      <c r="D41" s="333"/>
      <c r="E41" s="334"/>
      <c r="F41" s="334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63"/>
      <c r="U41" s="299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1"/>
    </row>
    <row r="42" spans="2:34" ht="23.1" customHeight="1">
      <c r="B42" s="74"/>
      <c r="C42" s="332"/>
      <c r="D42" s="333"/>
      <c r="E42" s="334"/>
      <c r="F42" s="334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63"/>
      <c r="U42" s="299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1"/>
    </row>
    <row r="43" spans="2:34" ht="23.1" customHeight="1">
      <c r="B43" s="74"/>
      <c r="C43" s="332"/>
      <c r="D43" s="333"/>
      <c r="E43" s="334"/>
      <c r="F43" s="334"/>
      <c r="G43" s="335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63"/>
      <c r="U43" s="299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1"/>
    </row>
    <row r="44" spans="2:34" ht="23.1" customHeight="1">
      <c r="B44" s="74"/>
      <c r="C44" s="332"/>
      <c r="D44" s="333"/>
      <c r="E44" s="334"/>
      <c r="F44" s="334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63"/>
      <c r="U44" s="299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1"/>
    </row>
    <row r="45" spans="2:34" ht="23.1" customHeight="1">
      <c r="B45" s="74"/>
      <c r="C45" s="332"/>
      <c r="D45" s="333"/>
      <c r="E45" s="334"/>
      <c r="F45" s="334"/>
      <c r="G45" s="335"/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63"/>
      <c r="U45" s="299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1"/>
    </row>
    <row r="46" spans="2:34" s="86" customFormat="1" ht="23.1" customHeight="1" thickBot="1">
      <c r="B46" s="74"/>
      <c r="C46" s="1034" t="s">
        <v>184</v>
      </c>
      <c r="D46" s="1035"/>
      <c r="E46" s="83">
        <f>MIN(E16:E45)</f>
        <v>0</v>
      </c>
      <c r="F46" s="83">
        <f>MAX(F16:F45)</f>
        <v>0</v>
      </c>
      <c r="G46" s="84">
        <f t="shared" ref="G46:R46" si="0">SUM(G16:G45)</f>
        <v>6003.6</v>
      </c>
      <c r="H46" s="84">
        <f t="shared" si="0"/>
        <v>1000</v>
      </c>
      <c r="I46" s="84">
        <f t="shared" si="0"/>
        <v>5003.6000000000004</v>
      </c>
      <c r="J46" s="84">
        <f t="shared" si="0"/>
        <v>0</v>
      </c>
      <c r="K46" s="84">
        <f t="shared" si="0"/>
        <v>0</v>
      </c>
      <c r="L46" s="84">
        <f t="shared" si="0"/>
        <v>0</v>
      </c>
      <c r="M46" s="84">
        <f t="shared" si="0"/>
        <v>0</v>
      </c>
      <c r="N46" s="84">
        <f t="shared" si="0"/>
        <v>0</v>
      </c>
      <c r="O46" s="84">
        <f t="shared" si="0"/>
        <v>0</v>
      </c>
      <c r="P46" s="84">
        <f t="shared" si="0"/>
        <v>0</v>
      </c>
      <c r="Q46" s="84">
        <f t="shared" si="0"/>
        <v>0</v>
      </c>
      <c r="R46" s="84">
        <f t="shared" si="0"/>
        <v>0</v>
      </c>
      <c r="S46" s="85"/>
      <c r="U46" s="299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1"/>
    </row>
    <row r="47" spans="2:34" s="86" customFormat="1" ht="23.1" customHeight="1">
      <c r="B47" s="74"/>
      <c r="C47" s="715"/>
      <c r="D47" s="715"/>
      <c r="E47" s="716"/>
      <c r="F47" s="716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85"/>
      <c r="U47" s="299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1"/>
    </row>
    <row r="48" spans="2:34" s="86" customFormat="1" ht="23.1" customHeight="1">
      <c r="B48" s="74"/>
      <c r="C48" s="717" t="s">
        <v>563</v>
      </c>
      <c r="D48" s="715"/>
      <c r="E48" s="716"/>
      <c r="F48" s="716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85"/>
      <c r="U48" s="299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1"/>
    </row>
    <row r="49" spans="2:34" s="86" customFormat="1" ht="23.1" customHeight="1">
      <c r="B49" s="74"/>
      <c r="C49" s="718" t="s">
        <v>564</v>
      </c>
      <c r="D49" s="715"/>
      <c r="E49" s="716"/>
      <c r="F49" s="719">
        <f>ejercicio-1</f>
        <v>2017</v>
      </c>
      <c r="G49" s="720" t="s">
        <v>565</v>
      </c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85"/>
      <c r="U49" s="299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1"/>
    </row>
    <row r="50" spans="2:34" s="86" customFormat="1" ht="23.1" customHeight="1">
      <c r="B50" s="74"/>
      <c r="C50" s="721" t="s">
        <v>566</v>
      </c>
      <c r="D50" s="715"/>
      <c r="E50" s="716"/>
      <c r="F50" s="716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85"/>
      <c r="U50" s="299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1"/>
    </row>
    <row r="51" spans="2:34" s="86" customFormat="1" ht="23.1" customHeight="1">
      <c r="B51" s="74"/>
      <c r="C51" s="718" t="s">
        <v>569</v>
      </c>
      <c r="D51" s="715"/>
      <c r="E51" s="716"/>
      <c r="F51" s="716"/>
      <c r="G51" s="719">
        <f>ejercicio-1</f>
        <v>2017</v>
      </c>
      <c r="H51" s="720" t="s">
        <v>570</v>
      </c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85"/>
      <c r="U51" s="299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1"/>
    </row>
    <row r="52" spans="2:34" s="86" customFormat="1" ht="23.1" customHeight="1">
      <c r="B52" s="74"/>
      <c r="C52" s="718" t="s">
        <v>571</v>
      </c>
      <c r="D52" s="715"/>
      <c r="E52" s="716"/>
      <c r="F52" s="716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85"/>
      <c r="U52" s="299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1"/>
    </row>
    <row r="53" spans="2:34" s="86" customFormat="1" ht="23.1" customHeight="1">
      <c r="B53" s="74"/>
      <c r="C53" s="718" t="s">
        <v>575</v>
      </c>
      <c r="D53" s="715"/>
      <c r="E53" s="716"/>
      <c r="F53" s="716"/>
      <c r="G53" s="719">
        <f>ejercicio-1</f>
        <v>2017</v>
      </c>
      <c r="H53" s="720" t="s">
        <v>574</v>
      </c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85"/>
      <c r="U53" s="299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1"/>
    </row>
    <row r="54" spans="2:34" s="86" customFormat="1" ht="23.1" customHeight="1">
      <c r="B54" s="74"/>
      <c r="C54" s="715"/>
      <c r="D54" s="715"/>
      <c r="E54" s="716"/>
      <c r="F54" s="716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85"/>
      <c r="U54" s="299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1"/>
    </row>
    <row r="55" spans="2:34" ht="23.1" customHeight="1" thickBot="1">
      <c r="B55" s="78"/>
      <c r="C55" s="1030"/>
      <c r="D55" s="1030"/>
      <c r="E55" s="1030"/>
      <c r="F55" s="1030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79"/>
      <c r="S55" s="80"/>
      <c r="U55" s="302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4"/>
    </row>
    <row r="56" spans="2:34" ht="23.1" customHeight="1">
      <c r="C56" s="61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2:34" ht="12.75">
      <c r="C57" s="81" t="s">
        <v>76</v>
      </c>
      <c r="D57" s="61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52" t="s">
        <v>45</v>
      </c>
    </row>
    <row r="58" spans="2:34" ht="12.75">
      <c r="C58" s="82" t="s">
        <v>77</v>
      </c>
      <c r="D58" s="61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2:34" ht="12.75">
      <c r="C59" s="82" t="s">
        <v>78</v>
      </c>
      <c r="D59" s="61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2:34" ht="12.75">
      <c r="C60" s="82" t="s">
        <v>79</v>
      </c>
      <c r="D60" s="61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2:34" ht="12.75">
      <c r="C61" s="82" t="s">
        <v>80</v>
      </c>
      <c r="D61" s="61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2:34" ht="23.1" customHeight="1">
      <c r="C62" s="61"/>
      <c r="D62" s="61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2:34" ht="23.1" customHeight="1">
      <c r="C63" s="61"/>
      <c r="D63" s="61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2:34" ht="23.1" customHeight="1">
      <c r="C64" s="61"/>
      <c r="D64" s="61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3:18" ht="23.1" customHeight="1">
      <c r="C65" s="61"/>
      <c r="D65" s="61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3:18" ht="23.1" customHeight="1"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topLeftCell="A29" zoomScale="70" zoomScaleNormal="70" zoomScalePageLayoutView="125" workbookViewId="0">
      <selection activeCell="L70" sqref="L70"/>
    </sheetView>
  </sheetViews>
  <sheetFormatPr baseColWidth="10" defaultColWidth="10.6640625" defaultRowHeight="23.1" customHeight="1"/>
  <cols>
    <col min="1" max="2" width="3.109375" style="54" customWidth="1"/>
    <col min="3" max="3" width="13.5546875" style="54" customWidth="1"/>
    <col min="4" max="4" width="23.109375" style="54" customWidth="1"/>
    <col min="5" max="13" width="13.44140625" style="55" customWidth="1"/>
    <col min="14" max="14" width="40.6640625" style="55" customWidth="1"/>
    <col min="15" max="15" width="3.33203125" style="54" customWidth="1"/>
    <col min="16" max="16384" width="10.6640625" style="54"/>
  </cols>
  <sheetData>
    <row r="2" spans="2:30" ht="23.1" customHeight="1">
      <c r="D2" s="48" t="s">
        <v>174</v>
      </c>
    </row>
    <row r="3" spans="2:30" ht="23.1" customHeight="1">
      <c r="D3" s="48" t="s">
        <v>175</v>
      </c>
    </row>
    <row r="4" spans="2:30" ht="23.1" customHeight="1" thickBot="1"/>
    <row r="5" spans="2:30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Q5" s="283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5"/>
    </row>
    <row r="6" spans="2:30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987">
        <f>ejercicio</f>
        <v>2018</v>
      </c>
      <c r="O6" s="63"/>
      <c r="Q6" s="286"/>
      <c r="R6" s="287" t="s">
        <v>499</v>
      </c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9"/>
    </row>
    <row r="7" spans="2:30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987"/>
      <c r="O7" s="63"/>
      <c r="Q7" s="286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9"/>
    </row>
    <row r="8" spans="2:30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5"/>
      <c r="O8" s="63"/>
      <c r="Q8" s="286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9"/>
    </row>
    <row r="9" spans="2:30" s="49" customFormat="1" ht="30" customHeight="1">
      <c r="B9" s="66"/>
      <c r="C9" s="45" t="s">
        <v>2</v>
      </c>
      <c r="D9" s="1029" t="str">
        <f>Entidad</f>
        <v>AGENCIA INSULAR DE LA ENERGÍA DE TENERIFE FUNDACIÓN CANARIA</v>
      </c>
      <c r="E9" s="1029"/>
      <c r="F9" s="1029"/>
      <c r="G9" s="1029"/>
      <c r="H9" s="1029"/>
      <c r="I9" s="1029"/>
      <c r="J9" s="1029"/>
      <c r="K9" s="1029"/>
      <c r="L9" s="1029"/>
      <c r="M9" s="1029"/>
      <c r="N9" s="1029"/>
      <c r="O9" s="67"/>
      <c r="Q9" s="290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2"/>
    </row>
    <row r="10" spans="2:30" ht="6.9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Q10" s="286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9"/>
    </row>
    <row r="11" spans="2:30" s="72" customFormat="1" ht="30" customHeight="1">
      <c r="B11" s="68"/>
      <c r="C11" s="69" t="s">
        <v>211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  <c r="Q11" s="293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5"/>
    </row>
    <row r="12" spans="2:30" s="72" customFormat="1" ht="30" customHeight="1">
      <c r="B12" s="68"/>
      <c r="C12" s="73"/>
      <c r="D12" s="7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71"/>
      <c r="Q12" s="293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5"/>
    </row>
    <row r="13" spans="2:30" s="76" customFormat="1" ht="23.1" customHeight="1">
      <c r="B13" s="74"/>
      <c r="C13" s="1036"/>
      <c r="D13" s="1037"/>
      <c r="E13" s="138" t="s">
        <v>208</v>
      </c>
      <c r="F13" s="1040" t="s">
        <v>198</v>
      </c>
      <c r="G13" s="1041"/>
      <c r="H13" s="1041"/>
      <c r="I13" s="1041"/>
      <c r="J13" s="1041"/>
      <c r="K13" s="1041"/>
      <c r="L13" s="1042"/>
      <c r="M13" s="138" t="s">
        <v>209</v>
      </c>
      <c r="N13" s="1038" t="s">
        <v>210</v>
      </c>
      <c r="O13" s="75"/>
      <c r="Q13" s="286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9"/>
    </row>
    <row r="14" spans="2:30" ht="48.95" customHeight="1">
      <c r="B14" s="60"/>
      <c r="C14" s="147" t="s">
        <v>205</v>
      </c>
      <c r="D14" s="145">
        <f>ejercicio-1</f>
        <v>2017</v>
      </c>
      <c r="E14" s="146">
        <f>ejercicio-1</f>
        <v>2017</v>
      </c>
      <c r="F14" s="142" t="s">
        <v>200</v>
      </c>
      <c r="G14" s="143" t="s">
        <v>199</v>
      </c>
      <c r="H14" s="143" t="s">
        <v>201</v>
      </c>
      <c r="I14" s="143" t="s">
        <v>202</v>
      </c>
      <c r="J14" s="143" t="s">
        <v>203</v>
      </c>
      <c r="K14" s="143" t="s">
        <v>204</v>
      </c>
      <c r="L14" s="144" t="s">
        <v>189</v>
      </c>
      <c r="M14" s="146">
        <f>ejercicio-1</f>
        <v>2017</v>
      </c>
      <c r="N14" s="1039"/>
      <c r="O14" s="63"/>
      <c r="Q14" s="286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9"/>
    </row>
    <row r="15" spans="2:30" s="77" customFormat="1" ht="23.1" customHeight="1">
      <c r="B15" s="74"/>
      <c r="C15" s="93" t="s">
        <v>191</v>
      </c>
      <c r="D15" s="94"/>
      <c r="E15" s="336"/>
      <c r="F15" s="337">
        <v>1000</v>
      </c>
      <c r="G15" s="338"/>
      <c r="H15" s="338"/>
      <c r="I15" s="338">
        <v>-27.5</v>
      </c>
      <c r="J15" s="338"/>
      <c r="K15" s="338"/>
      <c r="L15" s="339"/>
      <c r="M15" s="109">
        <f>SUM(E15:L15)</f>
        <v>972.5</v>
      </c>
      <c r="N15" s="369"/>
      <c r="O15" s="75"/>
      <c r="Q15" s="286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9"/>
    </row>
    <row r="16" spans="2:30" ht="23.1" customHeight="1">
      <c r="B16" s="74"/>
      <c r="C16" s="95" t="s">
        <v>194</v>
      </c>
      <c r="D16" s="96"/>
      <c r="E16" s="340"/>
      <c r="F16" s="341"/>
      <c r="G16" s="342"/>
      <c r="H16" s="342"/>
      <c r="I16" s="968"/>
      <c r="J16" s="342"/>
      <c r="K16" s="342"/>
      <c r="L16" s="343"/>
      <c r="M16" s="113">
        <f t="shared" ref="M16:M19" si="0">SUM(E16:L16)</f>
        <v>0</v>
      </c>
      <c r="N16" s="734"/>
      <c r="O16" s="63"/>
      <c r="Q16" s="286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9"/>
    </row>
    <row r="17" spans="2:30" ht="23.1" customHeight="1">
      <c r="B17" s="74"/>
      <c r="C17" s="95" t="s">
        <v>192</v>
      </c>
      <c r="D17" s="96"/>
      <c r="E17" s="340">
        <v>594723.62</v>
      </c>
      <c r="F17" s="341"/>
      <c r="G17" s="342"/>
      <c r="H17" s="342"/>
      <c r="I17" s="342">
        <v>-105780.88</v>
      </c>
      <c r="J17" s="342"/>
      <c r="K17" s="342"/>
      <c r="L17" s="343"/>
      <c r="M17" s="113">
        <f t="shared" si="0"/>
        <v>488942.74</v>
      </c>
      <c r="N17" s="734"/>
      <c r="O17" s="63"/>
      <c r="Q17" s="286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9"/>
    </row>
    <row r="18" spans="2:30" ht="23.1" customHeight="1">
      <c r="B18" s="74"/>
      <c r="C18" s="95" t="s">
        <v>195</v>
      </c>
      <c r="D18" s="96"/>
      <c r="E18" s="340"/>
      <c r="F18" s="341"/>
      <c r="G18" s="342"/>
      <c r="H18" s="342"/>
      <c r="I18" s="342"/>
      <c r="J18" s="342"/>
      <c r="K18" s="342"/>
      <c r="L18" s="343"/>
      <c r="M18" s="113">
        <f t="shared" si="0"/>
        <v>0</v>
      </c>
      <c r="N18" s="734"/>
      <c r="O18" s="63"/>
      <c r="Q18" s="286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9"/>
    </row>
    <row r="19" spans="2:30" ht="23.1" customHeight="1">
      <c r="B19" s="74"/>
      <c r="C19" s="97" t="s">
        <v>193</v>
      </c>
      <c r="D19" s="98"/>
      <c r="E19" s="344"/>
      <c r="F19" s="345"/>
      <c r="G19" s="346"/>
      <c r="H19" s="346"/>
      <c r="I19" s="346"/>
      <c r="J19" s="346"/>
      <c r="K19" s="346"/>
      <c r="L19" s="347"/>
      <c r="M19" s="114">
        <f t="shared" si="0"/>
        <v>0</v>
      </c>
      <c r="N19" s="735"/>
      <c r="O19" s="63"/>
      <c r="Q19" s="286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9"/>
    </row>
    <row r="20" spans="2:30" ht="23.1" customHeight="1" thickBot="1">
      <c r="B20" s="74"/>
      <c r="C20" s="99" t="s">
        <v>196</v>
      </c>
      <c r="D20" s="100"/>
      <c r="E20" s="112">
        <f>SUM(E15:E19)</f>
        <v>594723.62</v>
      </c>
      <c r="F20" s="112">
        <f t="shared" ref="F20:M20" si="1">SUM(F15:F19)</f>
        <v>1000</v>
      </c>
      <c r="G20" s="112">
        <f t="shared" si="1"/>
        <v>0</v>
      </c>
      <c r="H20" s="112">
        <f t="shared" si="1"/>
        <v>0</v>
      </c>
      <c r="I20" s="112">
        <f t="shared" si="1"/>
        <v>-105808.38</v>
      </c>
      <c r="J20" s="112">
        <f t="shared" si="1"/>
        <v>0</v>
      </c>
      <c r="K20" s="112">
        <f t="shared" si="1"/>
        <v>0</v>
      </c>
      <c r="L20" s="112">
        <f t="shared" si="1"/>
        <v>0</v>
      </c>
      <c r="M20" s="112">
        <f t="shared" si="1"/>
        <v>489915.24</v>
      </c>
      <c r="N20" s="101"/>
      <c r="O20" s="63"/>
      <c r="Q20" s="286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9"/>
    </row>
    <row r="21" spans="2:30" ht="8.1" customHeight="1">
      <c r="B21" s="74"/>
      <c r="C21" s="89"/>
      <c r="D21" s="89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63"/>
      <c r="Q21" s="286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9"/>
    </row>
    <row r="22" spans="2:30" ht="23.1" customHeight="1" thickBot="1">
      <c r="B22" s="74"/>
      <c r="C22" s="103" t="s">
        <v>197</v>
      </c>
      <c r="D22" s="104"/>
      <c r="E22" s="415"/>
      <c r="F22" s="416"/>
      <c r="G22" s="417"/>
      <c r="H22" s="417"/>
      <c r="I22" s="417"/>
      <c r="J22" s="417"/>
      <c r="K22" s="417"/>
      <c r="L22" s="418"/>
      <c r="M22" s="112">
        <f>SUM(E22:L22)</f>
        <v>0</v>
      </c>
      <c r="N22" s="764"/>
      <c r="O22" s="63"/>
      <c r="Q22" s="286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9"/>
    </row>
    <row r="23" spans="2:30" ht="23.1" customHeight="1">
      <c r="B23" s="74"/>
      <c r="C23" s="73"/>
      <c r="D23" s="7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63"/>
      <c r="Q23" s="286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9"/>
    </row>
    <row r="24" spans="2:30" ht="23.1" customHeight="1">
      <c r="B24" s="74"/>
      <c r="C24" s="1036"/>
      <c r="D24" s="1037"/>
      <c r="E24" s="138" t="s">
        <v>208</v>
      </c>
      <c r="F24" s="1040" t="s">
        <v>198</v>
      </c>
      <c r="G24" s="1041"/>
      <c r="H24" s="1041"/>
      <c r="I24" s="1041"/>
      <c r="J24" s="1041"/>
      <c r="K24" s="1041"/>
      <c r="L24" s="1042"/>
      <c r="M24" s="138" t="s">
        <v>209</v>
      </c>
      <c r="N24" s="1038" t="s">
        <v>210</v>
      </c>
      <c r="O24" s="63"/>
      <c r="Q24" s="286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9"/>
    </row>
    <row r="25" spans="2:30" ht="48.95" customHeight="1">
      <c r="B25" s="74"/>
      <c r="C25" s="147" t="s">
        <v>206</v>
      </c>
      <c r="D25" s="145">
        <f>ejercicio</f>
        <v>2018</v>
      </c>
      <c r="E25" s="146">
        <f>ejercicio</f>
        <v>2018</v>
      </c>
      <c r="F25" s="142" t="s">
        <v>200</v>
      </c>
      <c r="G25" s="143" t="s">
        <v>199</v>
      </c>
      <c r="H25" s="143" t="s">
        <v>201</v>
      </c>
      <c r="I25" s="143" t="s">
        <v>202</v>
      </c>
      <c r="J25" s="143" t="s">
        <v>203</v>
      </c>
      <c r="K25" s="143" t="s">
        <v>204</v>
      </c>
      <c r="L25" s="144" t="s">
        <v>189</v>
      </c>
      <c r="M25" s="146">
        <f>ejercicio</f>
        <v>2018</v>
      </c>
      <c r="N25" s="1039"/>
      <c r="O25" s="63"/>
      <c r="Q25" s="286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9"/>
    </row>
    <row r="26" spans="2:30" ht="23.1" customHeight="1">
      <c r="B26" s="74"/>
      <c r="C26" s="93" t="s">
        <v>191</v>
      </c>
      <c r="D26" s="94"/>
      <c r="E26" s="109">
        <f>+M15</f>
        <v>972.5</v>
      </c>
      <c r="F26" s="337"/>
      <c r="G26" s="338"/>
      <c r="H26" s="338"/>
      <c r="I26" s="338">
        <v>-330</v>
      </c>
      <c r="J26" s="338"/>
      <c r="K26" s="338"/>
      <c r="L26" s="339"/>
      <c r="M26" s="109">
        <f>SUM(E26:L26)</f>
        <v>642.5</v>
      </c>
      <c r="N26" s="369"/>
      <c r="O26" s="63"/>
      <c r="Q26" s="286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9"/>
    </row>
    <row r="27" spans="2:30" ht="23.1" customHeight="1">
      <c r="B27" s="74"/>
      <c r="C27" s="95" t="s">
        <v>194</v>
      </c>
      <c r="D27" s="96"/>
      <c r="E27" s="113">
        <f>+M16</f>
        <v>0</v>
      </c>
      <c r="F27" s="341"/>
      <c r="G27" s="342"/>
      <c r="H27" s="342"/>
      <c r="I27" s="342"/>
      <c r="J27" s="342"/>
      <c r="K27" s="342"/>
      <c r="L27" s="343"/>
      <c r="M27" s="113">
        <f t="shared" ref="M27:M30" si="2">SUM(E27:L27)</f>
        <v>0</v>
      </c>
      <c r="N27" s="734"/>
      <c r="O27" s="63"/>
      <c r="Q27" s="286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9"/>
    </row>
    <row r="28" spans="2:30" ht="23.1" customHeight="1">
      <c r="B28" s="74"/>
      <c r="C28" s="95" t="s">
        <v>192</v>
      </c>
      <c r="D28" s="96"/>
      <c r="E28" s="113">
        <f>+M17</f>
        <v>488942.74</v>
      </c>
      <c r="F28" s="341">
        <v>5003.6000000000004</v>
      </c>
      <c r="G28" s="342"/>
      <c r="H28" s="342"/>
      <c r="I28" s="342">
        <f>-105780.88-300.36-250</f>
        <v>-106331.24</v>
      </c>
      <c r="J28" s="342"/>
      <c r="K28" s="342"/>
      <c r="L28" s="343"/>
      <c r="M28" s="113">
        <f t="shared" si="2"/>
        <v>387615.1</v>
      </c>
      <c r="N28" s="734"/>
      <c r="O28" s="63"/>
      <c r="Q28" s="286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9"/>
    </row>
    <row r="29" spans="2:30" ht="23.1" customHeight="1">
      <c r="B29" s="74"/>
      <c r="C29" s="95" t="s">
        <v>195</v>
      </c>
      <c r="D29" s="96"/>
      <c r="E29" s="113">
        <f>+M18</f>
        <v>0</v>
      </c>
      <c r="F29" s="341"/>
      <c r="G29" s="342"/>
      <c r="H29" s="342"/>
      <c r="I29" s="342"/>
      <c r="J29" s="342"/>
      <c r="K29" s="342"/>
      <c r="L29" s="343"/>
      <c r="M29" s="113">
        <f t="shared" si="2"/>
        <v>0</v>
      </c>
      <c r="N29" s="734"/>
      <c r="O29" s="63"/>
      <c r="Q29" s="286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9"/>
    </row>
    <row r="30" spans="2:30" ht="23.1" customHeight="1">
      <c r="B30" s="74"/>
      <c r="C30" s="97" t="s">
        <v>193</v>
      </c>
      <c r="D30" s="98"/>
      <c r="E30" s="114">
        <f>+M19</f>
        <v>0</v>
      </c>
      <c r="F30" s="345"/>
      <c r="G30" s="346"/>
      <c r="H30" s="346"/>
      <c r="I30" s="346"/>
      <c r="J30" s="346"/>
      <c r="K30" s="346"/>
      <c r="L30" s="347"/>
      <c r="M30" s="114">
        <f t="shared" si="2"/>
        <v>0</v>
      </c>
      <c r="N30" s="735"/>
      <c r="O30" s="63"/>
      <c r="Q30" s="296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8"/>
    </row>
    <row r="31" spans="2:30" ht="23.1" customHeight="1" thickBot="1">
      <c r="B31" s="74"/>
      <c r="C31" s="99" t="s">
        <v>196</v>
      </c>
      <c r="D31" s="100"/>
      <c r="E31" s="112">
        <f>SUM(E26:E30)</f>
        <v>489915.24</v>
      </c>
      <c r="F31" s="112">
        <f t="shared" ref="F31" si="3">SUM(F26:F30)</f>
        <v>5003.6000000000004</v>
      </c>
      <c r="G31" s="112">
        <f t="shared" ref="G31" si="4">SUM(G26:G30)</f>
        <v>0</v>
      </c>
      <c r="H31" s="112">
        <f t="shared" ref="H31" si="5">SUM(H26:H30)</f>
        <v>0</v>
      </c>
      <c r="I31" s="112">
        <f t="shared" ref="I31" si="6">SUM(I26:I30)</f>
        <v>-106661.24</v>
      </c>
      <c r="J31" s="112">
        <f t="shared" ref="J31" si="7">SUM(J26:J30)</f>
        <v>0</v>
      </c>
      <c r="K31" s="112">
        <f t="shared" ref="K31" si="8">SUM(K26:K30)</f>
        <v>0</v>
      </c>
      <c r="L31" s="112">
        <f t="shared" ref="L31" si="9">SUM(L26:L30)</f>
        <v>0</v>
      </c>
      <c r="M31" s="112">
        <f>SUM(M26:M30)</f>
        <v>388257.6</v>
      </c>
      <c r="N31" s="101"/>
      <c r="O31" s="63"/>
      <c r="Q31" s="296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8"/>
    </row>
    <row r="32" spans="2:30" ht="9" customHeight="1">
      <c r="B32" s="74"/>
      <c r="C32" s="89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63"/>
      <c r="Q32" s="286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9"/>
    </row>
    <row r="33" spans="2:30" ht="23.1" customHeight="1" thickBot="1">
      <c r="B33" s="74"/>
      <c r="C33" s="103" t="s">
        <v>197</v>
      </c>
      <c r="D33" s="104"/>
      <c r="E33" s="112">
        <f>+M22</f>
        <v>0</v>
      </c>
      <c r="F33" s="416"/>
      <c r="G33" s="417"/>
      <c r="H33" s="417"/>
      <c r="I33" s="417"/>
      <c r="J33" s="417"/>
      <c r="K33" s="417"/>
      <c r="L33" s="418"/>
      <c r="M33" s="112">
        <f>SUM(E33:L33)</f>
        <v>0</v>
      </c>
      <c r="N33" s="764"/>
      <c r="O33" s="63"/>
      <c r="Q33" s="286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9"/>
    </row>
    <row r="34" spans="2:30" ht="23.1" customHeight="1">
      <c r="B34" s="74"/>
      <c r="C34" s="73"/>
      <c r="D34" s="7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63"/>
      <c r="Q34" s="286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89"/>
    </row>
    <row r="35" spans="2:30" ht="23.1" customHeight="1">
      <c r="B35" s="74"/>
      <c r="C35" s="108" t="s">
        <v>207</v>
      </c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53"/>
      <c r="O35" s="63"/>
      <c r="Q35" s="286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9"/>
    </row>
    <row r="36" spans="2:30" ht="18">
      <c r="B36" s="74"/>
      <c r="C36" s="106" t="s">
        <v>587</v>
      </c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53"/>
      <c r="O36" s="63"/>
      <c r="Q36" s="299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1"/>
    </row>
    <row r="37" spans="2:30" ht="18">
      <c r="B37" s="74"/>
      <c r="C37" s="106" t="s">
        <v>588</v>
      </c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53"/>
      <c r="O37" s="63"/>
      <c r="Q37" s="299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1"/>
    </row>
    <row r="38" spans="2:30" ht="18">
      <c r="B38" s="74"/>
      <c r="C38" s="106" t="s">
        <v>589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53"/>
      <c r="O38" s="63"/>
      <c r="Q38" s="299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1"/>
    </row>
    <row r="39" spans="2:30" ht="18">
      <c r="B39" s="74"/>
      <c r="C39" s="106" t="s">
        <v>590</v>
      </c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53"/>
      <c r="O39" s="63"/>
      <c r="Q39" s="299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1"/>
    </row>
    <row r="40" spans="2:30" ht="18">
      <c r="B40" s="74"/>
      <c r="C40" s="106" t="s">
        <v>596</v>
      </c>
      <c r="D40" s="106"/>
      <c r="E40" s="107"/>
      <c r="F40" s="107"/>
      <c r="G40" s="107"/>
      <c r="H40" s="107"/>
      <c r="I40" s="107"/>
      <c r="J40" s="107"/>
      <c r="K40" s="107"/>
      <c r="L40" s="107"/>
      <c r="M40" s="107"/>
      <c r="N40" s="53"/>
      <c r="O40" s="63"/>
      <c r="Q40" s="299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1"/>
    </row>
    <row r="41" spans="2:30" ht="18">
      <c r="B41" s="74"/>
      <c r="C41" s="106" t="s">
        <v>591</v>
      </c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53"/>
      <c r="O41" s="63"/>
      <c r="Q41" s="299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1"/>
    </row>
    <row r="42" spans="2:30" ht="18">
      <c r="B42" s="74"/>
      <c r="C42" s="106" t="s">
        <v>592</v>
      </c>
      <c r="D42" s="106"/>
      <c r="E42" s="107"/>
      <c r="F42" s="107"/>
      <c r="G42" s="107"/>
      <c r="H42" s="107"/>
      <c r="I42" s="107"/>
      <c r="J42" s="107"/>
      <c r="K42" s="107"/>
      <c r="L42" s="107"/>
      <c r="M42" s="107"/>
      <c r="N42" s="53"/>
      <c r="O42" s="63"/>
      <c r="Q42" s="299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1"/>
    </row>
    <row r="43" spans="2:30" ht="18">
      <c r="B43" s="74"/>
      <c r="C43" s="106" t="s">
        <v>593</v>
      </c>
      <c r="D43" s="106"/>
      <c r="E43" s="107"/>
      <c r="F43" s="107"/>
      <c r="G43" s="107"/>
      <c r="H43" s="107"/>
      <c r="I43" s="107"/>
      <c r="J43" s="107"/>
      <c r="K43" s="107"/>
      <c r="L43" s="107"/>
      <c r="M43" s="107"/>
      <c r="N43" s="53"/>
      <c r="O43" s="63"/>
      <c r="Q43" s="299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1"/>
    </row>
    <row r="44" spans="2:30" ht="18">
      <c r="B44" s="74"/>
      <c r="C44" s="106" t="s">
        <v>594</v>
      </c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53"/>
      <c r="O44" s="63"/>
      <c r="Q44" s="299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1"/>
    </row>
    <row r="45" spans="2:30" ht="18">
      <c r="B45" s="74"/>
      <c r="C45" s="106" t="s">
        <v>595</v>
      </c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53"/>
      <c r="O45" s="63"/>
      <c r="Q45" s="299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1"/>
    </row>
    <row r="46" spans="2:30" ht="23.1" customHeight="1" thickBot="1">
      <c r="B46" s="78"/>
      <c r="C46" s="1030"/>
      <c r="D46" s="1030"/>
      <c r="E46" s="1030"/>
      <c r="F46" s="1030"/>
      <c r="G46" s="46"/>
      <c r="H46" s="46"/>
      <c r="I46" s="46"/>
      <c r="J46" s="46"/>
      <c r="K46" s="46"/>
      <c r="L46" s="46"/>
      <c r="M46" s="46"/>
      <c r="N46" s="79"/>
      <c r="O46" s="80"/>
      <c r="Q46" s="302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4"/>
    </row>
    <row r="47" spans="2:30" ht="23.1" customHeight="1">
      <c r="C47" s="61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2:30" ht="12.75">
      <c r="C48" s="81" t="s">
        <v>76</v>
      </c>
      <c r="D48" s="61"/>
      <c r="E48" s="62"/>
      <c r="F48" s="62"/>
      <c r="G48" s="62"/>
      <c r="H48" s="62"/>
      <c r="I48" s="62"/>
      <c r="J48" s="62"/>
      <c r="K48" s="62"/>
      <c r="L48" s="62"/>
      <c r="M48" s="62"/>
      <c r="N48" s="52" t="s">
        <v>49</v>
      </c>
    </row>
    <row r="49" spans="3:14" ht="12.75">
      <c r="C49" s="82" t="s">
        <v>77</v>
      </c>
      <c r="D49" s="61"/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3:14" ht="12.75">
      <c r="C50" s="82" t="s">
        <v>78</v>
      </c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3:14" ht="12.75">
      <c r="C51" s="82" t="s">
        <v>79</v>
      </c>
      <c r="D51" s="61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3:14" ht="12.75">
      <c r="C52" s="82" t="s">
        <v>80</v>
      </c>
      <c r="D52" s="61"/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3:14" ht="23.1" customHeight="1">
      <c r="C53" s="61"/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3:14" ht="23.1" customHeight="1">
      <c r="C54" s="61"/>
      <c r="D54" s="61"/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3:14" ht="23.1" customHeight="1">
      <c r="C55" s="61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3:14" ht="23.1" customHeight="1">
      <c r="C56" s="61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3:14" ht="23.1" customHeight="1">
      <c r="F57" s="62"/>
      <c r="G57" s="62"/>
      <c r="H57" s="62"/>
      <c r="I57" s="62"/>
      <c r="J57" s="62"/>
      <c r="K57" s="62"/>
      <c r="L57" s="62"/>
      <c r="M57" s="62"/>
      <c r="N57" s="62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topLeftCell="A54" zoomScale="70" zoomScaleNormal="70" zoomScalePageLayoutView="125" workbookViewId="0">
      <selection activeCell="J84" sqref="J84"/>
    </sheetView>
  </sheetViews>
  <sheetFormatPr baseColWidth="10" defaultColWidth="10.6640625" defaultRowHeight="23.1" customHeight="1"/>
  <cols>
    <col min="1" max="2" width="3.109375" style="54" customWidth="1"/>
    <col min="3" max="3" width="13.5546875" style="54" customWidth="1"/>
    <col min="4" max="4" width="23.109375" style="54" customWidth="1"/>
    <col min="5" max="12" width="13.44140625" style="55" customWidth="1"/>
    <col min="13" max="13" width="25.88671875" style="55" customWidth="1"/>
    <col min="14" max="14" width="3.33203125" style="54" customWidth="1"/>
    <col min="15" max="16384" width="10.6640625" style="54"/>
  </cols>
  <sheetData>
    <row r="2" spans="2:29" ht="23.1" customHeight="1">
      <c r="D2" s="48" t="s">
        <v>174</v>
      </c>
    </row>
    <row r="3" spans="2:29" ht="23.1" customHeight="1">
      <c r="D3" s="48" t="s">
        <v>175</v>
      </c>
    </row>
    <row r="4" spans="2:29" ht="23.1" customHeight="1" thickBot="1"/>
    <row r="5" spans="2:29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9"/>
      <c r="P5" s="283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5"/>
    </row>
    <row r="6" spans="2:29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987">
        <f>ejercicio</f>
        <v>2018</v>
      </c>
      <c r="N6" s="63"/>
      <c r="P6" s="286"/>
      <c r="Q6" s="287" t="s">
        <v>499</v>
      </c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9"/>
    </row>
    <row r="7" spans="2:29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987"/>
      <c r="N7" s="63"/>
      <c r="P7" s="286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9"/>
    </row>
    <row r="8" spans="2:29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5"/>
      <c r="N8" s="63"/>
      <c r="P8" s="286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9"/>
    </row>
    <row r="9" spans="2:29" s="49" customFormat="1" ht="30" customHeight="1">
      <c r="B9" s="66"/>
      <c r="C9" s="45" t="s">
        <v>2</v>
      </c>
      <c r="D9" s="1029" t="str">
        <f>Entidad</f>
        <v>AGENCIA INSULAR DE LA ENERGÍA DE TENERIFE FUNDACIÓN CANARIA</v>
      </c>
      <c r="E9" s="1029"/>
      <c r="F9" s="1029"/>
      <c r="G9" s="1029"/>
      <c r="H9" s="1029"/>
      <c r="I9" s="1029"/>
      <c r="J9" s="1029"/>
      <c r="K9" s="1029"/>
      <c r="L9" s="1029"/>
      <c r="M9" s="1029"/>
      <c r="N9" s="67"/>
      <c r="P9" s="290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2"/>
    </row>
    <row r="10" spans="2:29" ht="6.9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3"/>
      <c r="P10" s="286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9"/>
    </row>
    <row r="11" spans="2:29" s="72" customFormat="1" ht="30" customHeight="1">
      <c r="B11" s="68"/>
      <c r="C11" s="69" t="s">
        <v>212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1"/>
      <c r="P11" s="293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5"/>
    </row>
    <row r="12" spans="2:29" s="72" customFormat="1" ht="30" customHeight="1">
      <c r="B12" s="68"/>
      <c r="C12" s="1049"/>
      <c r="D12" s="1049"/>
      <c r="E12" s="53"/>
      <c r="F12" s="53"/>
      <c r="G12" s="53"/>
      <c r="H12" s="53"/>
      <c r="I12" s="53"/>
      <c r="J12" s="53"/>
      <c r="K12" s="53"/>
      <c r="L12" s="53"/>
      <c r="M12" s="53"/>
      <c r="N12" s="71"/>
      <c r="P12" s="293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5"/>
    </row>
    <row r="13" spans="2:29" s="72" customFormat="1" ht="30" customHeight="1">
      <c r="B13" s="68"/>
      <c r="C13" s="50" t="s">
        <v>223</v>
      </c>
      <c r="D13" s="22"/>
      <c r="E13" s="53"/>
      <c r="F13" s="53"/>
      <c r="G13" s="53"/>
      <c r="H13" s="53"/>
      <c r="I13" s="53"/>
      <c r="J13" s="53"/>
      <c r="K13" s="53"/>
      <c r="L13" s="53"/>
      <c r="M13" s="53"/>
      <c r="N13" s="71"/>
      <c r="P13" s="286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9"/>
    </row>
    <row r="14" spans="2:29" s="72" customFormat="1" ht="30" customHeight="1">
      <c r="B14" s="68"/>
      <c r="C14" s="22"/>
      <c r="D14" s="22"/>
      <c r="E14" s="53"/>
      <c r="F14" s="53"/>
      <c r="G14" s="53"/>
      <c r="H14" s="53"/>
      <c r="I14" s="53"/>
      <c r="J14" s="53"/>
      <c r="K14" s="53"/>
      <c r="L14" s="53"/>
      <c r="M14" s="53"/>
      <c r="N14" s="71"/>
      <c r="P14" s="286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9"/>
    </row>
    <row r="15" spans="2:29" s="76" customFormat="1" ht="23.1" customHeight="1">
      <c r="B15" s="74"/>
      <c r="C15" s="136"/>
      <c r="D15" s="137"/>
      <c r="E15" s="138" t="s">
        <v>214</v>
      </c>
      <c r="F15" s="138" t="s">
        <v>190</v>
      </c>
      <c r="G15" s="1040" t="s">
        <v>198</v>
      </c>
      <c r="H15" s="1041"/>
      <c r="I15" s="1041"/>
      <c r="J15" s="138" t="s">
        <v>209</v>
      </c>
      <c r="K15" s="138" t="s">
        <v>219</v>
      </c>
      <c r="L15" s="138" t="s">
        <v>220</v>
      </c>
      <c r="M15" s="1038" t="s">
        <v>598</v>
      </c>
      <c r="N15" s="75"/>
      <c r="P15" s="286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9"/>
    </row>
    <row r="16" spans="2:29" ht="48.95" customHeight="1">
      <c r="B16" s="60"/>
      <c r="C16" s="139" t="s">
        <v>213</v>
      </c>
      <c r="D16" s="140"/>
      <c r="E16" s="141" t="s">
        <v>215</v>
      </c>
      <c r="F16" s="141">
        <f>ejercicio</f>
        <v>2018</v>
      </c>
      <c r="G16" s="142" t="s">
        <v>216</v>
      </c>
      <c r="H16" s="143" t="s">
        <v>217</v>
      </c>
      <c r="I16" s="144" t="s">
        <v>218</v>
      </c>
      <c r="J16" s="141">
        <f>ejercicio</f>
        <v>2018</v>
      </c>
      <c r="K16" s="141" t="s">
        <v>597</v>
      </c>
      <c r="L16" s="141">
        <f>ejercicio</f>
        <v>2018</v>
      </c>
      <c r="M16" s="1039"/>
      <c r="N16" s="63"/>
      <c r="P16" s="286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9"/>
    </row>
    <row r="17" spans="2:29" ht="30" customHeight="1" thickBot="1">
      <c r="B17" s="60"/>
      <c r="C17" s="1043" t="s">
        <v>221</v>
      </c>
      <c r="D17" s="1043"/>
      <c r="E17" s="1043"/>
      <c r="F17" s="1043"/>
      <c r="G17" s="1043"/>
      <c r="H17" s="1043"/>
      <c r="I17" s="1043"/>
      <c r="J17" s="1043"/>
      <c r="K17" s="1043"/>
      <c r="L17" s="1043"/>
      <c r="M17" s="1043"/>
      <c r="N17" s="63"/>
      <c r="P17" s="286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9"/>
    </row>
    <row r="18" spans="2:29" s="77" customFormat="1" ht="23.1" customHeight="1">
      <c r="B18" s="74"/>
      <c r="C18" s="1045"/>
      <c r="D18" s="1046"/>
      <c r="E18" s="773"/>
      <c r="F18" s="348"/>
      <c r="G18" s="349"/>
      <c r="H18" s="349"/>
      <c r="I18" s="349"/>
      <c r="J18" s="122">
        <f t="shared" ref="J18:J24" si="0">SUM(F18:I18)</f>
        <v>0</v>
      </c>
      <c r="K18" s="356"/>
      <c r="L18" s="357"/>
      <c r="M18" s="769"/>
      <c r="N18" s="75"/>
      <c r="P18" s="286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9"/>
    </row>
    <row r="19" spans="2:29" ht="23.1" customHeight="1">
      <c r="B19" s="74"/>
      <c r="C19" s="1047"/>
      <c r="D19" s="1048"/>
      <c r="E19" s="774"/>
      <c r="F19" s="341"/>
      <c r="G19" s="342"/>
      <c r="H19" s="342"/>
      <c r="I19" s="342"/>
      <c r="J19" s="113">
        <f t="shared" si="0"/>
        <v>0</v>
      </c>
      <c r="K19" s="358"/>
      <c r="L19" s="359"/>
      <c r="M19" s="770"/>
      <c r="N19" s="63"/>
      <c r="P19" s="286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9"/>
    </row>
    <row r="20" spans="2:29" ht="23.1" customHeight="1">
      <c r="B20" s="74"/>
      <c r="C20" s="1047"/>
      <c r="D20" s="1048"/>
      <c r="E20" s="774"/>
      <c r="F20" s="341"/>
      <c r="G20" s="342"/>
      <c r="H20" s="342"/>
      <c r="I20" s="342"/>
      <c r="J20" s="113">
        <f t="shared" si="0"/>
        <v>0</v>
      </c>
      <c r="K20" s="358"/>
      <c r="L20" s="359"/>
      <c r="M20" s="770"/>
      <c r="N20" s="63"/>
      <c r="P20" s="286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9"/>
    </row>
    <row r="21" spans="2:29" ht="23.1" customHeight="1">
      <c r="B21" s="74"/>
      <c r="C21" s="1047"/>
      <c r="D21" s="1048"/>
      <c r="E21" s="774"/>
      <c r="F21" s="341"/>
      <c r="G21" s="342"/>
      <c r="H21" s="342"/>
      <c r="I21" s="342"/>
      <c r="J21" s="113">
        <f t="shared" si="0"/>
        <v>0</v>
      </c>
      <c r="K21" s="358"/>
      <c r="L21" s="359"/>
      <c r="M21" s="770"/>
      <c r="N21" s="63"/>
      <c r="P21" s="286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9"/>
    </row>
    <row r="22" spans="2:29" ht="23.1" customHeight="1">
      <c r="B22" s="74"/>
      <c r="C22" s="1047"/>
      <c r="D22" s="1048"/>
      <c r="E22" s="775"/>
      <c r="F22" s="350"/>
      <c r="G22" s="351"/>
      <c r="H22" s="351"/>
      <c r="I22" s="351"/>
      <c r="J22" s="113">
        <f t="shared" si="0"/>
        <v>0</v>
      </c>
      <c r="K22" s="360"/>
      <c r="L22" s="361"/>
      <c r="M22" s="771"/>
      <c r="N22" s="63"/>
      <c r="P22" s="286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9"/>
    </row>
    <row r="23" spans="2:29" ht="23.1" customHeight="1">
      <c r="B23" s="74"/>
      <c r="C23" s="1047"/>
      <c r="D23" s="1048"/>
      <c r="E23" s="775"/>
      <c r="F23" s="350"/>
      <c r="G23" s="351"/>
      <c r="H23" s="351"/>
      <c r="I23" s="351"/>
      <c r="J23" s="113">
        <f t="shared" si="0"/>
        <v>0</v>
      </c>
      <c r="K23" s="360"/>
      <c r="L23" s="361"/>
      <c r="M23" s="771"/>
      <c r="N23" s="63"/>
      <c r="P23" s="286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9"/>
    </row>
    <row r="24" spans="2:29" ht="23.1" customHeight="1">
      <c r="B24" s="74"/>
      <c r="C24" s="352"/>
      <c r="D24" s="353"/>
      <c r="E24" s="776"/>
      <c r="F24" s="345"/>
      <c r="G24" s="346"/>
      <c r="H24" s="346"/>
      <c r="I24" s="346"/>
      <c r="J24" s="114">
        <f t="shared" si="0"/>
        <v>0</v>
      </c>
      <c r="K24" s="362"/>
      <c r="L24" s="363"/>
      <c r="M24" s="772"/>
      <c r="N24" s="63"/>
      <c r="P24" s="286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9"/>
    </row>
    <row r="25" spans="2:29" ht="23.1" customHeight="1" thickBot="1">
      <c r="B25" s="74"/>
      <c r="C25" s="99" t="s">
        <v>196</v>
      </c>
      <c r="D25" s="100"/>
      <c r="E25" s="112"/>
      <c r="F25" s="112">
        <f>SUM(F18:F24)</f>
        <v>0</v>
      </c>
      <c r="G25" s="112">
        <f>SUM(G18:G24)</f>
        <v>0</v>
      </c>
      <c r="H25" s="112">
        <f>SUM(H18:H24)</f>
        <v>0</v>
      </c>
      <c r="I25" s="112">
        <f>SUM(I18:I24)</f>
        <v>0</v>
      </c>
      <c r="J25" s="112">
        <f>SUM(J18:J24)</f>
        <v>0</v>
      </c>
      <c r="K25" s="117"/>
      <c r="L25" s="112">
        <f>SUM(L18:L24)</f>
        <v>0</v>
      </c>
      <c r="M25" s="101"/>
      <c r="N25" s="63"/>
      <c r="P25" s="286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9"/>
    </row>
    <row r="26" spans="2:29" ht="30" customHeight="1" thickBot="1">
      <c r="B26" s="60"/>
      <c r="C26" s="1044" t="s">
        <v>222</v>
      </c>
      <c r="D26" s="1044"/>
      <c r="E26" s="1044"/>
      <c r="F26" s="1044"/>
      <c r="G26" s="1044"/>
      <c r="H26" s="1044"/>
      <c r="I26" s="1044"/>
      <c r="J26" s="1044"/>
      <c r="K26" s="1044"/>
      <c r="L26" s="1044"/>
      <c r="M26" s="1044"/>
      <c r="N26" s="63"/>
      <c r="P26" s="286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9"/>
    </row>
    <row r="27" spans="2:29" ht="23.1" customHeight="1">
      <c r="B27" s="74"/>
      <c r="C27" s="1045"/>
      <c r="D27" s="1046"/>
      <c r="E27" s="773"/>
      <c r="F27" s="348"/>
      <c r="G27" s="349"/>
      <c r="H27" s="349"/>
      <c r="I27" s="349"/>
      <c r="J27" s="122">
        <f t="shared" ref="J27:J33" si="1">SUM(F27:I27)</f>
        <v>0</v>
      </c>
      <c r="K27" s="356"/>
      <c r="L27" s="357"/>
      <c r="M27" s="769"/>
      <c r="N27" s="75"/>
      <c r="P27" s="286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9"/>
    </row>
    <row r="28" spans="2:29" ht="23.1" customHeight="1">
      <c r="B28" s="74"/>
      <c r="C28" s="1047"/>
      <c r="D28" s="1048"/>
      <c r="E28" s="774"/>
      <c r="F28" s="341"/>
      <c r="G28" s="342"/>
      <c r="H28" s="342"/>
      <c r="I28" s="342"/>
      <c r="J28" s="113">
        <f t="shared" si="1"/>
        <v>0</v>
      </c>
      <c r="K28" s="358"/>
      <c r="L28" s="359"/>
      <c r="M28" s="770"/>
      <c r="N28" s="63"/>
      <c r="P28" s="286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9"/>
    </row>
    <row r="29" spans="2:29" ht="23.1" customHeight="1">
      <c r="B29" s="74"/>
      <c r="C29" s="1047"/>
      <c r="D29" s="1048"/>
      <c r="E29" s="774"/>
      <c r="F29" s="341"/>
      <c r="G29" s="342"/>
      <c r="H29" s="342"/>
      <c r="I29" s="342"/>
      <c r="J29" s="113">
        <f t="shared" si="1"/>
        <v>0</v>
      </c>
      <c r="K29" s="358"/>
      <c r="L29" s="359"/>
      <c r="M29" s="770"/>
      <c r="N29" s="63"/>
      <c r="P29" s="286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9"/>
    </row>
    <row r="30" spans="2:29" ht="23.1" customHeight="1">
      <c r="B30" s="74"/>
      <c r="C30" s="1047"/>
      <c r="D30" s="1048"/>
      <c r="E30" s="774"/>
      <c r="F30" s="341"/>
      <c r="G30" s="342"/>
      <c r="H30" s="342"/>
      <c r="I30" s="342"/>
      <c r="J30" s="113">
        <f t="shared" si="1"/>
        <v>0</v>
      </c>
      <c r="K30" s="358"/>
      <c r="L30" s="359"/>
      <c r="M30" s="770"/>
      <c r="N30" s="63"/>
      <c r="P30" s="296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8"/>
    </row>
    <row r="31" spans="2:29" ht="23.1" customHeight="1">
      <c r="B31" s="74"/>
      <c r="C31" s="1047"/>
      <c r="D31" s="1048"/>
      <c r="E31" s="775"/>
      <c r="F31" s="350"/>
      <c r="G31" s="351"/>
      <c r="H31" s="351"/>
      <c r="I31" s="351"/>
      <c r="J31" s="113">
        <f t="shared" si="1"/>
        <v>0</v>
      </c>
      <c r="K31" s="360"/>
      <c r="L31" s="361"/>
      <c r="M31" s="771"/>
      <c r="N31" s="63"/>
      <c r="P31" s="296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8"/>
    </row>
    <row r="32" spans="2:29" ht="23.1" customHeight="1">
      <c r="B32" s="74"/>
      <c r="C32" s="1047"/>
      <c r="D32" s="1048"/>
      <c r="E32" s="775"/>
      <c r="F32" s="350"/>
      <c r="G32" s="351"/>
      <c r="H32" s="351"/>
      <c r="I32" s="351"/>
      <c r="J32" s="113">
        <f t="shared" si="1"/>
        <v>0</v>
      </c>
      <c r="K32" s="360"/>
      <c r="L32" s="361"/>
      <c r="M32" s="771"/>
      <c r="N32" s="63"/>
      <c r="P32" s="286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8"/>
      <c r="AC32" s="289"/>
    </row>
    <row r="33" spans="2:29" ht="23.1" customHeight="1">
      <c r="B33" s="74"/>
      <c r="C33" s="1050"/>
      <c r="D33" s="1051"/>
      <c r="E33" s="776"/>
      <c r="F33" s="345"/>
      <c r="G33" s="346"/>
      <c r="H33" s="346"/>
      <c r="I33" s="346"/>
      <c r="J33" s="114">
        <f t="shared" si="1"/>
        <v>0</v>
      </c>
      <c r="K33" s="362"/>
      <c r="L33" s="363"/>
      <c r="M33" s="772"/>
      <c r="N33" s="63"/>
      <c r="P33" s="286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9"/>
    </row>
    <row r="34" spans="2:29" ht="23.1" customHeight="1" thickBot="1">
      <c r="B34" s="74"/>
      <c r="C34" s="99" t="s">
        <v>196</v>
      </c>
      <c r="D34" s="100"/>
      <c r="E34" s="112"/>
      <c r="F34" s="112">
        <f>SUM(F27:F33)</f>
        <v>0</v>
      </c>
      <c r="G34" s="112">
        <f>SUM(G27:G33)</f>
        <v>0</v>
      </c>
      <c r="H34" s="112">
        <f>SUM(H27:H33)</f>
        <v>0</v>
      </c>
      <c r="I34" s="112">
        <f>SUM(I27:I33)</f>
        <v>0</v>
      </c>
      <c r="J34" s="112">
        <f>SUM(J27:J33)</f>
        <v>0</v>
      </c>
      <c r="K34" s="117"/>
      <c r="L34" s="112">
        <f>SUM(L27:L33)</f>
        <v>0</v>
      </c>
      <c r="M34" s="101"/>
      <c r="N34" s="63"/>
      <c r="P34" s="286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9"/>
    </row>
    <row r="35" spans="2:29" ht="23.1" customHeight="1">
      <c r="B35" s="74"/>
      <c r="C35" s="89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63"/>
      <c r="P35" s="286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9"/>
    </row>
    <row r="36" spans="2:29" ht="23.1" customHeight="1">
      <c r="B36" s="74"/>
      <c r="C36" s="89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63"/>
      <c r="P36" s="299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1"/>
    </row>
    <row r="37" spans="2:29" ht="23.1" customHeight="1">
      <c r="B37" s="74"/>
      <c r="C37" s="50" t="s">
        <v>224</v>
      </c>
      <c r="D37" s="22"/>
      <c r="E37" s="53"/>
      <c r="F37" s="53"/>
      <c r="G37" s="53"/>
      <c r="H37" s="53"/>
      <c r="I37" s="53"/>
      <c r="J37" s="53"/>
      <c r="K37" s="53"/>
      <c r="L37" s="53"/>
      <c r="M37" s="53"/>
      <c r="N37" s="63"/>
      <c r="P37" s="299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1"/>
    </row>
    <row r="38" spans="2:29" ht="23.1" customHeight="1">
      <c r="B38" s="74"/>
      <c r="C38" s="22"/>
      <c r="D38" s="22"/>
      <c r="E38" s="53"/>
      <c r="F38" s="53"/>
      <c r="G38" s="53"/>
      <c r="H38" s="53"/>
      <c r="I38" s="53"/>
      <c r="J38" s="53"/>
      <c r="K38" s="53"/>
      <c r="L38" s="53"/>
      <c r="M38" s="53"/>
      <c r="N38" s="63"/>
      <c r="P38" s="299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1"/>
    </row>
    <row r="39" spans="2:29" ht="23.1" customHeight="1">
      <c r="B39" s="74"/>
      <c r="C39" s="136"/>
      <c r="D39" s="137"/>
      <c r="E39" s="138" t="s">
        <v>214</v>
      </c>
      <c r="F39" s="138" t="s">
        <v>190</v>
      </c>
      <c r="G39" s="1040" t="s">
        <v>198</v>
      </c>
      <c r="H39" s="1041"/>
      <c r="I39" s="1041"/>
      <c r="J39" s="138" t="s">
        <v>209</v>
      </c>
      <c r="K39" s="138" t="s">
        <v>219</v>
      </c>
      <c r="L39" s="138" t="s">
        <v>220</v>
      </c>
      <c r="M39" s="1038" t="s">
        <v>601</v>
      </c>
      <c r="N39" s="63"/>
      <c r="P39" s="299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1"/>
    </row>
    <row r="40" spans="2:29" ht="48.95" customHeight="1">
      <c r="B40" s="74"/>
      <c r="C40" s="139" t="s">
        <v>213</v>
      </c>
      <c r="D40" s="140"/>
      <c r="E40" s="141" t="s">
        <v>215</v>
      </c>
      <c r="F40" s="141">
        <f>ejercicio</f>
        <v>2018</v>
      </c>
      <c r="G40" s="142" t="s">
        <v>216</v>
      </c>
      <c r="H40" s="143" t="s">
        <v>217</v>
      </c>
      <c r="I40" s="144" t="s">
        <v>218</v>
      </c>
      <c r="J40" s="141">
        <f>ejercicio</f>
        <v>2018</v>
      </c>
      <c r="K40" s="141" t="s">
        <v>600</v>
      </c>
      <c r="L40" s="141">
        <f>ejercicio</f>
        <v>2018</v>
      </c>
      <c r="M40" s="1039"/>
      <c r="N40" s="63"/>
      <c r="P40" s="299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1"/>
    </row>
    <row r="41" spans="2:29" ht="30" customHeight="1" thickBot="1">
      <c r="B41" s="74"/>
      <c r="C41" s="1043" t="s">
        <v>225</v>
      </c>
      <c r="D41" s="1043"/>
      <c r="E41" s="1043"/>
      <c r="F41" s="1043"/>
      <c r="G41" s="1043"/>
      <c r="H41" s="1043"/>
      <c r="I41" s="1043"/>
      <c r="J41" s="1043"/>
      <c r="K41" s="1043"/>
      <c r="L41" s="1043"/>
      <c r="M41" s="1043"/>
      <c r="N41" s="63"/>
      <c r="P41" s="299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1"/>
    </row>
    <row r="42" spans="2:29" ht="23.1" customHeight="1">
      <c r="B42" s="74"/>
      <c r="C42" s="1045"/>
      <c r="D42" s="1046"/>
      <c r="E42" s="773"/>
      <c r="F42" s="348"/>
      <c r="G42" s="349"/>
      <c r="H42" s="349"/>
      <c r="I42" s="349"/>
      <c r="J42" s="122">
        <f t="shared" ref="J42:J48" si="2">SUM(F42:I42)</f>
        <v>0</v>
      </c>
      <c r="K42" s="356"/>
      <c r="L42" s="765"/>
      <c r="M42" s="769"/>
      <c r="N42" s="63"/>
      <c r="P42" s="299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1"/>
    </row>
    <row r="43" spans="2:29" ht="23.1" customHeight="1">
      <c r="B43" s="74"/>
      <c r="C43" s="1047"/>
      <c r="D43" s="1048"/>
      <c r="E43" s="774"/>
      <c r="F43" s="341"/>
      <c r="G43" s="342"/>
      <c r="H43" s="342"/>
      <c r="I43" s="342"/>
      <c r="J43" s="113">
        <f t="shared" si="2"/>
        <v>0</v>
      </c>
      <c r="K43" s="358"/>
      <c r="L43" s="766"/>
      <c r="M43" s="770"/>
      <c r="N43" s="63"/>
      <c r="P43" s="299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1"/>
    </row>
    <row r="44" spans="2:29" ht="23.1" customHeight="1">
      <c r="B44" s="74"/>
      <c r="C44" s="1047"/>
      <c r="D44" s="1048"/>
      <c r="E44" s="774"/>
      <c r="F44" s="341"/>
      <c r="G44" s="342"/>
      <c r="H44" s="342"/>
      <c r="I44" s="342"/>
      <c r="J44" s="113">
        <f t="shared" si="2"/>
        <v>0</v>
      </c>
      <c r="K44" s="358"/>
      <c r="L44" s="766"/>
      <c r="M44" s="770"/>
      <c r="N44" s="63"/>
      <c r="P44" s="299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1"/>
    </row>
    <row r="45" spans="2:29" ht="23.1" customHeight="1">
      <c r="B45" s="74"/>
      <c r="C45" s="1047"/>
      <c r="D45" s="1048"/>
      <c r="E45" s="774"/>
      <c r="F45" s="341"/>
      <c r="G45" s="342"/>
      <c r="H45" s="342"/>
      <c r="I45" s="342"/>
      <c r="J45" s="113">
        <f t="shared" si="2"/>
        <v>0</v>
      </c>
      <c r="K45" s="358"/>
      <c r="L45" s="766"/>
      <c r="M45" s="770"/>
      <c r="N45" s="63"/>
      <c r="P45" s="299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1"/>
    </row>
    <row r="46" spans="2:29" ht="23.1" customHeight="1">
      <c r="B46" s="74"/>
      <c r="C46" s="1047"/>
      <c r="D46" s="1048"/>
      <c r="E46" s="775"/>
      <c r="F46" s="350"/>
      <c r="G46" s="351"/>
      <c r="H46" s="351"/>
      <c r="I46" s="351"/>
      <c r="J46" s="113">
        <f t="shared" si="2"/>
        <v>0</v>
      </c>
      <c r="K46" s="360"/>
      <c r="L46" s="767"/>
      <c r="M46" s="771"/>
      <c r="N46" s="63"/>
      <c r="P46" s="299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1"/>
    </row>
    <row r="47" spans="2:29" ht="23.1" customHeight="1">
      <c r="B47" s="74"/>
      <c r="C47" s="1047"/>
      <c r="D47" s="1048"/>
      <c r="E47" s="775"/>
      <c r="F47" s="350"/>
      <c r="G47" s="351"/>
      <c r="H47" s="351"/>
      <c r="I47" s="351"/>
      <c r="J47" s="113">
        <f t="shared" si="2"/>
        <v>0</v>
      </c>
      <c r="K47" s="360"/>
      <c r="L47" s="767"/>
      <c r="M47" s="771"/>
      <c r="N47" s="63"/>
      <c r="P47" s="299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1"/>
    </row>
    <row r="48" spans="2:29" ht="23.1" customHeight="1">
      <c r="B48" s="74"/>
      <c r="C48" s="1050"/>
      <c r="D48" s="1051"/>
      <c r="E48" s="776"/>
      <c r="F48" s="345"/>
      <c r="G48" s="346"/>
      <c r="H48" s="346"/>
      <c r="I48" s="346"/>
      <c r="J48" s="114">
        <f t="shared" si="2"/>
        <v>0</v>
      </c>
      <c r="K48" s="362"/>
      <c r="L48" s="768"/>
      <c r="M48" s="772"/>
      <c r="N48" s="63"/>
      <c r="P48" s="299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1"/>
    </row>
    <row r="49" spans="2:29" ht="23.1" customHeight="1" thickBot="1">
      <c r="B49" s="74"/>
      <c r="C49" s="99" t="s">
        <v>196</v>
      </c>
      <c r="D49" s="100"/>
      <c r="E49" s="112"/>
      <c r="F49" s="112">
        <f>SUM(F42:F48)</f>
        <v>0</v>
      </c>
      <c r="G49" s="112">
        <f>SUM(G42:G48)</f>
        <v>0</v>
      </c>
      <c r="H49" s="112">
        <f>SUM(H42:H48)</f>
        <v>0</v>
      </c>
      <c r="I49" s="112">
        <f>SUM(I42:I48)</f>
        <v>0</v>
      </c>
      <c r="J49" s="112">
        <f>SUM(J42:J48)</f>
        <v>0</v>
      </c>
      <c r="K49" s="364"/>
      <c r="L49" s="112">
        <f>SUM(L42:L48)</f>
        <v>0</v>
      </c>
      <c r="M49" s="101"/>
      <c r="N49" s="63"/>
      <c r="P49" s="299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1"/>
    </row>
    <row r="50" spans="2:29" ht="29.1" customHeight="1" thickBot="1">
      <c r="B50" s="74"/>
      <c r="C50" s="1044" t="s">
        <v>226</v>
      </c>
      <c r="D50" s="1044"/>
      <c r="E50" s="1044"/>
      <c r="F50" s="1044"/>
      <c r="G50" s="1044"/>
      <c r="H50" s="1044"/>
      <c r="I50" s="1044"/>
      <c r="J50" s="1044"/>
      <c r="K50" s="1044"/>
      <c r="L50" s="1044"/>
      <c r="M50" s="1044"/>
      <c r="N50" s="63"/>
      <c r="P50" s="299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1"/>
    </row>
    <row r="51" spans="2:29" ht="23.1" customHeight="1">
      <c r="B51" s="74"/>
      <c r="C51" s="1045"/>
      <c r="D51" s="1046"/>
      <c r="E51" s="773"/>
      <c r="F51" s="348"/>
      <c r="G51" s="349"/>
      <c r="H51" s="349"/>
      <c r="I51" s="349"/>
      <c r="J51" s="122">
        <f t="shared" ref="J51:J57" si="3">SUM(F51:I51)</f>
        <v>0</v>
      </c>
      <c r="K51" s="356"/>
      <c r="L51" s="357"/>
      <c r="M51" s="769"/>
      <c r="N51" s="63"/>
      <c r="P51" s="299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1"/>
    </row>
    <row r="52" spans="2:29" ht="23.1" customHeight="1">
      <c r="B52" s="74"/>
      <c r="C52" s="1047"/>
      <c r="D52" s="1048"/>
      <c r="E52" s="774"/>
      <c r="F52" s="341"/>
      <c r="G52" s="342"/>
      <c r="H52" s="342"/>
      <c r="I52" s="342"/>
      <c r="J52" s="113">
        <f t="shared" si="3"/>
        <v>0</v>
      </c>
      <c r="K52" s="358"/>
      <c r="L52" s="359"/>
      <c r="M52" s="770"/>
      <c r="N52" s="63"/>
      <c r="P52" s="299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1"/>
    </row>
    <row r="53" spans="2:29" ht="23.1" customHeight="1">
      <c r="B53" s="74"/>
      <c r="C53" s="1047"/>
      <c r="D53" s="1048"/>
      <c r="E53" s="774"/>
      <c r="F53" s="341"/>
      <c r="G53" s="342"/>
      <c r="H53" s="342"/>
      <c r="I53" s="342"/>
      <c r="J53" s="113">
        <f t="shared" si="3"/>
        <v>0</v>
      </c>
      <c r="K53" s="358"/>
      <c r="L53" s="359"/>
      <c r="M53" s="770"/>
      <c r="N53" s="63"/>
      <c r="P53" s="299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1"/>
    </row>
    <row r="54" spans="2:29" ht="23.1" customHeight="1">
      <c r="B54" s="74"/>
      <c r="C54" s="1047"/>
      <c r="D54" s="1048"/>
      <c r="E54" s="774"/>
      <c r="F54" s="341"/>
      <c r="G54" s="342"/>
      <c r="H54" s="342"/>
      <c r="I54" s="342"/>
      <c r="J54" s="113">
        <f t="shared" si="3"/>
        <v>0</v>
      </c>
      <c r="K54" s="358"/>
      <c r="L54" s="359"/>
      <c r="M54" s="770"/>
      <c r="N54" s="63"/>
      <c r="P54" s="299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1"/>
    </row>
    <row r="55" spans="2:29" ht="23.1" customHeight="1">
      <c r="B55" s="74"/>
      <c r="C55" s="1047"/>
      <c r="D55" s="1048"/>
      <c r="E55" s="775"/>
      <c r="F55" s="350"/>
      <c r="G55" s="351"/>
      <c r="H55" s="351"/>
      <c r="I55" s="351"/>
      <c r="J55" s="113">
        <f t="shared" si="3"/>
        <v>0</v>
      </c>
      <c r="K55" s="360"/>
      <c r="L55" s="361"/>
      <c r="M55" s="771"/>
      <c r="N55" s="63"/>
      <c r="P55" s="299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1"/>
    </row>
    <row r="56" spans="2:29" ht="23.1" customHeight="1">
      <c r="B56" s="74"/>
      <c r="C56" s="1047"/>
      <c r="D56" s="1048"/>
      <c r="E56" s="775"/>
      <c r="F56" s="350"/>
      <c r="G56" s="351"/>
      <c r="H56" s="351"/>
      <c r="I56" s="351"/>
      <c r="J56" s="113">
        <f t="shared" si="3"/>
        <v>0</v>
      </c>
      <c r="K56" s="360"/>
      <c r="L56" s="361"/>
      <c r="M56" s="771"/>
      <c r="N56" s="63"/>
      <c r="P56" s="299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1"/>
    </row>
    <row r="57" spans="2:29" ht="23.1" customHeight="1">
      <c r="B57" s="74"/>
      <c r="C57" s="1050"/>
      <c r="D57" s="1051"/>
      <c r="E57" s="776"/>
      <c r="F57" s="345"/>
      <c r="G57" s="346"/>
      <c r="H57" s="346"/>
      <c r="I57" s="346"/>
      <c r="J57" s="114">
        <f t="shared" si="3"/>
        <v>0</v>
      </c>
      <c r="K57" s="362"/>
      <c r="L57" s="363"/>
      <c r="M57" s="772"/>
      <c r="N57" s="63"/>
      <c r="P57" s="299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1"/>
    </row>
    <row r="58" spans="2:29" ht="23.1" customHeight="1" thickBot="1">
      <c r="B58" s="74"/>
      <c r="C58" s="99" t="s">
        <v>196</v>
      </c>
      <c r="D58" s="100"/>
      <c r="E58" s="112"/>
      <c r="F58" s="112">
        <f>SUM(F51:F57)</f>
        <v>0</v>
      </c>
      <c r="G58" s="112">
        <f>SUM(G51:G57)</f>
        <v>0</v>
      </c>
      <c r="H58" s="112">
        <f>SUM(H51:H57)</f>
        <v>0</v>
      </c>
      <c r="I58" s="112">
        <f>SUM(I51:I57)</f>
        <v>0</v>
      </c>
      <c r="J58" s="112">
        <f>SUM(J51:J57)</f>
        <v>0</v>
      </c>
      <c r="K58" s="117"/>
      <c r="L58" s="112">
        <f>SUM(L51:L57)</f>
        <v>0</v>
      </c>
      <c r="M58" s="101"/>
      <c r="N58" s="63"/>
      <c r="P58" s="299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1"/>
    </row>
    <row r="59" spans="2:29" ht="23.1" customHeight="1">
      <c r="B59" s="74"/>
      <c r="C59" s="89"/>
      <c r="D59" s="89"/>
      <c r="E59" s="90"/>
      <c r="F59" s="90"/>
      <c r="G59" s="90"/>
      <c r="H59" s="90"/>
      <c r="I59" s="90"/>
      <c r="J59" s="90"/>
      <c r="K59" s="90"/>
      <c r="L59" s="90"/>
      <c r="M59" s="90"/>
      <c r="N59" s="63"/>
      <c r="P59" s="299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1"/>
    </row>
    <row r="60" spans="2:29" ht="23.1" customHeight="1">
      <c r="B60" s="74"/>
      <c r="C60" s="108" t="s">
        <v>207</v>
      </c>
      <c r="D60" s="106"/>
      <c r="E60" s="107"/>
      <c r="F60" s="107"/>
      <c r="G60" s="107"/>
      <c r="H60" s="107"/>
      <c r="I60" s="107"/>
      <c r="J60" s="107"/>
      <c r="K60" s="107"/>
      <c r="L60" s="107"/>
      <c r="M60" s="53"/>
      <c r="N60" s="63"/>
      <c r="P60" s="299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1"/>
    </row>
    <row r="61" spans="2:29" ht="18">
      <c r="B61" s="74"/>
      <c r="C61" s="106" t="s">
        <v>227</v>
      </c>
      <c r="D61" s="106"/>
      <c r="E61" s="107"/>
      <c r="F61" s="107"/>
      <c r="G61" s="107"/>
      <c r="H61" s="107"/>
      <c r="I61" s="107"/>
      <c r="J61" s="107"/>
      <c r="K61" s="107"/>
      <c r="L61" s="107"/>
      <c r="M61" s="53"/>
      <c r="N61" s="63"/>
      <c r="P61" s="299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1"/>
    </row>
    <row r="62" spans="2:29" ht="18">
      <c r="B62" s="74"/>
      <c r="C62" s="106" t="s">
        <v>228</v>
      </c>
      <c r="D62" s="106"/>
      <c r="E62" s="107"/>
      <c r="F62" s="107"/>
      <c r="G62" s="107"/>
      <c r="H62" s="107"/>
      <c r="I62" s="107"/>
      <c r="J62" s="107"/>
      <c r="K62" s="107"/>
      <c r="L62" s="107"/>
      <c r="M62" s="53"/>
      <c r="N62" s="63"/>
      <c r="P62" s="299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1"/>
    </row>
    <row r="63" spans="2:29" ht="18">
      <c r="B63" s="74"/>
      <c r="C63" s="106" t="s">
        <v>229</v>
      </c>
      <c r="D63" s="106"/>
      <c r="E63" s="107"/>
      <c r="F63" s="107"/>
      <c r="G63" s="107"/>
      <c r="H63" s="107"/>
      <c r="I63" s="107"/>
      <c r="J63" s="107"/>
      <c r="K63" s="107"/>
      <c r="L63" s="107"/>
      <c r="M63" s="53"/>
      <c r="N63" s="63"/>
      <c r="P63" s="299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1"/>
    </row>
    <row r="64" spans="2:29" ht="18">
      <c r="B64" s="74"/>
      <c r="C64" s="106" t="s">
        <v>230</v>
      </c>
      <c r="D64" s="106"/>
      <c r="E64" s="107"/>
      <c r="F64" s="107"/>
      <c r="G64" s="107"/>
      <c r="H64" s="107"/>
      <c r="I64" s="107"/>
      <c r="J64" s="107"/>
      <c r="K64" s="107"/>
      <c r="L64" s="107"/>
      <c r="M64" s="53"/>
      <c r="N64" s="63"/>
      <c r="P64" s="299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1"/>
    </row>
    <row r="65" spans="2:29" ht="18">
      <c r="B65" s="74"/>
      <c r="C65" s="106" t="s">
        <v>231</v>
      </c>
      <c r="D65" s="106"/>
      <c r="E65" s="107"/>
      <c r="F65" s="107"/>
      <c r="G65" s="107"/>
      <c r="H65" s="107"/>
      <c r="I65" s="107"/>
      <c r="J65" s="107"/>
      <c r="K65" s="107"/>
      <c r="L65" s="107"/>
      <c r="M65" s="53"/>
      <c r="N65" s="63"/>
      <c r="P65" s="299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1"/>
    </row>
    <row r="66" spans="2:29" ht="18">
      <c r="B66" s="74"/>
      <c r="C66" s="106" t="s">
        <v>599</v>
      </c>
      <c r="D66" s="106"/>
      <c r="E66" s="107"/>
      <c r="F66" s="107"/>
      <c r="G66" s="107"/>
      <c r="H66" s="107"/>
      <c r="I66" s="107"/>
      <c r="J66" s="107"/>
      <c r="K66" s="107"/>
      <c r="L66" s="107"/>
      <c r="M66" s="53"/>
      <c r="N66" s="63"/>
      <c r="P66" s="299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1"/>
    </row>
    <row r="67" spans="2:29" ht="18">
      <c r="B67" s="74"/>
      <c r="C67" s="106" t="s">
        <v>511</v>
      </c>
      <c r="D67" s="106"/>
      <c r="E67" s="107"/>
      <c r="F67" s="107"/>
      <c r="G67" s="107"/>
      <c r="H67" s="107"/>
      <c r="I67" s="107"/>
      <c r="J67" s="107"/>
      <c r="K67" s="107"/>
      <c r="L67" s="107"/>
      <c r="M67" s="53"/>
      <c r="N67" s="63"/>
      <c r="P67" s="299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1"/>
    </row>
    <row r="68" spans="2:29" ht="18">
      <c r="B68" s="74"/>
      <c r="C68" s="106" t="s">
        <v>232</v>
      </c>
      <c r="D68" s="106"/>
      <c r="E68" s="107"/>
      <c r="F68" s="107"/>
      <c r="G68" s="107"/>
      <c r="H68" s="107"/>
      <c r="I68" s="107"/>
      <c r="J68" s="107"/>
      <c r="K68" s="107"/>
      <c r="L68" s="107"/>
      <c r="M68" s="53"/>
      <c r="N68" s="63"/>
      <c r="P68" s="299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1"/>
    </row>
    <row r="69" spans="2:29" ht="18">
      <c r="B69" s="74"/>
      <c r="C69" s="106" t="s">
        <v>233</v>
      </c>
      <c r="D69" s="106"/>
      <c r="E69" s="107"/>
      <c r="F69" s="107"/>
      <c r="G69" s="107"/>
      <c r="H69" s="107"/>
      <c r="I69" s="107"/>
      <c r="J69" s="107"/>
      <c r="K69" s="107"/>
      <c r="L69" s="107"/>
      <c r="M69" s="53"/>
      <c r="N69" s="63"/>
      <c r="P69" s="299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1"/>
    </row>
    <row r="70" spans="2:29" ht="18">
      <c r="B70" s="74"/>
      <c r="C70" s="106" t="s">
        <v>234</v>
      </c>
      <c r="D70" s="106"/>
      <c r="E70" s="107"/>
      <c r="F70" s="107"/>
      <c r="G70" s="107"/>
      <c r="H70" s="107"/>
      <c r="I70" s="107"/>
      <c r="J70" s="107"/>
      <c r="K70" s="107"/>
      <c r="L70" s="107"/>
      <c r="M70" s="53"/>
      <c r="N70" s="63"/>
      <c r="P70" s="299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1"/>
    </row>
    <row r="71" spans="2:29" ht="23.1" customHeight="1" thickBot="1">
      <c r="B71" s="78"/>
      <c r="C71" s="1030"/>
      <c r="D71" s="1030"/>
      <c r="E71" s="1030"/>
      <c r="F71" s="1030"/>
      <c r="G71" s="46"/>
      <c r="H71" s="46"/>
      <c r="I71" s="46"/>
      <c r="J71" s="46"/>
      <c r="K71" s="46"/>
      <c r="L71" s="46"/>
      <c r="M71" s="79"/>
      <c r="N71" s="80"/>
      <c r="P71" s="302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4"/>
    </row>
    <row r="72" spans="2:29" ht="23.1" customHeight="1">
      <c r="C72" s="61"/>
      <c r="D72" s="61"/>
      <c r="E72" s="62"/>
      <c r="F72" s="62"/>
      <c r="G72" s="62"/>
      <c r="H72" s="62"/>
      <c r="I72" s="62"/>
      <c r="J72" s="62"/>
      <c r="K72" s="62"/>
      <c r="L72" s="62"/>
      <c r="M72" s="62"/>
    </row>
    <row r="73" spans="2:29" ht="12.75">
      <c r="C73" s="81" t="s">
        <v>76</v>
      </c>
      <c r="D73" s="61"/>
      <c r="E73" s="62"/>
      <c r="F73" s="62"/>
      <c r="G73" s="62"/>
      <c r="H73" s="62"/>
      <c r="I73" s="62"/>
      <c r="J73" s="62"/>
      <c r="K73" s="62"/>
      <c r="L73" s="62"/>
      <c r="M73" s="52" t="s">
        <v>51</v>
      </c>
    </row>
    <row r="74" spans="2:29" ht="12.75">
      <c r="C74" s="82" t="s">
        <v>77</v>
      </c>
      <c r="D74" s="61"/>
      <c r="E74" s="62"/>
      <c r="F74" s="62"/>
      <c r="G74" s="62"/>
      <c r="H74" s="62"/>
      <c r="I74" s="62"/>
      <c r="J74" s="62"/>
      <c r="K74" s="62"/>
      <c r="L74" s="62"/>
      <c r="M74" s="62"/>
    </row>
    <row r="75" spans="2:29" ht="12.75">
      <c r="C75" s="82" t="s">
        <v>78</v>
      </c>
      <c r="D75" s="61"/>
      <c r="E75" s="62"/>
      <c r="F75" s="62"/>
      <c r="G75" s="62"/>
      <c r="H75" s="62"/>
      <c r="I75" s="62"/>
      <c r="J75" s="62"/>
      <c r="K75" s="62"/>
      <c r="L75" s="62"/>
      <c r="M75" s="62"/>
    </row>
    <row r="76" spans="2:29" ht="12.75">
      <c r="C76" s="82" t="s">
        <v>79</v>
      </c>
      <c r="D76" s="61"/>
      <c r="E76" s="62"/>
      <c r="F76" s="62"/>
      <c r="G76" s="62"/>
      <c r="H76" s="62"/>
      <c r="I76" s="62"/>
      <c r="J76" s="62"/>
      <c r="K76" s="62"/>
      <c r="L76" s="62"/>
      <c r="M76" s="62"/>
    </row>
    <row r="77" spans="2:29" ht="12.75">
      <c r="C77" s="82" t="s">
        <v>80</v>
      </c>
      <c r="D77" s="61"/>
      <c r="E77" s="62"/>
      <c r="F77" s="62"/>
      <c r="G77" s="62"/>
      <c r="H77" s="62"/>
      <c r="I77" s="62"/>
      <c r="J77" s="62"/>
      <c r="K77" s="62"/>
      <c r="L77" s="62"/>
      <c r="M77" s="62"/>
    </row>
    <row r="78" spans="2:29" ht="23.1" customHeight="1">
      <c r="C78" s="61"/>
      <c r="D78" s="61"/>
      <c r="E78" s="62"/>
      <c r="F78" s="62"/>
      <c r="G78" s="62"/>
      <c r="H78" s="62"/>
      <c r="I78" s="62"/>
      <c r="J78" s="62"/>
      <c r="K78" s="62"/>
      <c r="L78" s="62"/>
      <c r="M78" s="62"/>
    </row>
    <row r="79" spans="2:29" ht="23.1" customHeight="1">
      <c r="C79" s="61"/>
      <c r="D79" s="61"/>
      <c r="E79" s="62"/>
      <c r="F79" s="62"/>
      <c r="G79" s="62"/>
      <c r="H79" s="62"/>
      <c r="I79" s="62"/>
      <c r="J79" s="62"/>
      <c r="K79" s="62"/>
      <c r="L79" s="62"/>
      <c r="M79" s="62"/>
    </row>
    <row r="80" spans="2:29" ht="23.1" customHeight="1">
      <c r="C80" s="61"/>
      <c r="D80" s="61"/>
      <c r="E80" s="62"/>
      <c r="F80" s="62"/>
      <c r="G80" s="62"/>
      <c r="H80" s="62"/>
      <c r="I80" s="62"/>
      <c r="J80" s="62"/>
      <c r="K80" s="62"/>
      <c r="L80" s="62"/>
      <c r="M80" s="62"/>
    </row>
    <row r="81" spans="3:13" ht="23.1" customHeight="1">
      <c r="C81" s="61"/>
      <c r="D81" s="61"/>
      <c r="E81" s="62"/>
      <c r="F81" s="62"/>
      <c r="G81" s="62"/>
      <c r="H81" s="62"/>
      <c r="I81" s="62"/>
      <c r="J81" s="62"/>
      <c r="K81" s="62"/>
      <c r="L81" s="62"/>
      <c r="M81" s="62"/>
    </row>
    <row r="82" spans="3:13" ht="23.1" customHeight="1">
      <c r="F82" s="62"/>
      <c r="G82" s="62"/>
      <c r="H82" s="62"/>
      <c r="I82" s="62"/>
      <c r="J82" s="62"/>
      <c r="K82" s="62"/>
      <c r="L82" s="62"/>
      <c r="M82" s="62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2"/>
  <sheetViews>
    <sheetView topLeftCell="A88" zoomScale="70" zoomScaleNormal="70" zoomScalePageLayoutView="125" workbookViewId="0">
      <selection activeCell="I121" sqref="I121"/>
    </sheetView>
  </sheetViews>
  <sheetFormatPr baseColWidth="10" defaultColWidth="10.6640625" defaultRowHeight="23.1" customHeight="1"/>
  <cols>
    <col min="1" max="2" width="3.109375" style="54" customWidth="1"/>
    <col min="3" max="3" width="13.5546875" style="54" customWidth="1"/>
    <col min="4" max="4" width="14.44140625" style="54" customWidth="1"/>
    <col min="5" max="5" width="26.88671875" style="55" customWidth="1"/>
    <col min="6" max="9" width="14.6640625" style="55" customWidth="1"/>
    <col min="10" max="12" width="9.6640625" style="55" customWidth="1"/>
    <col min="13" max="13" width="5.33203125" style="54" customWidth="1"/>
    <col min="14" max="16384" width="10.6640625" style="54"/>
  </cols>
  <sheetData>
    <row r="2" spans="2:28" ht="23.1" customHeight="1">
      <c r="D2" s="150" t="s">
        <v>174</v>
      </c>
    </row>
    <row r="3" spans="2:28" ht="23.1" customHeight="1">
      <c r="D3" s="150" t="s">
        <v>175</v>
      </c>
    </row>
    <row r="4" spans="2:28" ht="23.1" customHeight="1" thickBot="1"/>
    <row r="5" spans="2:28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9"/>
      <c r="O5" s="283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5"/>
    </row>
    <row r="6" spans="2:28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987">
        <f>ejercicio</f>
        <v>2018</v>
      </c>
      <c r="M6" s="63"/>
      <c r="O6" s="286"/>
      <c r="P6" s="287" t="s">
        <v>499</v>
      </c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9"/>
    </row>
    <row r="7" spans="2:28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987"/>
      <c r="M7" s="63"/>
      <c r="O7" s="286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9"/>
    </row>
    <row r="8" spans="2:28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5"/>
      <c r="M8" s="63"/>
      <c r="O8" s="286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9"/>
    </row>
    <row r="9" spans="2:28" s="127" customFormat="1" ht="30" customHeight="1">
      <c r="B9" s="125"/>
      <c r="C9" s="45" t="s">
        <v>2</v>
      </c>
      <c r="D9" s="1029" t="str">
        <f>Entidad</f>
        <v>AGENCIA INSULAR DE LA ENERGÍA DE TENERIFE FUNDACIÓN CANARIA</v>
      </c>
      <c r="E9" s="1029"/>
      <c r="F9" s="1029"/>
      <c r="G9" s="1029"/>
      <c r="H9" s="1029"/>
      <c r="I9" s="1029"/>
      <c r="J9" s="1029"/>
      <c r="K9" s="1029"/>
      <c r="L9" s="1029"/>
      <c r="M9" s="126"/>
      <c r="O9" s="286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9"/>
    </row>
    <row r="10" spans="2:28" ht="6.9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3"/>
      <c r="O10" s="286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9"/>
    </row>
    <row r="11" spans="2:28" s="72" customFormat="1" ht="30" customHeight="1">
      <c r="B11" s="68"/>
      <c r="C11" s="69" t="s">
        <v>235</v>
      </c>
      <c r="D11" s="69"/>
      <c r="E11" s="70"/>
      <c r="F11" s="70"/>
      <c r="G11" s="70"/>
      <c r="H11" s="70"/>
      <c r="I11" s="70"/>
      <c r="J11" s="70"/>
      <c r="K11" s="70"/>
      <c r="L11" s="70"/>
      <c r="M11" s="71"/>
      <c r="O11" s="286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9"/>
    </row>
    <row r="12" spans="2:28" s="72" customFormat="1" ht="30" customHeight="1">
      <c r="B12" s="68"/>
      <c r="C12" s="1049"/>
      <c r="D12" s="1049"/>
      <c r="E12" s="53"/>
      <c r="F12" s="53"/>
      <c r="G12" s="53"/>
      <c r="H12" s="53"/>
      <c r="I12" s="53"/>
      <c r="J12" s="53"/>
      <c r="K12" s="53"/>
      <c r="L12" s="53"/>
      <c r="M12" s="71"/>
      <c r="O12" s="286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9"/>
    </row>
    <row r="13" spans="2:28" s="72" customFormat="1" ht="30" customHeight="1">
      <c r="B13" s="68"/>
      <c r="C13" s="50" t="s">
        <v>236</v>
      </c>
      <c r="D13" s="22"/>
      <c r="E13" s="53"/>
      <c r="F13" s="53"/>
      <c r="G13" s="53"/>
      <c r="H13" s="53"/>
      <c r="I13" s="53"/>
      <c r="J13" s="53"/>
      <c r="K13" s="53"/>
      <c r="L13" s="53"/>
      <c r="M13" s="71"/>
      <c r="O13" s="286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9"/>
    </row>
    <row r="14" spans="2:28" s="72" customFormat="1" ht="30" customHeight="1">
      <c r="B14" s="68"/>
      <c r="C14" s="22" t="s">
        <v>237</v>
      </c>
      <c r="D14" s="22"/>
      <c r="E14" s="53"/>
      <c r="F14" s="53"/>
      <c r="G14" s="53"/>
      <c r="H14" s="53"/>
      <c r="I14" s="53"/>
      <c r="J14" s="53"/>
      <c r="K14" s="53"/>
      <c r="L14" s="53"/>
      <c r="M14" s="71"/>
      <c r="O14" s="286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9"/>
    </row>
    <row r="15" spans="2:28" s="72" customFormat="1" ht="35.1" customHeight="1">
      <c r="B15" s="68"/>
      <c r="C15" s="1065" t="s">
        <v>668</v>
      </c>
      <c r="D15" s="1066"/>
      <c r="E15" s="929"/>
      <c r="F15" s="1069" t="s">
        <v>669</v>
      </c>
      <c r="G15" s="1070"/>
      <c r="H15" s="1069" t="s">
        <v>670</v>
      </c>
      <c r="I15" s="1070"/>
      <c r="J15" s="930"/>
      <c r="K15" s="930"/>
      <c r="L15" s="930"/>
      <c r="M15" s="71"/>
      <c r="O15" s="286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9"/>
    </row>
    <row r="16" spans="2:28" s="127" customFormat="1" ht="23.1" customHeight="1">
      <c r="B16" s="125"/>
      <c r="C16" s="1067" t="s">
        <v>671</v>
      </c>
      <c r="D16" s="1068"/>
      <c r="E16" s="931" t="s">
        <v>238</v>
      </c>
      <c r="F16" s="931">
        <v>2017</v>
      </c>
      <c r="G16" s="931">
        <v>2018</v>
      </c>
      <c r="H16" s="931">
        <v>2017</v>
      </c>
      <c r="I16" s="931">
        <v>2018</v>
      </c>
      <c r="J16" s="931" t="s">
        <v>240</v>
      </c>
      <c r="K16" s="931" t="s">
        <v>242</v>
      </c>
      <c r="L16" s="931" t="s">
        <v>241</v>
      </c>
      <c r="M16" s="126"/>
      <c r="O16" s="286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9"/>
    </row>
    <row r="17" spans="1:28" s="127" customFormat="1" ht="8.1" customHeight="1">
      <c r="B17" s="125"/>
      <c r="C17" s="51"/>
      <c r="D17" s="51"/>
      <c r="E17" s="124"/>
      <c r="F17" s="124"/>
      <c r="G17" s="124"/>
      <c r="H17" s="124"/>
      <c r="I17" s="124"/>
      <c r="J17" s="124"/>
      <c r="K17" s="124"/>
      <c r="L17" s="124"/>
      <c r="M17" s="126"/>
      <c r="O17" s="286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9"/>
    </row>
    <row r="18" spans="1:28" s="77" customFormat="1" ht="23.1" customHeight="1">
      <c r="A18" s="127"/>
      <c r="B18" s="125"/>
      <c r="C18" s="1062" t="s">
        <v>512</v>
      </c>
      <c r="D18" s="1063"/>
      <c r="E18" s="1064"/>
      <c r="F18" s="366">
        <v>356742.14</v>
      </c>
      <c r="G18" s="365">
        <v>294024.51</v>
      </c>
      <c r="H18" s="923"/>
      <c r="I18" s="923"/>
      <c r="J18" s="777"/>
      <c r="K18" s="777"/>
      <c r="L18" s="777"/>
      <c r="M18" s="75"/>
      <c r="O18" s="286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9"/>
    </row>
    <row r="19" spans="1:28" s="77" customFormat="1" ht="9" customHeight="1">
      <c r="A19" s="127"/>
      <c r="B19" s="125"/>
      <c r="C19" s="32"/>
      <c r="D19" s="32"/>
      <c r="E19" s="367"/>
      <c r="F19" s="367"/>
      <c r="G19" s="367"/>
      <c r="H19" s="367"/>
      <c r="I19" s="367"/>
      <c r="J19" s="778"/>
      <c r="K19" s="778"/>
      <c r="L19" s="778"/>
      <c r="M19" s="75"/>
      <c r="O19" s="286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9"/>
    </row>
    <row r="20" spans="1:28" s="77" customFormat="1" ht="23.1" customHeight="1">
      <c r="A20" s="127"/>
      <c r="B20" s="125"/>
      <c r="C20" s="969" t="s">
        <v>728</v>
      </c>
      <c r="D20" s="424"/>
      <c r="E20" s="970" t="s">
        <v>729</v>
      </c>
      <c r="F20" s="337">
        <v>1000</v>
      </c>
      <c r="G20" s="368">
        <v>2000</v>
      </c>
      <c r="H20" s="924"/>
      <c r="I20" s="924"/>
      <c r="J20" s="779"/>
      <c r="K20" s="779"/>
      <c r="L20" s="780"/>
      <c r="M20" s="75"/>
      <c r="O20" s="286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9"/>
    </row>
    <row r="21" spans="1:28" s="77" customFormat="1" ht="23.1" customHeight="1">
      <c r="B21" s="74"/>
      <c r="C21" s="971" t="s">
        <v>730</v>
      </c>
      <c r="D21" s="426"/>
      <c r="E21" s="972" t="s">
        <v>729</v>
      </c>
      <c r="F21" s="348"/>
      <c r="G21" s="370">
        <v>3003.6</v>
      </c>
      <c r="H21" s="925"/>
      <c r="I21" s="925"/>
      <c r="J21" s="781"/>
      <c r="K21" s="781"/>
      <c r="L21" s="782"/>
      <c r="M21" s="75"/>
      <c r="O21" s="286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9"/>
    </row>
    <row r="22" spans="1:28" s="77" customFormat="1" ht="23.1" customHeight="1">
      <c r="B22" s="74"/>
      <c r="C22" s="425"/>
      <c r="D22" s="426"/>
      <c r="E22" s="419"/>
      <c r="F22" s="348"/>
      <c r="G22" s="370"/>
      <c r="H22" s="925"/>
      <c r="I22" s="925"/>
      <c r="J22" s="781"/>
      <c r="K22" s="781"/>
      <c r="L22" s="782"/>
      <c r="M22" s="75"/>
      <c r="O22" s="286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9"/>
    </row>
    <row r="23" spans="1:28" s="77" customFormat="1" ht="23.1" customHeight="1">
      <c r="B23" s="74"/>
      <c r="C23" s="425"/>
      <c r="D23" s="426"/>
      <c r="E23" s="419"/>
      <c r="F23" s="348"/>
      <c r="G23" s="370"/>
      <c r="H23" s="925"/>
      <c r="I23" s="925"/>
      <c r="J23" s="781"/>
      <c r="K23" s="781"/>
      <c r="L23" s="782"/>
      <c r="M23" s="75"/>
      <c r="O23" s="286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9"/>
    </row>
    <row r="24" spans="1:28" ht="23.1" customHeight="1">
      <c r="B24" s="74"/>
      <c r="C24" s="425"/>
      <c r="D24" s="426"/>
      <c r="E24" s="420"/>
      <c r="F24" s="341"/>
      <c r="G24" s="371"/>
      <c r="H24" s="926"/>
      <c r="I24" s="926"/>
      <c r="J24" s="783"/>
      <c r="K24" s="783"/>
      <c r="L24" s="784"/>
      <c r="M24" s="63"/>
      <c r="O24" s="286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9"/>
    </row>
    <row r="25" spans="1:28" ht="23.1" customHeight="1">
      <c r="B25" s="74"/>
      <c r="C25" s="425"/>
      <c r="D25" s="426"/>
      <c r="E25" s="420"/>
      <c r="F25" s="341"/>
      <c r="G25" s="371"/>
      <c r="H25" s="926"/>
      <c r="I25" s="926"/>
      <c r="J25" s="783"/>
      <c r="K25" s="783"/>
      <c r="L25" s="784"/>
      <c r="M25" s="63"/>
      <c r="O25" s="286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9"/>
    </row>
    <row r="26" spans="1:28" ht="23.1" customHeight="1">
      <c r="B26" s="74"/>
      <c r="C26" s="425"/>
      <c r="D26" s="426"/>
      <c r="E26" s="420"/>
      <c r="F26" s="341"/>
      <c r="G26" s="371"/>
      <c r="H26" s="926"/>
      <c r="I26" s="926"/>
      <c r="J26" s="783"/>
      <c r="K26" s="783"/>
      <c r="L26" s="784"/>
      <c r="M26" s="63"/>
      <c r="O26" s="286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9"/>
    </row>
    <row r="27" spans="1:28" ht="23.1" customHeight="1">
      <c r="B27" s="74"/>
      <c r="C27" s="425"/>
      <c r="D27" s="426"/>
      <c r="E27" s="421"/>
      <c r="F27" s="350"/>
      <c r="G27" s="372"/>
      <c r="H27" s="927"/>
      <c r="I27" s="927"/>
      <c r="J27" s="785"/>
      <c r="K27" s="785"/>
      <c r="L27" s="786"/>
      <c r="M27" s="63"/>
      <c r="O27" s="286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9"/>
    </row>
    <row r="28" spans="1:28" ht="23.1" customHeight="1">
      <c r="B28" s="74"/>
      <c r="C28" s="425"/>
      <c r="D28" s="426"/>
      <c r="E28" s="421"/>
      <c r="F28" s="350"/>
      <c r="G28" s="372"/>
      <c r="H28" s="927"/>
      <c r="I28" s="927"/>
      <c r="J28" s="785"/>
      <c r="K28" s="785"/>
      <c r="L28" s="786"/>
      <c r="M28" s="63"/>
      <c r="O28" s="286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9"/>
    </row>
    <row r="29" spans="1:28" ht="23.1" customHeight="1">
      <c r="B29" s="74"/>
      <c r="C29" s="427"/>
      <c r="D29" s="428"/>
      <c r="E29" s="422"/>
      <c r="F29" s="345"/>
      <c r="G29" s="373"/>
      <c r="H29" s="928"/>
      <c r="I29" s="928"/>
      <c r="J29" s="787"/>
      <c r="K29" s="787"/>
      <c r="L29" s="788"/>
      <c r="M29" s="63"/>
      <c r="O29" s="286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9"/>
    </row>
    <row r="30" spans="1:28" ht="23.1" customHeight="1" thickBot="1">
      <c r="B30" s="74"/>
      <c r="C30" s="99" t="s">
        <v>243</v>
      </c>
      <c r="D30" s="100"/>
      <c r="E30" s="112"/>
      <c r="F30" s="112">
        <f>SUM(F20:F29)</f>
        <v>1000</v>
      </c>
      <c r="G30" s="112">
        <f>SUM(G20:G29)</f>
        <v>5003.6000000000004</v>
      </c>
      <c r="H30" s="112">
        <f>SUM(H20:H29)</f>
        <v>0</v>
      </c>
      <c r="I30" s="112">
        <f>SUM(I20:I29)</f>
        <v>0</v>
      </c>
      <c r="J30" s="789"/>
      <c r="K30" s="790"/>
      <c r="L30" s="789"/>
      <c r="M30" s="63"/>
      <c r="O30" s="286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9"/>
    </row>
    <row r="31" spans="1:28" ht="8.1" customHeight="1">
      <c r="B31" s="60"/>
      <c r="C31" s="1052"/>
      <c r="D31" s="1052"/>
      <c r="E31" s="1052"/>
      <c r="F31" s="1052"/>
      <c r="G31" s="1052"/>
      <c r="H31" s="1052"/>
      <c r="I31" s="1052"/>
      <c r="J31" s="1052"/>
      <c r="K31" s="1052"/>
      <c r="L31" s="1052"/>
      <c r="M31" s="63"/>
      <c r="O31" s="286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9"/>
    </row>
    <row r="32" spans="1:28" ht="23.1" customHeight="1">
      <c r="B32" s="74"/>
      <c r="C32" s="1053" t="s">
        <v>244</v>
      </c>
      <c r="D32" s="1054"/>
      <c r="E32" s="1055"/>
      <c r="F32" s="378">
        <v>-250</v>
      </c>
      <c r="G32" s="368">
        <v>-1250.9000000000001</v>
      </c>
      <c r="H32" s="699"/>
      <c r="I32" s="90"/>
      <c r="J32" s="90"/>
      <c r="K32" s="90"/>
      <c r="L32" s="90"/>
      <c r="M32" s="75"/>
      <c r="O32" s="286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289"/>
    </row>
    <row r="33" spans="2:28" ht="23.1" customHeight="1">
      <c r="B33" s="74"/>
      <c r="C33" s="1056" t="s">
        <v>245</v>
      </c>
      <c r="D33" s="1057"/>
      <c r="E33" s="1058"/>
      <c r="F33" s="379">
        <v>-84623.51</v>
      </c>
      <c r="G33" s="371">
        <v>-85338.240000000005</v>
      </c>
      <c r="H33" s="699"/>
      <c r="I33" s="699"/>
      <c r="J33" s="90"/>
      <c r="K33" s="90"/>
      <c r="L33" s="90"/>
      <c r="M33" s="63"/>
      <c r="O33" s="286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9"/>
    </row>
    <row r="34" spans="2:28" ht="23.1" customHeight="1">
      <c r="B34" s="74"/>
      <c r="C34" s="95" t="s">
        <v>246</v>
      </c>
      <c r="D34" s="96"/>
      <c r="E34" s="113"/>
      <c r="F34" s="379">
        <v>21155.88</v>
      </c>
      <c r="G34" s="373">
        <v>21334.560000000001</v>
      </c>
      <c r="H34" s="699"/>
      <c r="I34" s="699"/>
      <c r="J34" s="90"/>
      <c r="K34" s="90"/>
      <c r="L34" s="90"/>
      <c r="M34" s="63"/>
      <c r="O34" s="286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9"/>
    </row>
    <row r="35" spans="2:28" ht="23.1" customHeight="1" thickBot="1">
      <c r="B35" s="74"/>
      <c r="C35" s="99" t="s">
        <v>247</v>
      </c>
      <c r="D35" s="100"/>
      <c r="E35" s="112"/>
      <c r="F35" s="112">
        <f>F18+F30+SUM(F32:F34)</f>
        <v>294024.51</v>
      </c>
      <c r="G35" s="112">
        <f>G18+G30+SUM(G32:G34)</f>
        <v>233773.52999999997</v>
      </c>
      <c r="H35" s="151"/>
      <c r="I35" s="151"/>
      <c r="J35" s="90"/>
      <c r="K35" s="90"/>
      <c r="L35" s="90"/>
      <c r="M35" s="63"/>
      <c r="O35" s="286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9"/>
    </row>
    <row r="36" spans="2:28" ht="23.1" customHeight="1">
      <c r="B36" s="74"/>
      <c r="C36" s="89"/>
      <c r="D36" s="89"/>
      <c r="E36" s="90"/>
      <c r="F36" s="90"/>
      <c r="G36" s="90"/>
      <c r="H36" s="90"/>
      <c r="I36" s="90"/>
      <c r="J36" s="90"/>
      <c r="K36" s="90"/>
      <c r="L36" s="90"/>
      <c r="M36" s="63"/>
      <c r="O36" s="286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9"/>
    </row>
    <row r="37" spans="2:28" ht="23.1" customHeight="1">
      <c r="B37" s="74"/>
      <c r="C37" s="22" t="s">
        <v>515</v>
      </c>
      <c r="D37" s="89"/>
      <c r="E37" s="90"/>
      <c r="F37" s="90"/>
      <c r="G37" s="90"/>
      <c r="H37" s="90"/>
      <c r="I37" s="90"/>
      <c r="J37" s="90"/>
      <c r="K37" s="90"/>
      <c r="L37" s="90"/>
      <c r="M37" s="63"/>
      <c r="O37" s="286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9"/>
    </row>
    <row r="38" spans="2:28" ht="35.1" customHeight="1">
      <c r="B38" s="74"/>
      <c r="C38" s="1071" t="s">
        <v>668</v>
      </c>
      <c r="D38" s="1072"/>
      <c r="E38" s="932"/>
      <c r="F38" s="1075" t="s">
        <v>672</v>
      </c>
      <c r="G38" s="1076"/>
      <c r="H38" s="1075" t="s">
        <v>673</v>
      </c>
      <c r="I38" s="1076"/>
      <c r="J38" s="933"/>
      <c r="K38" s="933"/>
      <c r="L38" s="933"/>
      <c r="M38" s="63"/>
      <c r="O38" s="286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289"/>
    </row>
    <row r="39" spans="2:28" ht="23.1" customHeight="1">
      <c r="B39" s="74"/>
      <c r="C39" s="1073" t="s">
        <v>671</v>
      </c>
      <c r="D39" s="1074"/>
      <c r="E39" s="934" t="s">
        <v>238</v>
      </c>
      <c r="F39" s="933">
        <f>ejercicio-1</f>
        <v>2017</v>
      </c>
      <c r="G39" s="933">
        <f>ejercicio</f>
        <v>2018</v>
      </c>
      <c r="H39" s="933">
        <f>ejercicio-1</f>
        <v>2017</v>
      </c>
      <c r="I39" s="933">
        <f>ejercicio</f>
        <v>2018</v>
      </c>
      <c r="J39" s="933" t="s">
        <v>240</v>
      </c>
      <c r="K39" s="933" t="s">
        <v>242</v>
      </c>
      <c r="L39" s="933" t="s">
        <v>241</v>
      </c>
      <c r="M39" s="63"/>
      <c r="O39" s="286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9"/>
    </row>
    <row r="40" spans="2:28" ht="23.1" customHeight="1">
      <c r="B40" s="74"/>
      <c r="C40" s="969" t="s">
        <v>731</v>
      </c>
      <c r="D40" s="424"/>
      <c r="E40" s="970" t="s">
        <v>727</v>
      </c>
      <c r="F40" s="337">
        <v>145206.09</v>
      </c>
      <c r="G40" s="368">
        <v>94451.68</v>
      </c>
      <c r="H40" s="924">
        <v>145206.09</v>
      </c>
      <c r="I40" s="924">
        <v>94451.68</v>
      </c>
      <c r="J40" s="779"/>
      <c r="K40" s="779"/>
      <c r="L40" s="780"/>
      <c r="M40" s="63"/>
      <c r="O40" s="286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9"/>
    </row>
    <row r="41" spans="2:28" ht="23.1" customHeight="1">
      <c r="B41" s="74"/>
      <c r="C41" s="971" t="s">
        <v>732</v>
      </c>
      <c r="D41" s="426"/>
      <c r="E41" s="972" t="s">
        <v>733</v>
      </c>
      <c r="F41" s="348">
        <v>23769.200000000001</v>
      </c>
      <c r="G41" s="370">
        <v>42385.34</v>
      </c>
      <c r="H41" s="925">
        <v>23769.200000000001</v>
      </c>
      <c r="I41" s="925">
        <v>42385.34</v>
      </c>
      <c r="J41" s="781"/>
      <c r="K41" s="781"/>
      <c r="L41" s="782"/>
      <c r="M41" s="63"/>
      <c r="O41" s="286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9"/>
    </row>
    <row r="42" spans="2:28" ht="23.1" customHeight="1">
      <c r="B42" s="74"/>
      <c r="C42" s="971" t="s">
        <v>728</v>
      </c>
      <c r="D42" s="426"/>
      <c r="E42" s="972" t="s">
        <v>733</v>
      </c>
      <c r="F42" s="348">
        <v>5732.69</v>
      </c>
      <c r="G42" s="370">
        <v>37600.699999999997</v>
      </c>
      <c r="H42" s="925">
        <v>5732.69</v>
      </c>
      <c r="I42" s="925">
        <v>37600.699999999997</v>
      </c>
      <c r="J42" s="781"/>
      <c r="K42" s="781"/>
      <c r="L42" s="782"/>
      <c r="M42" s="63"/>
      <c r="O42" s="286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289"/>
    </row>
    <row r="43" spans="2:28" ht="23.1" customHeight="1">
      <c r="B43" s="74"/>
      <c r="C43" s="971" t="s">
        <v>734</v>
      </c>
      <c r="D43" s="426"/>
      <c r="E43" s="972" t="s">
        <v>735</v>
      </c>
      <c r="F43" s="348">
        <v>23949.13</v>
      </c>
      <c r="G43" s="370">
        <v>3000</v>
      </c>
      <c r="H43" s="925">
        <v>23949.13</v>
      </c>
      <c r="I43" s="925">
        <v>3000</v>
      </c>
      <c r="J43" s="781"/>
      <c r="K43" s="781"/>
      <c r="L43" s="782"/>
      <c r="M43" s="63"/>
      <c r="O43" s="286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289"/>
    </row>
    <row r="44" spans="2:28" ht="23.1" customHeight="1">
      <c r="B44" s="74"/>
      <c r="C44" s="971" t="s">
        <v>730</v>
      </c>
      <c r="D44" s="426"/>
      <c r="E44" s="973" t="s">
        <v>733</v>
      </c>
      <c r="F44" s="341">
        <v>11440.46</v>
      </c>
      <c r="G44" s="371">
        <v>9707.7800000000007</v>
      </c>
      <c r="H44" s="926">
        <v>11440.46</v>
      </c>
      <c r="I44" s="926">
        <v>9707.7800000000007</v>
      </c>
      <c r="J44" s="783"/>
      <c r="K44" s="783"/>
      <c r="L44" s="784"/>
      <c r="M44" s="63"/>
      <c r="O44" s="286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289"/>
    </row>
    <row r="45" spans="2:28" ht="23.1" customHeight="1">
      <c r="B45" s="74"/>
      <c r="C45" s="425"/>
      <c r="D45" s="426"/>
      <c r="E45" s="420"/>
      <c r="F45" s="341"/>
      <c r="G45" s="371"/>
      <c r="H45" s="926"/>
      <c r="I45" s="926"/>
      <c r="J45" s="783"/>
      <c r="K45" s="783"/>
      <c r="L45" s="784"/>
      <c r="M45" s="63"/>
      <c r="O45" s="286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9"/>
    </row>
    <row r="46" spans="2:28" ht="23.1" customHeight="1">
      <c r="B46" s="74"/>
      <c r="C46" s="425"/>
      <c r="D46" s="426"/>
      <c r="E46" s="420"/>
      <c r="F46" s="341"/>
      <c r="G46" s="371"/>
      <c r="H46" s="926"/>
      <c r="I46" s="926"/>
      <c r="J46" s="783"/>
      <c r="K46" s="783"/>
      <c r="L46" s="784"/>
      <c r="M46" s="63"/>
      <c r="O46" s="286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289"/>
    </row>
    <row r="47" spans="2:28" ht="23.1" customHeight="1">
      <c r="B47" s="74"/>
      <c r="C47" s="425"/>
      <c r="D47" s="426"/>
      <c r="E47" s="421"/>
      <c r="F47" s="350"/>
      <c r="G47" s="372"/>
      <c r="H47" s="927"/>
      <c r="I47" s="927"/>
      <c r="J47" s="785"/>
      <c r="K47" s="785"/>
      <c r="L47" s="786"/>
      <c r="M47" s="63"/>
      <c r="O47" s="286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  <c r="AB47" s="289"/>
    </row>
    <row r="48" spans="2:28" ht="29.1" customHeight="1">
      <c r="B48" s="74"/>
      <c r="C48" s="425"/>
      <c r="D48" s="426"/>
      <c r="E48" s="421"/>
      <c r="F48" s="350"/>
      <c r="G48" s="372"/>
      <c r="H48" s="927"/>
      <c r="I48" s="927"/>
      <c r="J48" s="785"/>
      <c r="K48" s="785"/>
      <c r="L48" s="786"/>
      <c r="M48" s="63"/>
      <c r="O48" s="286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289"/>
    </row>
    <row r="49" spans="2:28" ht="23.1" customHeight="1">
      <c r="B49" s="74"/>
      <c r="C49" s="427"/>
      <c r="D49" s="428"/>
      <c r="E49" s="422"/>
      <c r="F49" s="345"/>
      <c r="G49" s="373"/>
      <c r="H49" s="928"/>
      <c r="I49" s="928"/>
      <c r="J49" s="787"/>
      <c r="K49" s="787"/>
      <c r="L49" s="788"/>
      <c r="M49" s="63"/>
      <c r="O49" s="286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  <c r="AA49" s="288"/>
      <c r="AB49" s="289"/>
    </row>
    <row r="50" spans="2:28" ht="23.1" customHeight="1" thickBot="1">
      <c r="B50" s="74"/>
      <c r="C50" s="1059" t="s">
        <v>243</v>
      </c>
      <c r="D50" s="1060"/>
      <c r="E50" s="1061"/>
      <c r="F50" s="112">
        <f>SUM(F40:F49)</f>
        <v>210097.57</v>
      </c>
      <c r="G50" s="112">
        <f>SUM(G40:G49)</f>
        <v>187145.49999999997</v>
      </c>
      <c r="H50" s="112">
        <f>SUM(H40:H49)</f>
        <v>210097.57</v>
      </c>
      <c r="I50" s="112">
        <f>SUM(I40:I49)</f>
        <v>187145.49999999997</v>
      </c>
      <c r="J50" s="149"/>
      <c r="K50" s="90"/>
      <c r="L50" s="90"/>
      <c r="M50" s="63"/>
      <c r="O50" s="286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9"/>
    </row>
    <row r="51" spans="2:28" ht="23.1" customHeight="1">
      <c r="B51" s="74"/>
      <c r="C51" s="150"/>
      <c r="D51" s="150"/>
      <c r="E51" s="151"/>
      <c r="F51" s="152"/>
      <c r="G51" s="152"/>
      <c r="H51" s="152"/>
      <c r="I51" s="152"/>
      <c r="J51" s="151"/>
      <c r="K51" s="151"/>
      <c r="L51" s="153"/>
      <c r="M51" s="63"/>
      <c r="O51" s="286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289"/>
    </row>
    <row r="52" spans="2:28" s="72" customFormat="1" ht="30" customHeight="1">
      <c r="B52" s="68"/>
      <c r="C52" s="50" t="s">
        <v>685</v>
      </c>
      <c r="D52" s="22"/>
      <c r="E52" s="53"/>
      <c r="F52" s="53"/>
      <c r="G52" s="53"/>
      <c r="H52" s="53"/>
      <c r="I52" s="53"/>
      <c r="J52" s="53"/>
      <c r="K52" s="53"/>
      <c r="L52" s="53"/>
      <c r="M52" s="71"/>
      <c r="O52" s="286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9"/>
    </row>
    <row r="53" spans="2:28" s="72" customFormat="1" ht="30" customHeight="1">
      <c r="B53" s="68"/>
      <c r="C53" s="1071" t="s">
        <v>668</v>
      </c>
      <c r="D53" s="1072"/>
      <c r="E53" s="932"/>
      <c r="F53" s="1075" t="s">
        <v>686</v>
      </c>
      <c r="G53" s="1076"/>
      <c r="H53" s="1075" t="s">
        <v>687</v>
      </c>
      <c r="I53" s="1076"/>
      <c r="J53" s="933"/>
      <c r="K53" s="933"/>
      <c r="L53" s="933"/>
      <c r="M53" s="71"/>
      <c r="O53" s="286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/>
      <c r="AB53" s="289"/>
    </row>
    <row r="54" spans="2:28" ht="23.1" customHeight="1">
      <c r="B54" s="74"/>
      <c r="C54" s="1073" t="s">
        <v>671</v>
      </c>
      <c r="D54" s="1074"/>
      <c r="E54" s="934" t="s">
        <v>238</v>
      </c>
      <c r="F54" s="933">
        <f>ejercicio-1</f>
        <v>2017</v>
      </c>
      <c r="G54" s="933">
        <f>ejercicio</f>
        <v>2018</v>
      </c>
      <c r="H54" s="933">
        <f>ejercicio-1</f>
        <v>2017</v>
      </c>
      <c r="I54" s="933">
        <f>ejercicio</f>
        <v>2018</v>
      </c>
      <c r="J54" s="933" t="s">
        <v>240</v>
      </c>
      <c r="K54" s="933" t="s">
        <v>242</v>
      </c>
      <c r="L54" s="933" t="s">
        <v>241</v>
      </c>
      <c r="M54" s="63"/>
      <c r="O54" s="286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  <c r="AA54" s="288"/>
      <c r="AB54" s="289"/>
    </row>
    <row r="55" spans="2:28" ht="23.1" customHeight="1">
      <c r="B55" s="74"/>
      <c r="C55" s="423"/>
      <c r="D55" s="424"/>
      <c r="E55" s="429"/>
      <c r="F55" s="337"/>
      <c r="G55" s="368"/>
      <c r="H55" s="924"/>
      <c r="I55" s="924"/>
      <c r="J55" s="779"/>
      <c r="K55" s="779"/>
      <c r="L55" s="780"/>
      <c r="M55" s="63"/>
      <c r="O55" s="286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9"/>
    </row>
    <row r="56" spans="2:28" ht="23.1" customHeight="1">
      <c r="B56" s="74"/>
      <c r="C56" s="425"/>
      <c r="D56" s="426"/>
      <c r="E56" s="419"/>
      <c r="F56" s="348"/>
      <c r="G56" s="370"/>
      <c r="H56" s="925"/>
      <c r="I56" s="925"/>
      <c r="J56" s="781"/>
      <c r="K56" s="781"/>
      <c r="L56" s="782"/>
      <c r="M56" s="63"/>
      <c r="O56" s="286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9"/>
    </row>
    <row r="57" spans="2:28" ht="23.1" customHeight="1">
      <c r="B57" s="74"/>
      <c r="C57" s="425"/>
      <c r="D57" s="426"/>
      <c r="E57" s="419"/>
      <c r="F57" s="348"/>
      <c r="G57" s="370"/>
      <c r="H57" s="925"/>
      <c r="I57" s="925"/>
      <c r="J57" s="781"/>
      <c r="K57" s="781"/>
      <c r="L57" s="782"/>
      <c r="M57" s="63"/>
      <c r="O57" s="286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9"/>
    </row>
    <row r="58" spans="2:28" ht="23.1" customHeight="1">
      <c r="B58" s="74"/>
      <c r="C58" s="425"/>
      <c r="D58" s="426"/>
      <c r="E58" s="419"/>
      <c r="F58" s="348"/>
      <c r="G58" s="370"/>
      <c r="H58" s="925"/>
      <c r="I58" s="925"/>
      <c r="J58" s="781"/>
      <c r="K58" s="781"/>
      <c r="L58" s="782"/>
      <c r="M58" s="63"/>
      <c r="O58" s="286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  <c r="AA58" s="288"/>
      <c r="AB58" s="289"/>
    </row>
    <row r="59" spans="2:28" ht="23.1" customHeight="1">
      <c r="B59" s="74"/>
      <c r="C59" s="425"/>
      <c r="D59" s="426"/>
      <c r="E59" s="420"/>
      <c r="F59" s="341"/>
      <c r="G59" s="371"/>
      <c r="H59" s="926"/>
      <c r="I59" s="926"/>
      <c r="J59" s="783"/>
      <c r="K59" s="783"/>
      <c r="L59" s="784"/>
      <c r="M59" s="63"/>
      <c r="O59" s="286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9"/>
    </row>
    <row r="60" spans="2:28" ht="23.1" customHeight="1">
      <c r="B60" s="74"/>
      <c r="C60" s="425"/>
      <c r="D60" s="426"/>
      <c r="E60" s="420"/>
      <c r="F60" s="341"/>
      <c r="G60" s="371"/>
      <c r="H60" s="926"/>
      <c r="I60" s="926"/>
      <c r="J60" s="783"/>
      <c r="K60" s="783"/>
      <c r="L60" s="784"/>
      <c r="M60" s="63"/>
      <c r="O60" s="286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9"/>
    </row>
    <row r="61" spans="2:28" ht="23.1" customHeight="1">
      <c r="B61" s="74"/>
      <c r="C61" s="425"/>
      <c r="D61" s="426"/>
      <c r="E61" s="420"/>
      <c r="F61" s="341"/>
      <c r="G61" s="371"/>
      <c r="H61" s="926"/>
      <c r="I61" s="926"/>
      <c r="J61" s="783"/>
      <c r="K61" s="783"/>
      <c r="L61" s="784"/>
      <c r="M61" s="63"/>
      <c r="O61" s="286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  <c r="AA61" s="288"/>
      <c r="AB61" s="289"/>
    </row>
    <row r="62" spans="2:28" ht="23.1" customHeight="1">
      <c r="B62" s="74"/>
      <c r="C62" s="425"/>
      <c r="D62" s="426"/>
      <c r="E62" s="421"/>
      <c r="F62" s="350"/>
      <c r="G62" s="372"/>
      <c r="H62" s="927"/>
      <c r="I62" s="927"/>
      <c r="J62" s="785"/>
      <c r="K62" s="785"/>
      <c r="L62" s="786"/>
      <c r="M62" s="63"/>
      <c r="O62" s="286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  <c r="AA62" s="288"/>
      <c r="AB62" s="289"/>
    </row>
    <row r="63" spans="2:28" ht="23.1" customHeight="1">
      <c r="B63" s="74"/>
      <c r="C63" s="425"/>
      <c r="D63" s="426"/>
      <c r="E63" s="421"/>
      <c r="F63" s="350"/>
      <c r="G63" s="372"/>
      <c r="H63" s="927"/>
      <c r="I63" s="927"/>
      <c r="J63" s="785"/>
      <c r="K63" s="785"/>
      <c r="L63" s="786"/>
      <c r="M63" s="63"/>
      <c r="O63" s="286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9"/>
    </row>
    <row r="64" spans="2:28" ht="23.1" customHeight="1">
      <c r="B64" s="74"/>
      <c r="C64" s="427"/>
      <c r="D64" s="428"/>
      <c r="E64" s="422"/>
      <c r="F64" s="345"/>
      <c r="G64" s="373"/>
      <c r="H64" s="928"/>
      <c r="I64" s="928"/>
      <c r="J64" s="787"/>
      <c r="K64" s="787"/>
      <c r="L64" s="788"/>
      <c r="M64" s="63"/>
      <c r="O64" s="286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  <c r="AA64" s="288"/>
      <c r="AB64" s="289"/>
    </row>
    <row r="65" spans="2:28" ht="23.1" customHeight="1" thickBot="1">
      <c r="B65" s="74"/>
      <c r="C65" s="1059" t="s">
        <v>243</v>
      </c>
      <c r="D65" s="1060"/>
      <c r="E65" s="1061"/>
      <c r="F65" s="112">
        <f>SUM(F55:F64)</f>
        <v>0</v>
      </c>
      <c r="G65" s="112">
        <f>SUM(G55:G64)</f>
        <v>0</v>
      </c>
      <c r="H65" s="112">
        <f>SUM(H55:H64)</f>
        <v>0</v>
      </c>
      <c r="I65" s="112">
        <f>SUM(I55:I64)</f>
        <v>0</v>
      </c>
      <c r="J65" s="149"/>
      <c r="K65" s="90"/>
      <c r="L65" s="90"/>
      <c r="M65" s="63"/>
      <c r="O65" s="286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  <c r="AA65" s="288"/>
      <c r="AB65" s="289"/>
    </row>
    <row r="66" spans="2:28" ht="23.1" customHeight="1">
      <c r="B66" s="74"/>
      <c r="C66" s="150"/>
      <c r="D66" s="150"/>
      <c r="E66" s="151"/>
      <c r="F66" s="152"/>
      <c r="G66" s="152"/>
      <c r="H66" s="152"/>
      <c r="I66" s="152"/>
      <c r="J66" s="151"/>
      <c r="K66" s="151"/>
      <c r="L66" s="153"/>
      <c r="M66" s="63"/>
      <c r="O66" s="286"/>
      <c r="P66" s="288"/>
      <c r="Q66" s="288"/>
      <c r="R66" s="288"/>
      <c r="S66" s="288"/>
      <c r="T66" s="288"/>
      <c r="U66" s="288"/>
      <c r="V66" s="288"/>
      <c r="W66" s="288"/>
      <c r="X66" s="288"/>
      <c r="Y66" s="288"/>
      <c r="Z66" s="288"/>
      <c r="AA66" s="288"/>
      <c r="AB66" s="289"/>
    </row>
    <row r="67" spans="2:28" s="72" customFormat="1" ht="30" customHeight="1">
      <c r="B67" s="68"/>
      <c r="C67" s="50" t="s">
        <v>688</v>
      </c>
      <c r="D67" s="22"/>
      <c r="E67" s="53"/>
      <c r="F67" s="53"/>
      <c r="G67" s="53"/>
      <c r="H67" s="53"/>
      <c r="I67" s="53"/>
      <c r="J67" s="53"/>
      <c r="K67" s="53"/>
      <c r="L67" s="53"/>
      <c r="M67" s="71"/>
      <c r="O67" s="286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9"/>
    </row>
    <row r="68" spans="2:28" ht="23.1" customHeight="1">
      <c r="B68" s="74"/>
      <c r="C68" s="133" t="s">
        <v>248</v>
      </c>
      <c r="D68" s="134"/>
      <c r="E68" s="135" t="s">
        <v>238</v>
      </c>
      <c r="F68" s="135">
        <f>ejercicio-1</f>
        <v>2017</v>
      </c>
      <c r="G68" s="135">
        <f>ejercicio</f>
        <v>2018</v>
      </c>
      <c r="H68" s="135" t="s">
        <v>240</v>
      </c>
      <c r="I68" s="135" t="s">
        <v>242</v>
      </c>
      <c r="J68" s="135" t="s">
        <v>241</v>
      </c>
      <c r="K68" s="54"/>
      <c r="L68" s="54"/>
      <c r="M68" s="63"/>
      <c r="O68" s="286"/>
      <c r="P68" s="288"/>
      <c r="Q68" s="288"/>
      <c r="R68" s="288"/>
      <c r="S68" s="288"/>
      <c r="T68" s="288"/>
      <c r="U68" s="288"/>
      <c r="V68" s="288"/>
      <c r="W68" s="288"/>
      <c r="X68" s="288"/>
      <c r="Y68" s="288"/>
      <c r="Z68" s="288"/>
      <c r="AA68" s="288"/>
      <c r="AB68" s="289"/>
    </row>
    <row r="69" spans="2:28" ht="23.1" customHeight="1">
      <c r="B69" s="74"/>
      <c r="C69" s="423"/>
      <c r="D69" s="424"/>
      <c r="E69" s="429"/>
      <c r="F69" s="337"/>
      <c r="G69" s="368"/>
      <c r="H69" s="779"/>
      <c r="I69" s="779"/>
      <c r="J69" s="780"/>
      <c r="K69" s="54"/>
      <c r="L69" s="54"/>
      <c r="M69" s="63"/>
      <c r="O69" s="286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9"/>
    </row>
    <row r="70" spans="2:28" ht="23.1" customHeight="1">
      <c r="B70" s="74"/>
      <c r="C70" s="425"/>
      <c r="D70" s="426"/>
      <c r="E70" s="419"/>
      <c r="F70" s="348"/>
      <c r="G70" s="370"/>
      <c r="H70" s="781"/>
      <c r="I70" s="781"/>
      <c r="J70" s="782"/>
      <c r="K70" s="54"/>
      <c r="L70" s="54"/>
      <c r="M70" s="63"/>
      <c r="O70" s="286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289"/>
    </row>
    <row r="71" spans="2:28" ht="23.1" customHeight="1">
      <c r="B71" s="74"/>
      <c r="C71" s="425"/>
      <c r="D71" s="426"/>
      <c r="E71" s="419"/>
      <c r="F71" s="348"/>
      <c r="G71" s="370"/>
      <c r="H71" s="781"/>
      <c r="I71" s="781"/>
      <c r="J71" s="782"/>
      <c r="K71" s="54"/>
      <c r="L71" s="54"/>
      <c r="M71" s="63"/>
      <c r="O71" s="286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289"/>
    </row>
    <row r="72" spans="2:28" ht="23.1" customHeight="1">
      <c r="B72" s="74"/>
      <c r="C72" s="425"/>
      <c r="D72" s="426"/>
      <c r="E72" s="419"/>
      <c r="F72" s="348"/>
      <c r="G72" s="370"/>
      <c r="H72" s="781"/>
      <c r="I72" s="781"/>
      <c r="J72" s="782"/>
      <c r="K72" s="54"/>
      <c r="L72" s="54"/>
      <c r="M72" s="63"/>
      <c r="O72" s="286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  <c r="AA72" s="288"/>
      <c r="AB72" s="289"/>
    </row>
    <row r="73" spans="2:28" ht="23.1" customHeight="1">
      <c r="B73" s="74"/>
      <c r="C73" s="425"/>
      <c r="D73" s="426"/>
      <c r="E73" s="420"/>
      <c r="F73" s="341"/>
      <c r="G73" s="371"/>
      <c r="H73" s="783"/>
      <c r="I73" s="783"/>
      <c r="J73" s="784"/>
      <c r="K73" s="54"/>
      <c r="L73" s="54"/>
      <c r="M73" s="63"/>
      <c r="O73" s="286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289"/>
    </row>
    <row r="74" spans="2:28" ht="23.1" customHeight="1">
      <c r="B74" s="74"/>
      <c r="C74" s="425"/>
      <c r="D74" s="426"/>
      <c r="E74" s="420"/>
      <c r="F74" s="341"/>
      <c r="G74" s="371"/>
      <c r="H74" s="783"/>
      <c r="I74" s="783"/>
      <c r="J74" s="784"/>
      <c r="K74" s="54"/>
      <c r="L74" s="54"/>
      <c r="M74" s="63"/>
      <c r="O74" s="286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9"/>
    </row>
    <row r="75" spans="2:28" ht="23.1" customHeight="1">
      <c r="B75" s="74"/>
      <c r="C75" s="425"/>
      <c r="D75" s="426"/>
      <c r="E75" s="420"/>
      <c r="F75" s="341"/>
      <c r="G75" s="371"/>
      <c r="H75" s="783"/>
      <c r="I75" s="783"/>
      <c r="J75" s="784"/>
      <c r="K75" s="54"/>
      <c r="L75" s="54"/>
      <c r="M75" s="63"/>
      <c r="O75" s="286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  <c r="AA75" s="288"/>
      <c r="AB75" s="289"/>
    </row>
    <row r="76" spans="2:28" ht="23.1" customHeight="1">
      <c r="B76" s="74"/>
      <c r="C76" s="425"/>
      <c r="D76" s="426"/>
      <c r="E76" s="421"/>
      <c r="F76" s="350"/>
      <c r="G76" s="372"/>
      <c r="H76" s="785"/>
      <c r="I76" s="785"/>
      <c r="J76" s="786"/>
      <c r="K76" s="54"/>
      <c r="L76" s="54"/>
      <c r="M76" s="63"/>
      <c r="O76" s="286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9"/>
    </row>
    <row r="77" spans="2:28" ht="23.1" customHeight="1">
      <c r="B77" s="74"/>
      <c r="C77" s="425"/>
      <c r="D77" s="426"/>
      <c r="E77" s="421"/>
      <c r="F77" s="350"/>
      <c r="G77" s="372"/>
      <c r="H77" s="785"/>
      <c r="I77" s="785"/>
      <c r="J77" s="786"/>
      <c r="K77" s="54"/>
      <c r="L77" s="54"/>
      <c r="M77" s="63"/>
      <c r="O77" s="286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9"/>
    </row>
    <row r="78" spans="2:28" ht="23.1" customHeight="1">
      <c r="B78" s="74"/>
      <c r="C78" s="427"/>
      <c r="D78" s="428"/>
      <c r="E78" s="422"/>
      <c r="F78" s="345"/>
      <c r="G78" s="373"/>
      <c r="H78" s="787"/>
      <c r="I78" s="787"/>
      <c r="J78" s="788"/>
      <c r="K78" s="54"/>
      <c r="L78" s="54"/>
      <c r="M78" s="63"/>
      <c r="O78" s="286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9"/>
    </row>
    <row r="79" spans="2:28" ht="23.1" customHeight="1" thickBot="1">
      <c r="B79" s="74"/>
      <c r="C79" s="1059" t="s">
        <v>243</v>
      </c>
      <c r="D79" s="1060"/>
      <c r="E79" s="1061"/>
      <c r="F79" s="112">
        <f>SUM(F69:F78)</f>
        <v>0</v>
      </c>
      <c r="G79" s="112">
        <f>SUM(G69:G78)</f>
        <v>0</v>
      </c>
      <c r="H79" s="149"/>
      <c r="I79" s="90"/>
      <c r="J79" s="90"/>
      <c r="K79" s="54"/>
      <c r="L79" s="54"/>
      <c r="M79" s="63"/>
      <c r="O79" s="286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  <c r="AA79" s="288"/>
      <c r="AB79" s="289"/>
    </row>
    <row r="80" spans="2:28" ht="23.1" customHeight="1">
      <c r="B80" s="74"/>
      <c r="C80" s="150"/>
      <c r="D80" s="150"/>
      <c r="E80" s="151"/>
      <c r="F80" s="152"/>
      <c r="G80" s="152"/>
      <c r="H80" s="152"/>
      <c r="I80" s="152"/>
      <c r="J80" s="151"/>
      <c r="K80" s="151"/>
      <c r="L80" s="153"/>
      <c r="M80" s="63"/>
      <c r="O80" s="286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  <c r="AA80" s="288"/>
      <c r="AB80" s="289"/>
    </row>
    <row r="81" spans="2:28" ht="23.1" customHeight="1">
      <c r="B81" s="74"/>
      <c r="C81" s="108" t="s">
        <v>207</v>
      </c>
      <c r="D81" s="106"/>
      <c r="E81" s="107"/>
      <c r="F81" s="107"/>
      <c r="G81" s="107"/>
      <c r="H81" s="107"/>
      <c r="I81" s="107"/>
      <c r="J81" s="107"/>
      <c r="K81" s="107"/>
      <c r="L81" s="53"/>
      <c r="M81" s="63"/>
      <c r="O81" s="286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9"/>
    </row>
    <row r="82" spans="2:28" ht="18">
      <c r="B82" s="74"/>
      <c r="C82" s="822"/>
      <c r="D82" s="822"/>
      <c r="E82" s="823"/>
      <c r="F82" s="823"/>
      <c r="G82" s="823"/>
      <c r="H82" s="823"/>
      <c r="I82" s="823"/>
      <c r="J82" s="823"/>
      <c r="K82" s="823"/>
      <c r="L82" s="824"/>
      <c r="M82" s="63"/>
      <c r="O82" s="286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9"/>
    </row>
    <row r="83" spans="2:28" ht="18">
      <c r="B83" s="74"/>
      <c r="C83" s="825"/>
      <c r="D83" s="825"/>
      <c r="E83" s="826"/>
      <c r="F83" s="826"/>
      <c r="G83" s="826"/>
      <c r="H83" s="826"/>
      <c r="I83" s="826"/>
      <c r="J83" s="826"/>
      <c r="K83" s="826"/>
      <c r="L83" s="827"/>
      <c r="M83" s="63"/>
      <c r="O83" s="286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9"/>
    </row>
    <row r="84" spans="2:28" ht="18">
      <c r="B84" s="74"/>
      <c r="C84" s="825"/>
      <c r="D84" s="825"/>
      <c r="E84" s="826"/>
      <c r="F84" s="826"/>
      <c r="G84" s="826"/>
      <c r="H84" s="826"/>
      <c r="I84" s="826"/>
      <c r="J84" s="826"/>
      <c r="K84" s="826"/>
      <c r="L84" s="827"/>
      <c r="M84" s="63"/>
      <c r="O84" s="286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9"/>
    </row>
    <row r="85" spans="2:28" ht="18">
      <c r="B85" s="74"/>
      <c r="C85" s="825"/>
      <c r="D85" s="825"/>
      <c r="E85" s="826"/>
      <c r="F85" s="826"/>
      <c r="G85" s="826"/>
      <c r="H85" s="826"/>
      <c r="I85" s="826"/>
      <c r="J85" s="826"/>
      <c r="K85" s="826"/>
      <c r="L85" s="827"/>
      <c r="M85" s="63"/>
      <c r="O85" s="286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9"/>
    </row>
    <row r="86" spans="2:28" ht="18">
      <c r="B86" s="74"/>
      <c r="C86" s="825"/>
      <c r="D86" s="825"/>
      <c r="E86" s="826"/>
      <c r="F86" s="826"/>
      <c r="G86" s="826"/>
      <c r="H86" s="826"/>
      <c r="I86" s="826"/>
      <c r="J86" s="826"/>
      <c r="K86" s="826"/>
      <c r="L86" s="827"/>
      <c r="M86" s="63"/>
      <c r="O86" s="286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9"/>
    </row>
    <row r="87" spans="2:28" ht="18">
      <c r="B87" s="74"/>
      <c r="C87" s="825"/>
      <c r="D87" s="825"/>
      <c r="E87" s="826"/>
      <c r="F87" s="826"/>
      <c r="G87" s="826"/>
      <c r="H87" s="826"/>
      <c r="I87" s="826"/>
      <c r="J87" s="826"/>
      <c r="K87" s="826"/>
      <c r="L87" s="827"/>
      <c r="M87" s="63"/>
      <c r="O87" s="286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9"/>
    </row>
    <row r="88" spans="2:28" ht="18">
      <c r="B88" s="74"/>
      <c r="C88" s="825"/>
      <c r="D88" s="825"/>
      <c r="E88" s="826"/>
      <c r="F88" s="826"/>
      <c r="G88" s="826"/>
      <c r="H88" s="826"/>
      <c r="I88" s="826"/>
      <c r="J88" s="826"/>
      <c r="K88" s="826"/>
      <c r="L88" s="827"/>
      <c r="M88" s="63"/>
      <c r="O88" s="286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9"/>
    </row>
    <row r="89" spans="2:28" ht="18">
      <c r="B89" s="74"/>
      <c r="C89" s="825"/>
      <c r="D89" s="825"/>
      <c r="E89" s="826"/>
      <c r="F89" s="826"/>
      <c r="G89" s="826"/>
      <c r="H89" s="826"/>
      <c r="I89" s="826"/>
      <c r="J89" s="826"/>
      <c r="K89" s="826"/>
      <c r="L89" s="827"/>
      <c r="M89" s="63"/>
      <c r="O89" s="286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9"/>
    </row>
    <row r="90" spans="2:28" ht="18">
      <c r="B90" s="74"/>
      <c r="C90" s="825"/>
      <c r="D90" s="825"/>
      <c r="E90" s="826"/>
      <c r="F90" s="826"/>
      <c r="G90" s="826"/>
      <c r="H90" s="826"/>
      <c r="I90" s="826"/>
      <c r="J90" s="826"/>
      <c r="K90" s="826"/>
      <c r="L90" s="827"/>
      <c r="M90" s="63"/>
      <c r="O90" s="286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9"/>
    </row>
    <row r="91" spans="2:28" ht="18">
      <c r="B91" s="74"/>
      <c r="C91" s="825"/>
      <c r="D91" s="825"/>
      <c r="E91" s="826"/>
      <c r="F91" s="826"/>
      <c r="G91" s="826"/>
      <c r="H91" s="826"/>
      <c r="I91" s="826"/>
      <c r="J91" s="826"/>
      <c r="K91" s="826"/>
      <c r="L91" s="827"/>
      <c r="M91" s="63"/>
      <c r="O91" s="286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9"/>
    </row>
    <row r="92" spans="2:28" ht="18">
      <c r="B92" s="74"/>
      <c r="C92" s="935"/>
      <c r="D92" s="935"/>
      <c r="E92" s="936"/>
      <c r="F92" s="936"/>
      <c r="G92" s="936"/>
      <c r="H92" s="936"/>
      <c r="I92" s="936"/>
      <c r="J92" s="936"/>
      <c r="K92" s="936"/>
      <c r="L92" s="937"/>
      <c r="M92" s="63"/>
      <c r="O92" s="286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9"/>
    </row>
    <row r="93" spans="2:28" ht="14.25">
      <c r="B93" s="74"/>
      <c r="C93" s="977" t="s">
        <v>563</v>
      </c>
      <c r="D93" s="978"/>
      <c r="E93" s="979"/>
      <c r="F93" s="979"/>
      <c r="G93" s="979"/>
      <c r="H93" s="979"/>
      <c r="I93" s="979"/>
      <c r="J93" s="979"/>
      <c r="K93" s="979"/>
      <c r="L93" s="980"/>
      <c r="M93" s="981"/>
      <c r="N93" s="189"/>
      <c r="O93" s="982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9"/>
    </row>
    <row r="94" spans="2:28" ht="14.25">
      <c r="B94" s="74"/>
      <c r="C94" s="983" t="s">
        <v>675</v>
      </c>
      <c r="D94" s="978"/>
      <c r="E94" s="979"/>
      <c r="F94" s="979"/>
      <c r="G94" s="979"/>
      <c r="H94" s="979"/>
      <c r="I94" s="979"/>
      <c r="J94" s="979"/>
      <c r="K94" s="979"/>
      <c r="L94" s="980"/>
      <c r="M94" s="981"/>
      <c r="N94" s="189"/>
      <c r="O94" s="982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9"/>
    </row>
    <row r="95" spans="2:28" ht="14.25">
      <c r="B95" s="74"/>
      <c r="C95" s="983" t="s">
        <v>738</v>
      </c>
      <c r="D95" s="978"/>
      <c r="E95" s="979"/>
      <c r="F95" s="984">
        <f>ejercicio-1</f>
        <v>2017</v>
      </c>
      <c r="G95" s="979" t="s">
        <v>739</v>
      </c>
      <c r="H95" s="979"/>
      <c r="I95" s="979"/>
      <c r="J95" s="985">
        <f>ejercicio</f>
        <v>2018</v>
      </c>
      <c r="K95" s="979"/>
      <c r="L95" s="980"/>
      <c r="M95" s="981"/>
      <c r="N95" s="189"/>
      <c r="O95" s="982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9"/>
    </row>
    <row r="96" spans="2:28" ht="14.25">
      <c r="B96" s="74"/>
      <c r="C96" s="983" t="s">
        <v>676</v>
      </c>
      <c r="D96" s="978"/>
      <c r="E96" s="979"/>
      <c r="F96" s="979"/>
      <c r="G96" s="979"/>
      <c r="H96" s="979"/>
      <c r="I96" s="979"/>
      <c r="J96" s="979"/>
      <c r="K96" s="979"/>
      <c r="L96" s="980"/>
      <c r="M96" s="981"/>
      <c r="N96" s="189"/>
      <c r="O96" s="982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9"/>
    </row>
    <row r="97" spans="2:28" ht="14.25">
      <c r="B97" s="74"/>
      <c r="C97" s="978" t="s">
        <v>677</v>
      </c>
      <c r="D97" s="978"/>
      <c r="E97" s="979"/>
      <c r="F97" s="979"/>
      <c r="G97" s="979"/>
      <c r="H97" s="979"/>
      <c r="I97" s="979"/>
      <c r="J97" s="979"/>
      <c r="K97" s="979"/>
      <c r="L97" s="980"/>
      <c r="M97" s="981"/>
      <c r="N97" s="189"/>
      <c r="O97" s="982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9"/>
    </row>
    <row r="98" spans="2:28" ht="14.25">
      <c r="B98" s="74"/>
      <c r="C98" s="983" t="s">
        <v>678</v>
      </c>
      <c r="D98" s="978"/>
      <c r="E98" s="979"/>
      <c r="F98" s="979"/>
      <c r="G98" s="979"/>
      <c r="H98" s="979"/>
      <c r="I98" s="979"/>
      <c r="J98" s="979"/>
      <c r="K98" s="979"/>
      <c r="L98" s="980"/>
      <c r="M98" s="981"/>
      <c r="N98" s="189"/>
      <c r="O98" s="982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9"/>
    </row>
    <row r="99" spans="2:28" ht="14.25">
      <c r="B99" s="74"/>
      <c r="C99" s="978" t="s">
        <v>679</v>
      </c>
      <c r="D99" s="978"/>
      <c r="E99" s="979"/>
      <c r="F99" s="979"/>
      <c r="G99" s="979"/>
      <c r="H99" s="979"/>
      <c r="I99" s="979"/>
      <c r="J99" s="979"/>
      <c r="K99" s="979"/>
      <c r="L99" s="980"/>
      <c r="M99" s="981"/>
      <c r="N99" s="189"/>
      <c r="O99" s="982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9"/>
    </row>
    <row r="100" spans="2:28" ht="14.25">
      <c r="B100" s="74"/>
      <c r="C100" s="978" t="s">
        <v>680</v>
      </c>
      <c r="D100" s="978"/>
      <c r="E100" s="979"/>
      <c r="F100" s="979"/>
      <c r="G100" s="979"/>
      <c r="H100" s="979"/>
      <c r="I100" s="979"/>
      <c r="J100" s="979"/>
      <c r="K100" s="979"/>
      <c r="L100" s="980"/>
      <c r="M100" s="981"/>
      <c r="N100" s="189"/>
      <c r="O100" s="982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9"/>
    </row>
    <row r="101" spans="2:28" ht="14.25">
      <c r="B101" s="74"/>
      <c r="C101" s="978" t="s">
        <v>681</v>
      </c>
      <c r="D101" s="978"/>
      <c r="E101" s="979"/>
      <c r="F101" s="979"/>
      <c r="G101" s="979"/>
      <c r="H101" s="979"/>
      <c r="I101" s="979"/>
      <c r="J101" s="979"/>
      <c r="K101" s="979"/>
      <c r="L101" s="980"/>
      <c r="M101" s="981"/>
      <c r="N101" s="189"/>
      <c r="O101" s="982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9"/>
    </row>
    <row r="102" spans="2:28" ht="14.25">
      <c r="B102" s="74"/>
      <c r="C102" s="983" t="s">
        <v>689</v>
      </c>
      <c r="D102" s="978"/>
      <c r="E102" s="979"/>
      <c r="F102" s="979"/>
      <c r="G102" s="979"/>
      <c r="H102" s="979"/>
      <c r="I102" s="979"/>
      <c r="J102" s="979"/>
      <c r="K102" s="979"/>
      <c r="L102" s="980"/>
      <c r="M102" s="981"/>
      <c r="N102" s="189"/>
      <c r="O102" s="982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9"/>
    </row>
    <row r="103" spans="2:28" ht="14.25">
      <c r="B103" s="74"/>
      <c r="C103" s="983" t="s">
        <v>694</v>
      </c>
      <c r="D103" s="978"/>
      <c r="E103" s="979"/>
      <c r="F103" s="979"/>
      <c r="G103" s="979"/>
      <c r="H103" s="979"/>
      <c r="I103" s="979"/>
      <c r="J103" s="979"/>
      <c r="K103" s="979"/>
      <c r="L103" s="980"/>
      <c r="M103" s="981"/>
      <c r="N103" s="189"/>
      <c r="O103" s="986"/>
      <c r="P103" s="938"/>
      <c r="Q103" s="938"/>
      <c r="R103" s="938"/>
      <c r="S103" s="938"/>
      <c r="T103" s="938"/>
      <c r="U103" s="938"/>
      <c r="V103" s="938"/>
      <c r="W103" s="938"/>
      <c r="X103" s="938"/>
      <c r="Y103" s="938"/>
      <c r="Z103" s="938"/>
      <c r="AA103" s="938"/>
      <c r="AB103" s="939"/>
    </row>
    <row r="104" spans="2:28" ht="14.25">
      <c r="B104" s="74"/>
      <c r="C104" s="978" t="s">
        <v>690</v>
      </c>
      <c r="D104" s="978"/>
      <c r="E104" s="979"/>
      <c r="F104" s="979"/>
      <c r="G104" s="979"/>
      <c r="H104" s="979"/>
      <c r="I104" s="979"/>
      <c r="J104" s="979"/>
      <c r="K104" s="979"/>
      <c r="L104" s="980"/>
      <c r="M104" s="981"/>
      <c r="N104" s="189"/>
      <c r="O104" s="986"/>
      <c r="P104" s="938"/>
      <c r="Q104" s="938"/>
      <c r="R104" s="938"/>
      <c r="S104" s="938"/>
      <c r="T104" s="938"/>
      <c r="U104" s="938"/>
      <c r="V104" s="938"/>
      <c r="W104" s="938"/>
      <c r="X104" s="938"/>
      <c r="Y104" s="938"/>
      <c r="Z104" s="938"/>
      <c r="AA104" s="938"/>
      <c r="AB104" s="939"/>
    </row>
    <row r="105" spans="2:28" ht="14.25">
      <c r="B105" s="74"/>
      <c r="C105" s="983" t="s">
        <v>692</v>
      </c>
      <c r="D105" s="978"/>
      <c r="E105" s="979"/>
      <c r="F105" s="979"/>
      <c r="G105" s="979"/>
      <c r="H105" s="979"/>
      <c r="I105" s="979"/>
      <c r="J105" s="979"/>
      <c r="K105" s="979"/>
      <c r="L105" s="980"/>
      <c r="M105" s="981"/>
      <c r="N105" s="189"/>
      <c r="O105" s="986"/>
      <c r="P105" s="938"/>
      <c r="Q105" s="938"/>
      <c r="R105" s="938"/>
      <c r="S105" s="938"/>
      <c r="T105" s="938"/>
      <c r="U105" s="938"/>
      <c r="V105" s="938"/>
      <c r="W105" s="938"/>
      <c r="X105" s="938"/>
      <c r="Y105" s="938"/>
      <c r="Z105" s="938"/>
      <c r="AA105" s="938"/>
      <c r="AB105" s="939"/>
    </row>
    <row r="106" spans="2:28" ht="14.25">
      <c r="B106" s="74"/>
      <c r="C106" s="983" t="s">
        <v>693</v>
      </c>
      <c r="D106" s="978"/>
      <c r="E106" s="979"/>
      <c r="F106" s="979"/>
      <c r="G106" s="979"/>
      <c r="H106" s="979"/>
      <c r="I106" s="979"/>
      <c r="J106" s="979"/>
      <c r="K106" s="979"/>
      <c r="L106" s="980"/>
      <c r="M106" s="981"/>
      <c r="N106" s="189"/>
      <c r="O106" s="986"/>
      <c r="P106" s="938"/>
      <c r="Q106" s="938"/>
      <c r="R106" s="938"/>
      <c r="S106" s="938"/>
      <c r="T106" s="938"/>
      <c r="U106" s="938"/>
      <c r="V106" s="938"/>
      <c r="W106" s="938"/>
      <c r="X106" s="938"/>
      <c r="Y106" s="938"/>
      <c r="Z106" s="938"/>
      <c r="AA106" s="938"/>
      <c r="AB106" s="939"/>
    </row>
    <row r="107" spans="2:28" ht="14.25">
      <c r="B107" s="74"/>
      <c r="C107" s="978" t="s">
        <v>682</v>
      </c>
      <c r="D107" s="978"/>
      <c r="E107" s="979"/>
      <c r="F107" s="979"/>
      <c r="G107" s="979"/>
      <c r="H107" s="979"/>
      <c r="I107" s="979"/>
      <c r="J107" s="979"/>
      <c r="K107" s="979"/>
      <c r="L107" s="980"/>
      <c r="M107" s="981"/>
      <c r="N107" s="189"/>
      <c r="O107" s="986"/>
      <c r="P107" s="938"/>
      <c r="Q107" s="938"/>
      <c r="R107" s="938"/>
      <c r="S107" s="938"/>
      <c r="T107" s="938"/>
      <c r="U107" s="938"/>
      <c r="V107" s="938"/>
      <c r="W107" s="938"/>
      <c r="X107" s="938"/>
      <c r="Y107" s="938"/>
      <c r="Z107" s="938"/>
      <c r="AA107" s="938"/>
      <c r="AB107" s="939"/>
    </row>
    <row r="108" spans="2:28" ht="14.25">
      <c r="B108" s="74"/>
      <c r="C108" s="978" t="s">
        <v>683</v>
      </c>
      <c r="D108" s="978"/>
      <c r="E108" s="979"/>
      <c r="F108" s="979"/>
      <c r="G108" s="979"/>
      <c r="H108" s="979"/>
      <c r="I108" s="979"/>
      <c r="J108" s="979"/>
      <c r="K108" s="979"/>
      <c r="L108" s="980"/>
      <c r="M108" s="981"/>
      <c r="N108" s="189"/>
      <c r="O108" s="986"/>
      <c r="P108" s="938"/>
      <c r="Q108" s="938"/>
      <c r="R108" s="938"/>
      <c r="S108" s="938"/>
      <c r="T108" s="938"/>
      <c r="U108" s="938"/>
      <c r="V108" s="938"/>
      <c r="W108" s="938"/>
      <c r="X108" s="938"/>
      <c r="Y108" s="938"/>
      <c r="Z108" s="938"/>
      <c r="AA108" s="938"/>
      <c r="AB108" s="939"/>
    </row>
    <row r="109" spans="2:28" ht="14.25">
      <c r="B109" s="74"/>
      <c r="C109" s="978" t="s">
        <v>684</v>
      </c>
      <c r="D109" s="978"/>
      <c r="E109" s="979"/>
      <c r="F109" s="979"/>
      <c r="G109" s="979"/>
      <c r="H109" s="979"/>
      <c r="I109" s="979"/>
      <c r="J109" s="979"/>
      <c r="K109" s="979"/>
      <c r="L109" s="980"/>
      <c r="M109" s="981"/>
      <c r="N109" s="189"/>
      <c r="O109" s="986"/>
      <c r="P109" s="938"/>
      <c r="Q109" s="938"/>
      <c r="R109" s="938"/>
      <c r="S109" s="938"/>
      <c r="T109" s="938"/>
      <c r="U109" s="938"/>
      <c r="V109" s="938"/>
      <c r="W109" s="938"/>
      <c r="X109" s="938"/>
      <c r="Y109" s="938"/>
      <c r="Z109" s="938"/>
      <c r="AA109" s="938"/>
      <c r="AB109" s="939"/>
    </row>
    <row r="110" spans="2:28" ht="14.25">
      <c r="B110" s="74"/>
      <c r="C110" s="983" t="s">
        <v>691</v>
      </c>
      <c r="D110" s="978"/>
      <c r="E110" s="979"/>
      <c r="F110" s="979"/>
      <c r="G110" s="979"/>
      <c r="H110" s="979"/>
      <c r="I110" s="979"/>
      <c r="J110" s="979"/>
      <c r="K110" s="979"/>
      <c r="L110" s="980"/>
      <c r="M110" s="981"/>
      <c r="N110" s="189"/>
      <c r="O110" s="982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9"/>
    </row>
    <row r="111" spans="2:28" ht="23.1" customHeight="1" thickBot="1">
      <c r="B111" s="78"/>
      <c r="C111" s="1030"/>
      <c r="D111" s="1030"/>
      <c r="E111" s="1030"/>
      <c r="F111" s="1030"/>
      <c r="G111" s="46"/>
      <c r="H111" s="922"/>
      <c r="I111" s="922"/>
      <c r="J111" s="46"/>
      <c r="K111" s="46"/>
      <c r="L111" s="79"/>
      <c r="M111" s="80"/>
      <c r="O111" s="302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4"/>
    </row>
    <row r="112" spans="2:28" ht="23.1" customHeight="1">
      <c r="C112" s="61"/>
      <c r="D112" s="61"/>
      <c r="E112" s="62"/>
      <c r="F112" s="62"/>
      <c r="G112" s="62"/>
      <c r="H112" s="62"/>
      <c r="I112" s="62"/>
      <c r="J112" s="62"/>
      <c r="K112" s="62"/>
      <c r="L112" s="62"/>
    </row>
    <row r="113" spans="3:12" ht="12.75">
      <c r="C113" s="81" t="s">
        <v>76</v>
      </c>
      <c r="D113" s="61"/>
      <c r="E113" s="62"/>
      <c r="F113" s="62"/>
      <c r="G113" s="62"/>
      <c r="H113" s="62"/>
      <c r="I113" s="62"/>
      <c r="J113" s="62"/>
      <c r="K113" s="62"/>
      <c r="L113" s="52" t="s">
        <v>53</v>
      </c>
    </row>
    <row r="114" spans="3:12" ht="12.75">
      <c r="C114" s="82" t="s">
        <v>77</v>
      </c>
      <c r="D114" s="61"/>
      <c r="E114" s="62"/>
      <c r="F114" s="62"/>
      <c r="G114" s="62"/>
      <c r="H114" s="62"/>
      <c r="I114" s="62"/>
      <c r="J114" s="62"/>
      <c r="K114" s="62"/>
      <c r="L114" s="62"/>
    </row>
    <row r="115" spans="3:12" ht="12.75">
      <c r="C115" s="82" t="s">
        <v>78</v>
      </c>
      <c r="D115" s="61"/>
      <c r="E115" s="62"/>
      <c r="F115" s="62"/>
      <c r="G115" s="62"/>
      <c r="H115" s="62"/>
      <c r="I115" s="62"/>
      <c r="J115" s="62"/>
      <c r="K115" s="62"/>
      <c r="L115" s="62"/>
    </row>
    <row r="116" spans="3:12" ht="12.75">
      <c r="C116" s="82" t="s">
        <v>79</v>
      </c>
      <c r="D116" s="61"/>
      <c r="E116" s="62"/>
      <c r="F116" s="62"/>
      <c r="G116" s="62"/>
      <c r="H116" s="62"/>
      <c r="I116" s="62"/>
      <c r="J116" s="62"/>
      <c r="K116" s="62"/>
      <c r="L116" s="62"/>
    </row>
    <row r="117" spans="3:12" ht="12.75">
      <c r="C117" s="82" t="s">
        <v>80</v>
      </c>
      <c r="D117" s="61"/>
      <c r="E117" s="62"/>
      <c r="F117" s="62"/>
      <c r="G117" s="62"/>
      <c r="H117" s="62"/>
      <c r="I117" s="62"/>
      <c r="J117" s="62"/>
      <c r="K117" s="62"/>
      <c r="L117" s="62"/>
    </row>
    <row r="118" spans="3:12" ht="23.1" customHeight="1">
      <c r="C118" s="61"/>
      <c r="D118" s="61"/>
      <c r="E118" s="62"/>
      <c r="F118" s="62"/>
      <c r="G118" s="62"/>
      <c r="H118" s="62"/>
      <c r="I118" s="62"/>
      <c r="J118" s="62"/>
      <c r="K118" s="62"/>
      <c r="L118" s="62"/>
    </row>
    <row r="119" spans="3:12" ht="23.1" customHeight="1">
      <c r="C119" s="61"/>
      <c r="D119" s="61"/>
      <c r="E119" s="62"/>
      <c r="F119" s="62"/>
      <c r="G119" s="62"/>
      <c r="H119" s="62"/>
      <c r="I119" s="62"/>
      <c r="J119" s="62"/>
      <c r="K119" s="62"/>
      <c r="L119" s="62"/>
    </row>
    <row r="120" spans="3:12" ht="23.1" customHeight="1">
      <c r="C120" s="61"/>
      <c r="D120" s="61"/>
      <c r="E120" s="62"/>
      <c r="F120" s="62"/>
      <c r="G120" s="62"/>
      <c r="H120" s="62"/>
      <c r="I120" s="62"/>
      <c r="J120" s="62"/>
      <c r="K120" s="62"/>
      <c r="L120" s="62"/>
    </row>
    <row r="121" spans="3:12" ht="23.1" customHeight="1">
      <c r="C121" s="61"/>
      <c r="D121" s="61"/>
      <c r="E121" s="62"/>
      <c r="F121" s="62"/>
      <c r="G121" s="62"/>
      <c r="H121" s="62"/>
      <c r="I121" s="62"/>
      <c r="J121" s="62"/>
      <c r="K121" s="62"/>
      <c r="L121" s="62"/>
    </row>
    <row r="122" spans="3:12" ht="23.1" customHeight="1">
      <c r="F122" s="62"/>
      <c r="G122" s="62"/>
      <c r="H122" s="62"/>
      <c r="I122" s="62"/>
      <c r="J122" s="62"/>
      <c r="K122" s="62"/>
      <c r="L122" s="62"/>
    </row>
  </sheetData>
  <sheetProtection password="E059" sheet="1" objects="1" scenarios="1" insertRows="0"/>
  <mergeCells count="23">
    <mergeCell ref="C54:D54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11:F111"/>
    <mergeCell ref="C32:E32"/>
    <mergeCell ref="C33:E33"/>
    <mergeCell ref="C50:E50"/>
    <mergeCell ref="C65:E65"/>
    <mergeCell ref="C79:E79"/>
    <mergeCell ref="C18:E18"/>
    <mergeCell ref="C15:D15"/>
    <mergeCell ref="C16:D16"/>
    <mergeCell ref="H15:I15"/>
    <mergeCell ref="F15:G15"/>
    <mergeCell ref="C38:D38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topLeftCell="A63" zoomScale="55" zoomScaleNormal="55" zoomScalePageLayoutView="125" workbookViewId="0">
      <selection activeCell="M103" sqref="M103"/>
    </sheetView>
  </sheetViews>
  <sheetFormatPr baseColWidth="10" defaultColWidth="10.6640625" defaultRowHeight="23.1" customHeight="1"/>
  <cols>
    <col min="1" max="2" width="3.109375" style="54" customWidth="1"/>
    <col min="3" max="3" width="13.5546875" style="54" customWidth="1"/>
    <col min="4" max="4" width="26.5546875" style="54" customWidth="1"/>
    <col min="5" max="6" width="13.44140625" style="55" customWidth="1"/>
    <col min="7" max="7" width="20" style="55" customWidth="1"/>
    <col min="8" max="8" width="13.44140625" style="55" customWidth="1"/>
    <col min="9" max="9" width="11.109375" style="55" customWidth="1"/>
    <col min="10" max="10" width="16" style="55" customWidth="1"/>
    <col min="11" max="19" width="15.88671875" style="55" customWidth="1"/>
    <col min="20" max="20" width="3.33203125" style="54" customWidth="1"/>
    <col min="21" max="16384" width="10.6640625" style="54"/>
  </cols>
  <sheetData>
    <row r="2" spans="2:35" ht="23.1" customHeight="1">
      <c r="D2" s="150" t="s">
        <v>174</v>
      </c>
    </row>
    <row r="3" spans="2:35" ht="23.1" customHeight="1">
      <c r="D3" s="150" t="s">
        <v>175</v>
      </c>
    </row>
    <row r="4" spans="2:35" ht="23.1" customHeight="1" thickBot="1"/>
    <row r="5" spans="2:35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  <c r="V5" s="283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5"/>
    </row>
    <row r="6" spans="2:35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987">
        <f>ejercicio</f>
        <v>2018</v>
      </c>
      <c r="T6" s="63"/>
      <c r="V6" s="286"/>
      <c r="W6" s="287" t="s">
        <v>499</v>
      </c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9"/>
    </row>
    <row r="7" spans="2:35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987"/>
      <c r="T7" s="63"/>
      <c r="V7" s="286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9"/>
    </row>
    <row r="8" spans="2:35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3"/>
      <c r="V8" s="286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288"/>
      <c r="AH8" s="288"/>
      <c r="AI8" s="289"/>
    </row>
    <row r="9" spans="2:35" s="127" customFormat="1" ht="30" customHeight="1">
      <c r="B9" s="125"/>
      <c r="C9" s="45" t="s">
        <v>2</v>
      </c>
      <c r="D9" s="1029" t="str">
        <f>Entidad</f>
        <v>AGENCIA INSULAR DE LA ENERGÍA DE TENERIFE FUNDACIÓN CANARIA</v>
      </c>
      <c r="E9" s="1029"/>
      <c r="F9" s="1029"/>
      <c r="G9" s="1029"/>
      <c r="H9" s="1029"/>
      <c r="I9" s="1029"/>
      <c r="J9" s="1029"/>
      <c r="K9" s="1029"/>
      <c r="L9" s="1029"/>
      <c r="M9" s="1029"/>
      <c r="N9" s="1029"/>
      <c r="O9" s="1029"/>
      <c r="P9" s="1029"/>
      <c r="Q9" s="1029"/>
      <c r="R9" s="1029"/>
      <c r="S9" s="1029"/>
      <c r="T9" s="126"/>
      <c r="V9" s="286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9"/>
    </row>
    <row r="10" spans="2:35" ht="6.9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3"/>
      <c r="V10" s="286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9"/>
    </row>
    <row r="11" spans="2:35" s="72" customFormat="1" ht="30" customHeight="1">
      <c r="B11" s="68"/>
      <c r="C11" s="69" t="s">
        <v>520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1"/>
      <c r="V11" s="286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9"/>
    </row>
    <row r="12" spans="2:35" s="72" customFormat="1" ht="30" customHeight="1">
      <c r="B12" s="68"/>
      <c r="C12" s="1049"/>
      <c r="D12" s="1049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71"/>
      <c r="V12" s="286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9"/>
    </row>
    <row r="13" spans="2:35" ht="29.1" customHeight="1">
      <c r="B13" s="74"/>
      <c r="C13" s="50" t="s">
        <v>586</v>
      </c>
      <c r="D13" s="9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63"/>
      <c r="V13" s="286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9"/>
    </row>
    <row r="14" spans="2:35" ht="9" customHeight="1">
      <c r="B14" s="74"/>
      <c r="C14" s="92"/>
      <c r="D14" s="92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63"/>
      <c r="V14" s="286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9"/>
    </row>
    <row r="15" spans="2:35" s="176" customFormat="1" ht="42" customHeight="1">
      <c r="B15" s="177"/>
      <c r="C15" s="138" t="s">
        <v>271</v>
      </c>
      <c r="D15" s="178" t="s">
        <v>273</v>
      </c>
      <c r="E15" s="138" t="s">
        <v>485</v>
      </c>
      <c r="F15" s="138" t="s">
        <v>485</v>
      </c>
      <c r="G15" s="138" t="s">
        <v>275</v>
      </c>
      <c r="H15" s="138" t="s">
        <v>280</v>
      </c>
      <c r="I15" s="138" t="s">
        <v>282</v>
      </c>
      <c r="J15" s="138" t="s">
        <v>530</v>
      </c>
      <c r="K15" s="138" t="s">
        <v>277</v>
      </c>
      <c r="L15" s="138" t="s">
        <v>487</v>
      </c>
      <c r="M15" s="383" t="s">
        <v>500</v>
      </c>
      <c r="N15" s="138" t="s">
        <v>489</v>
      </c>
      <c r="O15" s="138" t="s">
        <v>488</v>
      </c>
      <c r="P15" s="723" t="s">
        <v>531</v>
      </c>
      <c r="Q15" s="138" t="s">
        <v>487</v>
      </c>
      <c r="R15" s="53"/>
      <c r="S15" s="53"/>
      <c r="T15" s="179"/>
      <c r="V15" s="286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9"/>
    </row>
    <row r="16" spans="2:35" s="176" customFormat="1" ht="24" customHeight="1">
      <c r="B16" s="177"/>
      <c r="C16" s="182" t="s">
        <v>272</v>
      </c>
      <c r="D16" s="183" t="s">
        <v>272</v>
      </c>
      <c r="E16" s="182" t="s">
        <v>274</v>
      </c>
      <c r="F16" s="182" t="s">
        <v>486</v>
      </c>
      <c r="G16" s="182" t="s">
        <v>276</v>
      </c>
      <c r="H16" s="182" t="s">
        <v>281</v>
      </c>
      <c r="I16" s="182" t="s">
        <v>516</v>
      </c>
      <c r="J16" s="182" t="s">
        <v>580</v>
      </c>
      <c r="K16" s="182" t="s">
        <v>278</v>
      </c>
      <c r="L16" s="182">
        <f>ejercicio-1</f>
        <v>2017</v>
      </c>
      <c r="M16" s="182">
        <f>ejercicio</f>
        <v>2018</v>
      </c>
      <c r="N16" s="182">
        <f>ejercicio</f>
        <v>2018</v>
      </c>
      <c r="O16" s="182">
        <f>ejercicio</f>
        <v>2018</v>
      </c>
      <c r="P16" s="182">
        <f>ejercicio</f>
        <v>2018</v>
      </c>
      <c r="Q16" s="182">
        <f>ejercicio</f>
        <v>2018</v>
      </c>
      <c r="R16" s="53"/>
      <c r="S16" s="53"/>
      <c r="T16" s="179"/>
      <c r="V16" s="286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9"/>
    </row>
    <row r="17" spans="2:35" ht="23.1" customHeight="1">
      <c r="B17" s="74"/>
      <c r="C17" s="380"/>
      <c r="D17" s="374"/>
      <c r="E17" s="442"/>
      <c r="F17" s="442"/>
      <c r="G17" s="380"/>
      <c r="H17" s="442"/>
      <c r="I17" s="442"/>
      <c r="J17" s="442"/>
      <c r="K17" s="454"/>
      <c r="L17" s="454"/>
      <c r="M17" s="732"/>
      <c r="N17" s="732"/>
      <c r="O17" s="732"/>
      <c r="P17" s="589"/>
      <c r="Q17" s="450">
        <f>L17+M17-N17</f>
        <v>0</v>
      </c>
      <c r="R17" s="53"/>
      <c r="S17" s="53"/>
      <c r="T17" s="63"/>
      <c r="V17" s="286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9"/>
    </row>
    <row r="18" spans="2:35" ht="23.1" customHeight="1">
      <c r="B18" s="74"/>
      <c r="C18" s="380"/>
      <c r="D18" s="374"/>
      <c r="E18" s="442"/>
      <c r="F18" s="442"/>
      <c r="G18" s="380"/>
      <c r="H18" s="442"/>
      <c r="I18" s="442"/>
      <c r="J18" s="442"/>
      <c r="K18" s="454"/>
      <c r="L18" s="454"/>
      <c r="M18" s="454"/>
      <c r="N18" s="454"/>
      <c r="O18" s="454"/>
      <c r="P18" s="589"/>
      <c r="Q18" s="451">
        <f t="shared" ref="Q18:Q41" si="0">L18+M18-N18</f>
        <v>0</v>
      </c>
      <c r="R18" s="53"/>
      <c r="S18" s="53"/>
      <c r="T18" s="63"/>
      <c r="V18" s="286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9"/>
    </row>
    <row r="19" spans="2:35" ht="23.1" customHeight="1">
      <c r="B19" s="74"/>
      <c r="C19" s="380"/>
      <c r="D19" s="374"/>
      <c r="E19" s="442" t="s">
        <v>474</v>
      </c>
      <c r="F19" s="442"/>
      <c r="G19" s="380"/>
      <c r="H19" s="442"/>
      <c r="I19" s="442"/>
      <c r="J19" s="442"/>
      <c r="K19" s="454"/>
      <c r="L19" s="454"/>
      <c r="M19" s="454"/>
      <c r="N19" s="454"/>
      <c r="O19" s="454"/>
      <c r="P19" s="589"/>
      <c r="Q19" s="451">
        <f t="shared" si="0"/>
        <v>0</v>
      </c>
      <c r="R19" s="53"/>
      <c r="S19" s="53"/>
      <c r="T19" s="63"/>
      <c r="V19" s="286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9"/>
    </row>
    <row r="20" spans="2:35" ht="23.1" customHeight="1">
      <c r="B20" s="74"/>
      <c r="C20" s="380"/>
      <c r="D20" s="374"/>
      <c r="E20" s="442"/>
      <c r="F20" s="442"/>
      <c r="G20" s="380"/>
      <c r="H20" s="442"/>
      <c r="I20" s="442"/>
      <c r="J20" s="442"/>
      <c r="K20" s="454"/>
      <c r="L20" s="454"/>
      <c r="M20" s="454"/>
      <c r="N20" s="454"/>
      <c r="O20" s="454"/>
      <c r="P20" s="589"/>
      <c r="Q20" s="451">
        <f t="shared" si="0"/>
        <v>0</v>
      </c>
      <c r="R20" s="53"/>
      <c r="S20" s="53"/>
      <c r="T20" s="63"/>
      <c r="V20" s="286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9"/>
    </row>
    <row r="21" spans="2:35" ht="23.1" customHeight="1">
      <c r="B21" s="74"/>
      <c r="C21" s="380"/>
      <c r="D21" s="374"/>
      <c r="E21" s="442"/>
      <c r="F21" s="442"/>
      <c r="G21" s="380"/>
      <c r="H21" s="442"/>
      <c r="I21" s="442"/>
      <c r="J21" s="442"/>
      <c r="K21" s="454"/>
      <c r="L21" s="454"/>
      <c r="M21" s="454"/>
      <c r="N21" s="454"/>
      <c r="O21" s="454"/>
      <c r="P21" s="589"/>
      <c r="Q21" s="451">
        <f t="shared" si="0"/>
        <v>0</v>
      </c>
      <c r="R21" s="53"/>
      <c r="S21" s="53"/>
      <c r="T21" s="63"/>
      <c r="V21" s="286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9"/>
    </row>
    <row r="22" spans="2:35" ht="23.1" customHeight="1">
      <c r="B22" s="74"/>
      <c r="C22" s="380"/>
      <c r="D22" s="374"/>
      <c r="E22" s="442"/>
      <c r="F22" s="442"/>
      <c r="G22" s="380"/>
      <c r="H22" s="442"/>
      <c r="I22" s="442"/>
      <c r="J22" s="442"/>
      <c r="K22" s="454"/>
      <c r="L22" s="454"/>
      <c r="M22" s="454"/>
      <c r="N22" s="454"/>
      <c r="O22" s="454"/>
      <c r="P22" s="589"/>
      <c r="Q22" s="451">
        <f t="shared" si="0"/>
        <v>0</v>
      </c>
      <c r="R22" s="53"/>
      <c r="S22" s="53"/>
      <c r="T22" s="63"/>
      <c r="V22" s="286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9"/>
    </row>
    <row r="23" spans="2:35" ht="23.1" customHeight="1">
      <c r="B23" s="74"/>
      <c r="C23" s="380"/>
      <c r="D23" s="374"/>
      <c r="E23" s="442"/>
      <c r="F23" s="442"/>
      <c r="G23" s="380"/>
      <c r="H23" s="442"/>
      <c r="I23" s="442"/>
      <c r="J23" s="442"/>
      <c r="K23" s="454"/>
      <c r="L23" s="454"/>
      <c r="M23" s="454"/>
      <c r="N23" s="454"/>
      <c r="O23" s="454"/>
      <c r="P23" s="589"/>
      <c r="Q23" s="451">
        <f t="shared" si="0"/>
        <v>0</v>
      </c>
      <c r="R23" s="53"/>
      <c r="S23" s="53"/>
      <c r="T23" s="63"/>
      <c r="V23" s="286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9"/>
    </row>
    <row r="24" spans="2:35" ht="23.1" customHeight="1">
      <c r="B24" s="74"/>
      <c r="C24" s="380"/>
      <c r="D24" s="374"/>
      <c r="E24" s="442"/>
      <c r="F24" s="442"/>
      <c r="G24" s="380"/>
      <c r="H24" s="442"/>
      <c r="I24" s="442"/>
      <c r="J24" s="442"/>
      <c r="K24" s="454"/>
      <c r="L24" s="454"/>
      <c r="M24" s="454"/>
      <c r="N24" s="454"/>
      <c r="O24" s="454"/>
      <c r="P24" s="589"/>
      <c r="Q24" s="451">
        <f t="shared" si="0"/>
        <v>0</v>
      </c>
      <c r="R24" s="53"/>
      <c r="S24" s="53"/>
      <c r="T24" s="63"/>
      <c r="V24" s="286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9"/>
    </row>
    <row r="25" spans="2:35" ht="23.1" customHeight="1">
      <c r="B25" s="74"/>
      <c r="C25" s="380"/>
      <c r="D25" s="374"/>
      <c r="E25" s="442"/>
      <c r="F25" s="442"/>
      <c r="G25" s="380"/>
      <c r="H25" s="442"/>
      <c r="I25" s="442"/>
      <c r="J25" s="442"/>
      <c r="K25" s="454"/>
      <c r="L25" s="454"/>
      <c r="M25" s="454"/>
      <c r="N25" s="454"/>
      <c r="O25" s="454"/>
      <c r="P25" s="589"/>
      <c r="Q25" s="451">
        <f t="shared" si="0"/>
        <v>0</v>
      </c>
      <c r="R25" s="53"/>
      <c r="S25" s="53"/>
      <c r="T25" s="63"/>
      <c r="V25" s="286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9"/>
    </row>
    <row r="26" spans="2:35" ht="23.1" customHeight="1">
      <c r="B26" s="74"/>
      <c r="C26" s="380"/>
      <c r="D26" s="374"/>
      <c r="E26" s="442"/>
      <c r="F26" s="442"/>
      <c r="G26" s="380"/>
      <c r="H26" s="442"/>
      <c r="I26" s="442"/>
      <c r="J26" s="442"/>
      <c r="K26" s="454"/>
      <c r="L26" s="454"/>
      <c r="M26" s="454"/>
      <c r="N26" s="454"/>
      <c r="O26" s="454"/>
      <c r="P26" s="589"/>
      <c r="Q26" s="451">
        <f t="shared" si="0"/>
        <v>0</v>
      </c>
      <c r="R26" s="53"/>
      <c r="S26" s="53"/>
      <c r="T26" s="63"/>
      <c r="V26" s="286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9"/>
    </row>
    <row r="27" spans="2:35" ht="23.1" customHeight="1">
      <c r="B27" s="74"/>
      <c r="C27" s="380"/>
      <c r="D27" s="374"/>
      <c r="E27" s="442"/>
      <c r="F27" s="442"/>
      <c r="G27" s="380"/>
      <c r="H27" s="442"/>
      <c r="I27" s="442"/>
      <c r="J27" s="442"/>
      <c r="K27" s="454"/>
      <c r="L27" s="454"/>
      <c r="M27" s="454"/>
      <c r="N27" s="454"/>
      <c r="O27" s="454"/>
      <c r="P27" s="589"/>
      <c r="Q27" s="451">
        <f t="shared" si="0"/>
        <v>0</v>
      </c>
      <c r="R27" s="53"/>
      <c r="S27" s="53"/>
      <c r="T27" s="63"/>
      <c r="V27" s="286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9"/>
    </row>
    <row r="28" spans="2:35" ht="23.1" customHeight="1">
      <c r="B28" s="74"/>
      <c r="C28" s="380"/>
      <c r="D28" s="374"/>
      <c r="E28" s="442"/>
      <c r="F28" s="442"/>
      <c r="G28" s="380"/>
      <c r="H28" s="442"/>
      <c r="I28" s="442"/>
      <c r="J28" s="442"/>
      <c r="K28" s="454"/>
      <c r="L28" s="454"/>
      <c r="M28" s="454"/>
      <c r="N28" s="454"/>
      <c r="O28" s="454"/>
      <c r="P28" s="589"/>
      <c r="Q28" s="451">
        <f t="shared" si="0"/>
        <v>0</v>
      </c>
      <c r="R28" s="53"/>
      <c r="S28" s="53"/>
      <c r="T28" s="63"/>
      <c r="V28" s="286"/>
      <c r="W28" s="288"/>
      <c r="X28" s="288"/>
      <c r="Y28" s="288"/>
      <c r="Z28" s="288"/>
      <c r="AA28" s="288"/>
      <c r="AB28" s="288"/>
      <c r="AC28" s="288"/>
      <c r="AD28" s="288"/>
      <c r="AE28" s="288"/>
      <c r="AF28" s="288"/>
      <c r="AG28" s="288"/>
      <c r="AH28" s="288"/>
      <c r="AI28" s="289"/>
    </row>
    <row r="29" spans="2:35" ht="23.1" customHeight="1">
      <c r="B29" s="74"/>
      <c r="C29" s="380"/>
      <c r="D29" s="374"/>
      <c r="E29" s="442"/>
      <c r="F29" s="442"/>
      <c r="G29" s="380"/>
      <c r="H29" s="442"/>
      <c r="I29" s="442"/>
      <c r="J29" s="442"/>
      <c r="K29" s="454"/>
      <c r="L29" s="454"/>
      <c r="M29" s="454"/>
      <c r="N29" s="454"/>
      <c r="O29" s="454"/>
      <c r="P29" s="589"/>
      <c r="Q29" s="451">
        <f t="shared" si="0"/>
        <v>0</v>
      </c>
      <c r="R29" s="53"/>
      <c r="S29" s="53"/>
      <c r="T29" s="63"/>
      <c r="V29" s="286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9"/>
    </row>
    <row r="30" spans="2:35" ht="23.1" customHeight="1">
      <c r="B30" s="74"/>
      <c r="C30" s="380"/>
      <c r="D30" s="374"/>
      <c r="E30" s="442"/>
      <c r="F30" s="442"/>
      <c r="G30" s="380"/>
      <c r="H30" s="442"/>
      <c r="I30" s="442"/>
      <c r="J30" s="442"/>
      <c r="K30" s="454"/>
      <c r="L30" s="454"/>
      <c r="M30" s="454"/>
      <c r="N30" s="454"/>
      <c r="O30" s="454"/>
      <c r="P30" s="589"/>
      <c r="Q30" s="451">
        <f t="shared" si="0"/>
        <v>0</v>
      </c>
      <c r="R30" s="53"/>
      <c r="S30" s="53"/>
      <c r="T30" s="63"/>
      <c r="V30" s="286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9"/>
    </row>
    <row r="31" spans="2:35" ht="23.1" customHeight="1">
      <c r="B31" s="74"/>
      <c r="C31" s="380"/>
      <c r="D31" s="374"/>
      <c r="E31" s="442"/>
      <c r="F31" s="442"/>
      <c r="G31" s="380"/>
      <c r="H31" s="442"/>
      <c r="I31" s="442"/>
      <c r="J31" s="442"/>
      <c r="K31" s="454"/>
      <c r="L31" s="454"/>
      <c r="M31" s="454"/>
      <c r="N31" s="454"/>
      <c r="O31" s="454"/>
      <c r="P31" s="589"/>
      <c r="Q31" s="451">
        <f t="shared" si="0"/>
        <v>0</v>
      </c>
      <c r="R31" s="53"/>
      <c r="S31" s="53"/>
      <c r="T31" s="63"/>
      <c r="V31" s="286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9"/>
    </row>
    <row r="32" spans="2:35" ht="23.1" customHeight="1">
      <c r="B32" s="74"/>
      <c r="C32" s="380"/>
      <c r="D32" s="374"/>
      <c r="E32" s="442"/>
      <c r="F32" s="442"/>
      <c r="G32" s="380"/>
      <c r="H32" s="442"/>
      <c r="I32" s="442"/>
      <c r="J32" s="442"/>
      <c r="K32" s="454"/>
      <c r="L32" s="454"/>
      <c r="M32" s="454"/>
      <c r="N32" s="454"/>
      <c r="O32" s="454"/>
      <c r="P32" s="589"/>
      <c r="Q32" s="451">
        <f t="shared" si="0"/>
        <v>0</v>
      </c>
      <c r="R32" s="53"/>
      <c r="S32" s="53"/>
      <c r="T32" s="63"/>
      <c r="V32" s="286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9"/>
    </row>
    <row r="33" spans="2:35" ht="23.1" customHeight="1">
      <c r="B33" s="74"/>
      <c r="C33" s="380"/>
      <c r="D33" s="374"/>
      <c r="E33" s="442"/>
      <c r="F33" s="442"/>
      <c r="G33" s="380"/>
      <c r="H33" s="442"/>
      <c r="I33" s="442"/>
      <c r="J33" s="442"/>
      <c r="K33" s="454"/>
      <c r="L33" s="454"/>
      <c r="M33" s="454"/>
      <c r="N33" s="454"/>
      <c r="O33" s="454"/>
      <c r="P33" s="589"/>
      <c r="Q33" s="451">
        <f t="shared" si="0"/>
        <v>0</v>
      </c>
      <c r="R33" s="53"/>
      <c r="S33" s="53"/>
      <c r="T33" s="63"/>
      <c r="V33" s="286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9"/>
    </row>
    <row r="34" spans="2:35" ht="23.1" customHeight="1">
      <c r="B34" s="74"/>
      <c r="C34" s="380"/>
      <c r="D34" s="374"/>
      <c r="E34" s="442"/>
      <c r="F34" s="442"/>
      <c r="G34" s="380"/>
      <c r="H34" s="442"/>
      <c r="I34" s="442"/>
      <c r="J34" s="442"/>
      <c r="K34" s="454"/>
      <c r="L34" s="454"/>
      <c r="M34" s="454"/>
      <c r="N34" s="454"/>
      <c r="O34" s="454"/>
      <c r="P34" s="589"/>
      <c r="Q34" s="451">
        <f t="shared" si="0"/>
        <v>0</v>
      </c>
      <c r="R34" s="53"/>
      <c r="S34" s="53"/>
      <c r="T34" s="63"/>
      <c r="V34" s="286"/>
      <c r="W34" s="288"/>
      <c r="X34" s="288"/>
      <c r="Y34" s="288"/>
      <c r="Z34" s="288"/>
      <c r="AA34" s="288"/>
      <c r="AB34" s="288"/>
      <c r="AC34" s="288"/>
      <c r="AD34" s="288"/>
      <c r="AE34" s="288"/>
      <c r="AF34" s="288"/>
      <c r="AG34" s="288"/>
      <c r="AH34" s="288"/>
      <c r="AI34" s="289"/>
    </row>
    <row r="35" spans="2:35" ht="23.1" customHeight="1">
      <c r="B35" s="74"/>
      <c r="C35" s="380"/>
      <c r="D35" s="374"/>
      <c r="E35" s="442"/>
      <c r="F35" s="442"/>
      <c r="G35" s="380"/>
      <c r="H35" s="442"/>
      <c r="I35" s="442"/>
      <c r="J35" s="442"/>
      <c r="K35" s="454"/>
      <c r="L35" s="454"/>
      <c r="M35" s="454"/>
      <c r="N35" s="454"/>
      <c r="O35" s="454"/>
      <c r="P35" s="589"/>
      <c r="Q35" s="451">
        <f t="shared" si="0"/>
        <v>0</v>
      </c>
      <c r="R35" s="53"/>
      <c r="S35" s="53"/>
      <c r="T35" s="63"/>
      <c r="V35" s="286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9"/>
    </row>
    <row r="36" spans="2:35" ht="23.1" customHeight="1">
      <c r="B36" s="74"/>
      <c r="C36" s="380"/>
      <c r="D36" s="374"/>
      <c r="E36" s="442"/>
      <c r="F36" s="442"/>
      <c r="G36" s="380"/>
      <c r="H36" s="442"/>
      <c r="I36" s="442"/>
      <c r="J36" s="442"/>
      <c r="K36" s="454"/>
      <c r="L36" s="454"/>
      <c r="M36" s="454"/>
      <c r="N36" s="454"/>
      <c r="O36" s="454"/>
      <c r="P36" s="589"/>
      <c r="Q36" s="451">
        <f t="shared" si="0"/>
        <v>0</v>
      </c>
      <c r="R36" s="53"/>
      <c r="S36" s="53"/>
      <c r="T36" s="63"/>
      <c r="V36" s="286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9"/>
    </row>
    <row r="37" spans="2:35" ht="23.1" customHeight="1">
      <c r="B37" s="74"/>
      <c r="C37" s="380"/>
      <c r="D37" s="374"/>
      <c r="E37" s="442"/>
      <c r="F37" s="442"/>
      <c r="G37" s="380"/>
      <c r="H37" s="442"/>
      <c r="I37" s="442"/>
      <c r="J37" s="442"/>
      <c r="K37" s="454"/>
      <c r="L37" s="454"/>
      <c r="M37" s="454"/>
      <c r="N37" s="454"/>
      <c r="O37" s="454"/>
      <c r="P37" s="589"/>
      <c r="Q37" s="451">
        <f t="shared" si="0"/>
        <v>0</v>
      </c>
      <c r="R37" s="53"/>
      <c r="S37" s="53"/>
      <c r="T37" s="63"/>
      <c r="V37" s="286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9"/>
    </row>
    <row r="38" spans="2:35" ht="23.1" customHeight="1">
      <c r="B38" s="74"/>
      <c r="C38" s="380"/>
      <c r="D38" s="374"/>
      <c r="E38" s="442"/>
      <c r="F38" s="442"/>
      <c r="G38" s="380"/>
      <c r="H38" s="442"/>
      <c r="I38" s="442"/>
      <c r="J38" s="442"/>
      <c r="K38" s="454"/>
      <c r="L38" s="454"/>
      <c r="M38" s="454"/>
      <c r="N38" s="454"/>
      <c r="O38" s="454"/>
      <c r="P38" s="589"/>
      <c r="Q38" s="451">
        <f t="shared" si="0"/>
        <v>0</v>
      </c>
      <c r="R38" s="53"/>
      <c r="S38" s="53"/>
      <c r="T38" s="63"/>
      <c r="V38" s="286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9"/>
    </row>
    <row r="39" spans="2:35" ht="23.1" customHeight="1">
      <c r="B39" s="74"/>
      <c r="C39" s="380"/>
      <c r="D39" s="374"/>
      <c r="E39" s="442"/>
      <c r="F39" s="442"/>
      <c r="G39" s="380"/>
      <c r="H39" s="442"/>
      <c r="I39" s="442"/>
      <c r="J39" s="442"/>
      <c r="K39" s="454"/>
      <c r="L39" s="454"/>
      <c r="M39" s="454"/>
      <c r="N39" s="454"/>
      <c r="O39" s="454"/>
      <c r="P39" s="589"/>
      <c r="Q39" s="451">
        <f t="shared" si="0"/>
        <v>0</v>
      </c>
      <c r="R39" s="53"/>
      <c r="S39" s="53"/>
      <c r="T39" s="63"/>
      <c r="V39" s="286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9"/>
    </row>
    <row r="40" spans="2:35" ht="23.1" customHeight="1">
      <c r="B40" s="74"/>
      <c r="C40" s="380"/>
      <c r="D40" s="375"/>
      <c r="E40" s="443"/>
      <c r="F40" s="443"/>
      <c r="G40" s="381"/>
      <c r="H40" s="443"/>
      <c r="I40" s="443"/>
      <c r="J40" s="443"/>
      <c r="K40" s="455"/>
      <c r="L40" s="455"/>
      <c r="M40" s="455"/>
      <c r="N40" s="455"/>
      <c r="O40" s="455"/>
      <c r="P40" s="590"/>
      <c r="Q40" s="452">
        <f t="shared" si="0"/>
        <v>0</v>
      </c>
      <c r="R40" s="53"/>
      <c r="S40" s="53"/>
      <c r="T40" s="63"/>
      <c r="V40" s="286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9"/>
    </row>
    <row r="41" spans="2:35" ht="23.1" customHeight="1">
      <c r="B41" s="74"/>
      <c r="C41" s="382"/>
      <c r="D41" s="376"/>
      <c r="E41" s="444"/>
      <c r="F41" s="444"/>
      <c r="G41" s="382"/>
      <c r="H41" s="444"/>
      <c r="I41" s="444"/>
      <c r="J41" s="444"/>
      <c r="K41" s="456"/>
      <c r="L41" s="456"/>
      <c r="M41" s="456"/>
      <c r="N41" s="456"/>
      <c r="O41" s="456"/>
      <c r="P41" s="591"/>
      <c r="Q41" s="453">
        <f t="shared" si="0"/>
        <v>0</v>
      </c>
      <c r="R41" s="53"/>
      <c r="S41" s="53"/>
      <c r="T41" s="63"/>
      <c r="V41" s="286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9"/>
    </row>
    <row r="42" spans="2:35" ht="23.1" customHeight="1" thickBot="1">
      <c r="B42" s="74"/>
      <c r="C42" s="150"/>
      <c r="D42" s="150"/>
      <c r="E42" s="151"/>
      <c r="F42" s="151"/>
      <c r="G42" s="151"/>
      <c r="H42" s="1077" t="s">
        <v>279</v>
      </c>
      <c r="I42" s="1078"/>
      <c r="J42" s="1079"/>
      <c r="K42" s="172">
        <f t="shared" ref="K42:N42" si="1">SUM(K17:K41)</f>
        <v>0</v>
      </c>
      <c r="L42" s="163">
        <f t="shared" si="1"/>
        <v>0</v>
      </c>
      <c r="M42" s="171">
        <f>SUM(M17:M41)</f>
        <v>0</v>
      </c>
      <c r="N42" s="171">
        <f t="shared" si="1"/>
        <v>0</v>
      </c>
      <c r="O42" s="172">
        <f>SUM(O17:O41)</f>
        <v>0</v>
      </c>
      <c r="P42" s="172">
        <f>SUM(P17:P41)</f>
        <v>0</v>
      </c>
      <c r="Q42" s="282">
        <f>SUM(Q17:Q41)</f>
        <v>0</v>
      </c>
      <c r="R42" s="53"/>
      <c r="S42" s="53"/>
      <c r="T42" s="63"/>
      <c r="V42" s="286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9"/>
    </row>
    <row r="43" spans="2:35" ht="23.1" customHeight="1">
      <c r="B43" s="74"/>
      <c r="C43" s="150"/>
      <c r="D43" s="150"/>
      <c r="E43" s="151"/>
      <c r="F43" s="151"/>
      <c r="G43" s="151"/>
      <c r="H43" s="715"/>
      <c r="I43" s="715"/>
      <c r="J43" s="715"/>
      <c r="K43" s="151"/>
      <c r="L43" s="151"/>
      <c r="M43" s="151"/>
      <c r="N43" s="151"/>
      <c r="O43" s="151"/>
      <c r="P43" s="151"/>
      <c r="Q43" s="151"/>
      <c r="R43" s="151"/>
      <c r="S43" s="53"/>
      <c r="T43" s="63"/>
      <c r="V43" s="286"/>
      <c r="W43" s="288"/>
      <c r="X43" s="288"/>
      <c r="Y43" s="288"/>
      <c r="Z43" s="288"/>
      <c r="AA43" s="288"/>
      <c r="AB43" s="288"/>
      <c r="AC43" s="288"/>
      <c r="AD43" s="288"/>
      <c r="AE43" s="288"/>
      <c r="AF43" s="288"/>
      <c r="AG43" s="288"/>
      <c r="AH43" s="288"/>
      <c r="AI43" s="289"/>
    </row>
    <row r="44" spans="2:35" ht="23.1" customHeight="1">
      <c r="B44" s="74"/>
      <c r="C44" s="150"/>
      <c r="D44" s="150"/>
      <c r="E44" s="151"/>
      <c r="F44" s="151"/>
      <c r="G44" s="151"/>
      <c r="H44" s="715"/>
      <c r="I44" s="715"/>
      <c r="J44" s="715"/>
      <c r="K44" s="151"/>
      <c r="L44" s="151"/>
      <c r="M44" s="151"/>
      <c r="N44" s="151"/>
      <c r="O44" s="151"/>
      <c r="P44" s="151"/>
      <c r="Q44" s="151"/>
      <c r="R44" s="151"/>
      <c r="S44" s="151"/>
      <c r="T44" s="63"/>
      <c r="V44" s="286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88"/>
      <c r="AH44" s="288"/>
      <c r="AI44" s="289"/>
    </row>
    <row r="45" spans="2:35" ht="23.1" customHeight="1">
      <c r="B45" s="74"/>
      <c r="C45" s="50" t="s">
        <v>585</v>
      </c>
      <c r="D45" s="592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63"/>
      <c r="V45" s="286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9"/>
    </row>
    <row r="46" spans="2:35" ht="23.1" customHeight="1">
      <c r="B46" s="74"/>
      <c r="C46" s="592"/>
      <c r="D46" s="59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63"/>
      <c r="V46" s="286"/>
      <c r="W46" s="288"/>
      <c r="X46" s="288"/>
      <c r="Y46" s="288"/>
      <c r="Z46" s="288"/>
      <c r="AA46" s="288"/>
      <c r="AB46" s="288"/>
      <c r="AC46" s="288"/>
      <c r="AD46" s="288"/>
      <c r="AE46" s="288"/>
      <c r="AF46" s="288"/>
      <c r="AG46" s="288"/>
      <c r="AH46" s="288"/>
      <c r="AI46" s="289"/>
    </row>
    <row r="47" spans="2:35" ht="39" customHeight="1">
      <c r="B47" s="74"/>
      <c r="C47" s="138" t="s">
        <v>271</v>
      </c>
      <c r="D47" s="178" t="s">
        <v>273</v>
      </c>
      <c r="E47" s="138" t="s">
        <v>485</v>
      </c>
      <c r="F47" s="138" t="s">
        <v>485</v>
      </c>
      <c r="G47" s="138" t="s">
        <v>275</v>
      </c>
      <c r="H47" s="138" t="s">
        <v>280</v>
      </c>
      <c r="I47" s="138" t="s">
        <v>282</v>
      </c>
      <c r="J47" s="138" t="s">
        <v>530</v>
      </c>
      <c r="K47" s="138" t="s">
        <v>277</v>
      </c>
      <c r="L47" s="138" t="s">
        <v>487</v>
      </c>
      <c r="M47" s="383" t="s">
        <v>500</v>
      </c>
      <c r="N47" s="138" t="s">
        <v>489</v>
      </c>
      <c r="O47" s="138" t="s">
        <v>488</v>
      </c>
      <c r="P47" s="723" t="s">
        <v>531</v>
      </c>
      <c r="Q47" s="138" t="s">
        <v>487</v>
      </c>
      <c r="R47" s="1071" t="s">
        <v>584</v>
      </c>
      <c r="S47" s="1072"/>
      <c r="T47" s="63"/>
      <c r="V47" s="286"/>
      <c r="W47" s="288"/>
      <c r="X47" s="288"/>
      <c r="Y47" s="288"/>
      <c r="Z47" s="288"/>
      <c r="AA47" s="288"/>
      <c r="AB47" s="288"/>
      <c r="AC47" s="288"/>
      <c r="AD47" s="288"/>
      <c r="AE47" s="288"/>
      <c r="AF47" s="288"/>
      <c r="AG47" s="288"/>
      <c r="AH47" s="288"/>
      <c r="AI47" s="289"/>
    </row>
    <row r="48" spans="2:35" ht="23.1" customHeight="1">
      <c r="B48" s="74"/>
      <c r="C48" s="182" t="s">
        <v>272</v>
      </c>
      <c r="D48" s="183" t="s">
        <v>272</v>
      </c>
      <c r="E48" s="182" t="s">
        <v>274</v>
      </c>
      <c r="F48" s="182" t="s">
        <v>486</v>
      </c>
      <c r="G48" s="182" t="s">
        <v>276</v>
      </c>
      <c r="H48" s="182" t="s">
        <v>281</v>
      </c>
      <c r="I48" s="182" t="s">
        <v>516</v>
      </c>
      <c r="J48" s="182" t="s">
        <v>580</v>
      </c>
      <c r="K48" s="182" t="s">
        <v>278</v>
      </c>
      <c r="L48" s="182">
        <f>ejercicio-1</f>
        <v>2017</v>
      </c>
      <c r="M48" s="182">
        <f>ejercicio</f>
        <v>2018</v>
      </c>
      <c r="N48" s="182">
        <f>ejercicio</f>
        <v>2018</v>
      </c>
      <c r="O48" s="182">
        <f>ejercicio</f>
        <v>2018</v>
      </c>
      <c r="P48" s="182">
        <f>ejercicio</f>
        <v>2018</v>
      </c>
      <c r="Q48" s="182">
        <f>ejercicio</f>
        <v>2018</v>
      </c>
      <c r="R48" s="279" t="s">
        <v>490</v>
      </c>
      <c r="S48" s="278" t="s">
        <v>491</v>
      </c>
      <c r="T48" s="63"/>
      <c r="V48" s="286"/>
      <c r="W48" s="288"/>
      <c r="X48" s="288"/>
      <c r="Y48" s="288"/>
      <c r="Z48" s="288"/>
      <c r="AA48" s="288"/>
      <c r="AB48" s="288"/>
      <c r="AC48" s="288"/>
      <c r="AD48" s="288"/>
      <c r="AE48" s="288"/>
      <c r="AF48" s="288"/>
      <c r="AG48" s="288"/>
      <c r="AH48" s="288"/>
      <c r="AI48" s="289"/>
    </row>
    <row r="49" spans="2:35" ht="23.1" customHeight="1">
      <c r="B49" s="74"/>
      <c r="C49" s="380"/>
      <c r="D49" s="374"/>
      <c r="E49" s="442"/>
      <c r="F49" s="442"/>
      <c r="G49" s="380"/>
      <c r="H49" s="442"/>
      <c r="I49" s="442"/>
      <c r="J49" s="724"/>
      <c r="K49" s="454"/>
      <c r="L49" s="454"/>
      <c r="M49" s="732"/>
      <c r="N49" s="732"/>
      <c r="O49" s="732"/>
      <c r="P49" s="589"/>
      <c r="Q49" s="450">
        <f>L49+M49-N49</f>
        <v>0</v>
      </c>
      <c r="R49" s="793"/>
      <c r="S49" s="794"/>
      <c r="T49" s="63"/>
      <c r="V49" s="286"/>
      <c r="W49" s="288"/>
      <c r="X49" s="288"/>
      <c r="Y49" s="288"/>
      <c r="Z49" s="288"/>
      <c r="AA49" s="288"/>
      <c r="AB49" s="288"/>
      <c r="AC49" s="288"/>
      <c r="AD49" s="288"/>
      <c r="AE49" s="288"/>
      <c r="AF49" s="288"/>
      <c r="AG49" s="288"/>
      <c r="AH49" s="288"/>
      <c r="AI49" s="289"/>
    </row>
    <row r="50" spans="2:35" ht="23.1" customHeight="1">
      <c r="B50" s="74"/>
      <c r="C50" s="380"/>
      <c r="D50" s="374"/>
      <c r="E50" s="442"/>
      <c r="F50" s="442"/>
      <c r="G50" s="380"/>
      <c r="H50" s="442"/>
      <c r="I50" s="442"/>
      <c r="J50" s="442"/>
      <c r="K50" s="454"/>
      <c r="L50" s="454"/>
      <c r="M50" s="454"/>
      <c r="N50" s="454"/>
      <c r="O50" s="454"/>
      <c r="P50" s="589"/>
      <c r="Q50" s="451">
        <f t="shared" ref="Q50:Q73" si="2">L50+M50-N50</f>
        <v>0</v>
      </c>
      <c r="R50" s="795"/>
      <c r="S50" s="796"/>
      <c r="T50" s="63"/>
      <c r="V50" s="286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9"/>
    </row>
    <row r="51" spans="2:35" ht="23.1" customHeight="1">
      <c r="B51" s="74"/>
      <c r="C51" s="380"/>
      <c r="D51" s="374"/>
      <c r="E51" s="442" t="s">
        <v>474</v>
      </c>
      <c r="F51" s="442"/>
      <c r="G51" s="380"/>
      <c r="H51" s="442"/>
      <c r="I51" s="442"/>
      <c r="J51" s="442"/>
      <c r="K51" s="454"/>
      <c r="L51" s="454"/>
      <c r="M51" s="454"/>
      <c r="N51" s="454"/>
      <c r="O51" s="454"/>
      <c r="P51" s="589"/>
      <c r="Q51" s="451">
        <f t="shared" si="2"/>
        <v>0</v>
      </c>
      <c r="R51" s="795"/>
      <c r="S51" s="796"/>
      <c r="T51" s="63"/>
      <c r="V51" s="286"/>
      <c r="W51" s="288"/>
      <c r="X51" s="288"/>
      <c r="Y51" s="288"/>
      <c r="Z51" s="288"/>
      <c r="AA51" s="288"/>
      <c r="AB51" s="288"/>
      <c r="AC51" s="288"/>
      <c r="AD51" s="288"/>
      <c r="AE51" s="288"/>
      <c r="AF51" s="288"/>
      <c r="AG51" s="288"/>
      <c r="AH51" s="288"/>
      <c r="AI51" s="289"/>
    </row>
    <row r="52" spans="2:35" ht="23.1" customHeight="1">
      <c r="B52" s="74"/>
      <c r="C52" s="380"/>
      <c r="D52" s="374"/>
      <c r="E52" s="442"/>
      <c r="F52" s="442"/>
      <c r="G52" s="380"/>
      <c r="H52" s="442"/>
      <c r="I52" s="442"/>
      <c r="J52" s="442"/>
      <c r="K52" s="454"/>
      <c r="L52" s="454"/>
      <c r="M52" s="454"/>
      <c r="N52" s="454"/>
      <c r="O52" s="454"/>
      <c r="P52" s="589"/>
      <c r="Q52" s="451">
        <f t="shared" si="2"/>
        <v>0</v>
      </c>
      <c r="R52" s="795"/>
      <c r="S52" s="796"/>
      <c r="T52" s="63"/>
      <c r="V52" s="286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9"/>
    </row>
    <row r="53" spans="2:35" ht="23.1" customHeight="1">
      <c r="B53" s="74"/>
      <c r="C53" s="380"/>
      <c r="D53" s="374"/>
      <c r="E53" s="442"/>
      <c r="F53" s="442"/>
      <c r="G53" s="380"/>
      <c r="H53" s="442"/>
      <c r="I53" s="442"/>
      <c r="J53" s="442"/>
      <c r="K53" s="454"/>
      <c r="L53" s="454"/>
      <c r="M53" s="454"/>
      <c r="N53" s="454"/>
      <c r="O53" s="454"/>
      <c r="P53" s="589"/>
      <c r="Q53" s="451">
        <f t="shared" si="2"/>
        <v>0</v>
      </c>
      <c r="R53" s="795"/>
      <c r="S53" s="796"/>
      <c r="T53" s="63"/>
      <c r="V53" s="286"/>
      <c r="W53" s="288"/>
      <c r="X53" s="288"/>
      <c r="Y53" s="288"/>
      <c r="Z53" s="288"/>
      <c r="AA53" s="288"/>
      <c r="AB53" s="288"/>
      <c r="AC53" s="288"/>
      <c r="AD53" s="288"/>
      <c r="AE53" s="288"/>
      <c r="AF53" s="288"/>
      <c r="AG53" s="288"/>
      <c r="AH53" s="288"/>
      <c r="AI53" s="289"/>
    </row>
    <row r="54" spans="2:35" ht="23.1" customHeight="1">
      <c r="B54" s="74"/>
      <c r="C54" s="380"/>
      <c r="D54" s="374"/>
      <c r="E54" s="442"/>
      <c r="F54" s="442"/>
      <c r="G54" s="380"/>
      <c r="H54" s="442"/>
      <c r="I54" s="442"/>
      <c r="J54" s="442"/>
      <c r="K54" s="454"/>
      <c r="L54" s="454"/>
      <c r="M54" s="454"/>
      <c r="N54" s="454"/>
      <c r="O54" s="454"/>
      <c r="P54" s="589"/>
      <c r="Q54" s="451">
        <f t="shared" si="2"/>
        <v>0</v>
      </c>
      <c r="R54" s="795"/>
      <c r="S54" s="796"/>
      <c r="T54" s="63"/>
      <c r="V54" s="286"/>
      <c r="W54" s="288"/>
      <c r="X54" s="288"/>
      <c r="Y54" s="288"/>
      <c r="Z54" s="288"/>
      <c r="AA54" s="288"/>
      <c r="AB54" s="288"/>
      <c r="AC54" s="288"/>
      <c r="AD54" s="288"/>
      <c r="AE54" s="288"/>
      <c r="AF54" s="288"/>
      <c r="AG54" s="288"/>
      <c r="AH54" s="288"/>
      <c r="AI54" s="289"/>
    </row>
    <row r="55" spans="2:35" ht="23.1" customHeight="1">
      <c r="B55" s="74"/>
      <c r="C55" s="380"/>
      <c r="D55" s="374"/>
      <c r="E55" s="442"/>
      <c r="F55" s="442"/>
      <c r="G55" s="380"/>
      <c r="H55" s="442"/>
      <c r="I55" s="442"/>
      <c r="J55" s="442"/>
      <c r="K55" s="454"/>
      <c r="L55" s="454"/>
      <c r="M55" s="454"/>
      <c r="N55" s="454"/>
      <c r="O55" s="454"/>
      <c r="P55" s="589"/>
      <c r="Q55" s="451">
        <f t="shared" si="2"/>
        <v>0</v>
      </c>
      <c r="R55" s="795"/>
      <c r="S55" s="796"/>
      <c r="T55" s="63"/>
      <c r="V55" s="286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9"/>
    </row>
    <row r="56" spans="2:35" ht="23.1" customHeight="1">
      <c r="B56" s="74"/>
      <c r="C56" s="380"/>
      <c r="D56" s="374"/>
      <c r="E56" s="442"/>
      <c r="F56" s="442"/>
      <c r="G56" s="380"/>
      <c r="H56" s="442"/>
      <c r="I56" s="442"/>
      <c r="J56" s="442"/>
      <c r="K56" s="454"/>
      <c r="L56" s="454"/>
      <c r="M56" s="454"/>
      <c r="N56" s="454"/>
      <c r="O56" s="454"/>
      <c r="P56" s="589"/>
      <c r="Q56" s="451">
        <f t="shared" si="2"/>
        <v>0</v>
      </c>
      <c r="R56" s="795"/>
      <c r="S56" s="796"/>
      <c r="T56" s="63"/>
      <c r="V56" s="286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8"/>
      <c r="AH56" s="288"/>
      <c r="AI56" s="289"/>
    </row>
    <row r="57" spans="2:35" ht="23.1" customHeight="1">
      <c r="B57" s="74"/>
      <c r="C57" s="380"/>
      <c r="D57" s="374"/>
      <c r="E57" s="442"/>
      <c r="F57" s="442"/>
      <c r="G57" s="380"/>
      <c r="H57" s="442"/>
      <c r="I57" s="442"/>
      <c r="J57" s="442"/>
      <c r="K57" s="454"/>
      <c r="L57" s="454"/>
      <c r="M57" s="454"/>
      <c r="N57" s="454"/>
      <c r="O57" s="454"/>
      <c r="P57" s="589"/>
      <c r="Q57" s="451">
        <f t="shared" si="2"/>
        <v>0</v>
      </c>
      <c r="R57" s="795"/>
      <c r="S57" s="796"/>
      <c r="T57" s="63"/>
      <c r="V57" s="286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9"/>
    </row>
    <row r="58" spans="2:35" ht="23.1" customHeight="1">
      <c r="B58" s="74"/>
      <c r="C58" s="380"/>
      <c r="D58" s="374"/>
      <c r="E58" s="442"/>
      <c r="F58" s="442"/>
      <c r="G58" s="380"/>
      <c r="H58" s="442"/>
      <c r="I58" s="442"/>
      <c r="J58" s="442"/>
      <c r="K58" s="454"/>
      <c r="L58" s="454"/>
      <c r="M58" s="454"/>
      <c r="N58" s="454"/>
      <c r="O58" s="454"/>
      <c r="P58" s="589"/>
      <c r="Q58" s="451">
        <f t="shared" si="2"/>
        <v>0</v>
      </c>
      <c r="R58" s="795"/>
      <c r="S58" s="796"/>
      <c r="T58" s="63"/>
      <c r="V58" s="286"/>
      <c r="W58" s="288"/>
      <c r="X58" s="288"/>
      <c r="Y58" s="288"/>
      <c r="Z58" s="288"/>
      <c r="AA58" s="288"/>
      <c r="AB58" s="288"/>
      <c r="AC58" s="288"/>
      <c r="AD58" s="288"/>
      <c r="AE58" s="288"/>
      <c r="AF58" s="288"/>
      <c r="AG58" s="288"/>
      <c r="AH58" s="288"/>
      <c r="AI58" s="289"/>
    </row>
    <row r="59" spans="2:35" ht="23.1" customHeight="1">
      <c r="B59" s="74"/>
      <c r="C59" s="380"/>
      <c r="D59" s="374"/>
      <c r="E59" s="442"/>
      <c r="F59" s="442"/>
      <c r="G59" s="380"/>
      <c r="H59" s="442"/>
      <c r="I59" s="442"/>
      <c r="J59" s="442"/>
      <c r="K59" s="454"/>
      <c r="L59" s="454"/>
      <c r="M59" s="454"/>
      <c r="N59" s="454"/>
      <c r="O59" s="454"/>
      <c r="P59" s="589"/>
      <c r="Q59" s="451">
        <f t="shared" si="2"/>
        <v>0</v>
      </c>
      <c r="R59" s="795"/>
      <c r="S59" s="796"/>
      <c r="T59" s="63"/>
      <c r="V59" s="286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8"/>
      <c r="AH59" s="288"/>
      <c r="AI59" s="289"/>
    </row>
    <row r="60" spans="2:35" ht="23.1" customHeight="1">
      <c r="B60" s="74"/>
      <c r="C60" s="380"/>
      <c r="D60" s="374"/>
      <c r="E60" s="442"/>
      <c r="F60" s="442"/>
      <c r="G60" s="380"/>
      <c r="H60" s="442"/>
      <c r="I60" s="442"/>
      <c r="J60" s="442"/>
      <c r="K60" s="454"/>
      <c r="L60" s="454"/>
      <c r="M60" s="454"/>
      <c r="N60" s="454"/>
      <c r="O60" s="454"/>
      <c r="P60" s="589"/>
      <c r="Q60" s="451">
        <f t="shared" si="2"/>
        <v>0</v>
      </c>
      <c r="R60" s="795"/>
      <c r="S60" s="796"/>
      <c r="T60" s="63"/>
      <c r="V60" s="286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  <c r="AI60" s="289"/>
    </row>
    <row r="61" spans="2:35" ht="23.1" customHeight="1">
      <c r="B61" s="74"/>
      <c r="C61" s="380"/>
      <c r="D61" s="374"/>
      <c r="E61" s="442"/>
      <c r="F61" s="442"/>
      <c r="G61" s="380"/>
      <c r="H61" s="442"/>
      <c r="I61" s="442"/>
      <c r="J61" s="442"/>
      <c r="K61" s="454"/>
      <c r="L61" s="454"/>
      <c r="M61" s="454"/>
      <c r="N61" s="454"/>
      <c r="O61" s="454"/>
      <c r="P61" s="589"/>
      <c r="Q61" s="451">
        <f t="shared" si="2"/>
        <v>0</v>
      </c>
      <c r="R61" s="795"/>
      <c r="S61" s="796"/>
      <c r="T61" s="63"/>
      <c r="V61" s="286"/>
      <c r="W61" s="288"/>
      <c r="X61" s="288"/>
      <c r="Y61" s="288"/>
      <c r="Z61" s="288"/>
      <c r="AA61" s="288"/>
      <c r="AB61" s="288"/>
      <c r="AC61" s="288"/>
      <c r="AD61" s="288"/>
      <c r="AE61" s="288"/>
      <c r="AF61" s="288"/>
      <c r="AG61" s="288"/>
      <c r="AH61" s="288"/>
      <c r="AI61" s="289"/>
    </row>
    <row r="62" spans="2:35" ht="23.1" customHeight="1">
      <c r="B62" s="74"/>
      <c r="C62" s="380"/>
      <c r="D62" s="374"/>
      <c r="E62" s="442"/>
      <c r="F62" s="442"/>
      <c r="G62" s="380"/>
      <c r="H62" s="442"/>
      <c r="I62" s="442"/>
      <c r="J62" s="442"/>
      <c r="K62" s="454"/>
      <c r="L62" s="454"/>
      <c r="M62" s="454"/>
      <c r="N62" s="454"/>
      <c r="O62" s="454"/>
      <c r="P62" s="589"/>
      <c r="Q62" s="451">
        <f t="shared" si="2"/>
        <v>0</v>
      </c>
      <c r="R62" s="795"/>
      <c r="S62" s="796"/>
      <c r="T62" s="63"/>
      <c r="V62" s="286"/>
      <c r="W62" s="288"/>
      <c r="X62" s="288"/>
      <c r="Y62" s="288"/>
      <c r="Z62" s="288"/>
      <c r="AA62" s="288"/>
      <c r="AB62" s="288"/>
      <c r="AC62" s="288"/>
      <c r="AD62" s="288"/>
      <c r="AE62" s="288"/>
      <c r="AF62" s="288"/>
      <c r="AG62" s="288"/>
      <c r="AH62" s="288"/>
      <c r="AI62" s="289"/>
    </row>
    <row r="63" spans="2:35" ht="23.1" customHeight="1">
      <c r="B63" s="74"/>
      <c r="C63" s="380"/>
      <c r="D63" s="374"/>
      <c r="E63" s="442"/>
      <c r="F63" s="442"/>
      <c r="G63" s="380"/>
      <c r="H63" s="442"/>
      <c r="I63" s="442"/>
      <c r="J63" s="442"/>
      <c r="K63" s="454"/>
      <c r="L63" s="454"/>
      <c r="M63" s="454"/>
      <c r="N63" s="454"/>
      <c r="O63" s="454"/>
      <c r="P63" s="589"/>
      <c r="Q63" s="451">
        <f t="shared" si="2"/>
        <v>0</v>
      </c>
      <c r="R63" s="795"/>
      <c r="S63" s="796"/>
      <c r="T63" s="63"/>
      <c r="V63" s="286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8"/>
      <c r="AH63" s="288"/>
      <c r="AI63" s="289"/>
    </row>
    <row r="64" spans="2:35" ht="23.1" customHeight="1">
      <c r="B64" s="74"/>
      <c r="C64" s="380"/>
      <c r="D64" s="374"/>
      <c r="E64" s="442"/>
      <c r="F64" s="442"/>
      <c r="G64" s="380"/>
      <c r="H64" s="442"/>
      <c r="I64" s="442"/>
      <c r="J64" s="442"/>
      <c r="K64" s="454"/>
      <c r="L64" s="454"/>
      <c r="M64" s="454"/>
      <c r="N64" s="454"/>
      <c r="O64" s="454"/>
      <c r="P64" s="589"/>
      <c r="Q64" s="451">
        <f t="shared" si="2"/>
        <v>0</v>
      </c>
      <c r="R64" s="795"/>
      <c r="S64" s="796"/>
      <c r="T64" s="63"/>
      <c r="V64" s="286"/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8"/>
      <c r="AI64" s="289"/>
    </row>
    <row r="65" spans="2:35" ht="23.1" customHeight="1">
      <c r="B65" s="74"/>
      <c r="C65" s="380"/>
      <c r="D65" s="374"/>
      <c r="E65" s="442"/>
      <c r="F65" s="442"/>
      <c r="G65" s="380"/>
      <c r="H65" s="442"/>
      <c r="I65" s="442"/>
      <c r="J65" s="442"/>
      <c r="K65" s="454"/>
      <c r="L65" s="454"/>
      <c r="M65" s="454"/>
      <c r="N65" s="454"/>
      <c r="O65" s="454"/>
      <c r="P65" s="589"/>
      <c r="Q65" s="451">
        <f t="shared" si="2"/>
        <v>0</v>
      </c>
      <c r="R65" s="795"/>
      <c r="S65" s="796"/>
      <c r="T65" s="63"/>
      <c r="V65" s="286"/>
      <c r="W65" s="288"/>
      <c r="X65" s="288"/>
      <c r="Y65" s="288"/>
      <c r="Z65" s="288"/>
      <c r="AA65" s="288"/>
      <c r="AB65" s="288"/>
      <c r="AC65" s="288"/>
      <c r="AD65" s="288"/>
      <c r="AE65" s="288"/>
      <c r="AF65" s="288"/>
      <c r="AG65" s="288"/>
      <c r="AH65" s="288"/>
      <c r="AI65" s="289"/>
    </row>
    <row r="66" spans="2:35" ht="23.1" customHeight="1">
      <c r="B66" s="74"/>
      <c r="C66" s="380"/>
      <c r="D66" s="374"/>
      <c r="E66" s="442"/>
      <c r="F66" s="442"/>
      <c r="G66" s="380"/>
      <c r="H66" s="442"/>
      <c r="I66" s="442"/>
      <c r="J66" s="442"/>
      <c r="K66" s="454"/>
      <c r="L66" s="454"/>
      <c r="M66" s="454"/>
      <c r="N66" s="454"/>
      <c r="O66" s="454"/>
      <c r="P66" s="589"/>
      <c r="Q66" s="451">
        <f t="shared" si="2"/>
        <v>0</v>
      </c>
      <c r="R66" s="795"/>
      <c r="S66" s="796"/>
      <c r="T66" s="63"/>
      <c r="V66" s="286"/>
      <c r="W66" s="288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  <c r="AI66" s="289"/>
    </row>
    <row r="67" spans="2:35" ht="23.1" customHeight="1">
      <c r="B67" s="74"/>
      <c r="C67" s="380"/>
      <c r="D67" s="374"/>
      <c r="E67" s="442"/>
      <c r="F67" s="442"/>
      <c r="G67" s="380"/>
      <c r="H67" s="442"/>
      <c r="I67" s="442"/>
      <c r="J67" s="442"/>
      <c r="K67" s="454"/>
      <c r="L67" s="454"/>
      <c r="M67" s="454"/>
      <c r="N67" s="454"/>
      <c r="O67" s="454"/>
      <c r="P67" s="589"/>
      <c r="Q67" s="451">
        <f t="shared" si="2"/>
        <v>0</v>
      </c>
      <c r="R67" s="795"/>
      <c r="S67" s="796"/>
      <c r="T67" s="63"/>
      <c r="V67" s="286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9"/>
    </row>
    <row r="68" spans="2:35" ht="23.1" customHeight="1">
      <c r="B68" s="74"/>
      <c r="C68" s="380"/>
      <c r="D68" s="374"/>
      <c r="E68" s="442"/>
      <c r="F68" s="442"/>
      <c r="G68" s="380"/>
      <c r="H68" s="442"/>
      <c r="I68" s="442"/>
      <c r="J68" s="442"/>
      <c r="K68" s="454"/>
      <c r="L68" s="454"/>
      <c r="M68" s="454"/>
      <c r="N68" s="454"/>
      <c r="O68" s="454"/>
      <c r="P68" s="589"/>
      <c r="Q68" s="451">
        <f t="shared" si="2"/>
        <v>0</v>
      </c>
      <c r="R68" s="795"/>
      <c r="S68" s="796"/>
      <c r="T68" s="63"/>
      <c r="V68" s="286"/>
      <c r="W68" s="288"/>
      <c r="X68" s="288"/>
      <c r="Y68" s="288"/>
      <c r="Z68" s="288"/>
      <c r="AA68" s="288"/>
      <c r="AB68" s="288"/>
      <c r="AC68" s="288"/>
      <c r="AD68" s="288"/>
      <c r="AE68" s="288"/>
      <c r="AF68" s="288"/>
      <c r="AG68" s="288"/>
      <c r="AH68" s="288"/>
      <c r="AI68" s="289"/>
    </row>
    <row r="69" spans="2:35" ht="23.1" customHeight="1">
      <c r="B69" s="74"/>
      <c r="C69" s="380"/>
      <c r="D69" s="374"/>
      <c r="E69" s="442"/>
      <c r="F69" s="442"/>
      <c r="G69" s="380"/>
      <c r="H69" s="442"/>
      <c r="I69" s="442"/>
      <c r="J69" s="442"/>
      <c r="K69" s="454"/>
      <c r="L69" s="454"/>
      <c r="M69" s="454"/>
      <c r="N69" s="454"/>
      <c r="O69" s="454"/>
      <c r="P69" s="589"/>
      <c r="Q69" s="451">
        <f t="shared" si="2"/>
        <v>0</v>
      </c>
      <c r="R69" s="795"/>
      <c r="S69" s="796"/>
      <c r="T69" s="63"/>
      <c r="V69" s="286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9"/>
    </row>
    <row r="70" spans="2:35" ht="23.1" customHeight="1">
      <c r="B70" s="74"/>
      <c r="C70" s="380"/>
      <c r="D70" s="374"/>
      <c r="E70" s="442"/>
      <c r="F70" s="442"/>
      <c r="G70" s="380"/>
      <c r="H70" s="442"/>
      <c r="I70" s="442"/>
      <c r="J70" s="442"/>
      <c r="K70" s="454"/>
      <c r="L70" s="454"/>
      <c r="M70" s="454"/>
      <c r="N70" s="454"/>
      <c r="O70" s="454"/>
      <c r="P70" s="589"/>
      <c r="Q70" s="451">
        <f t="shared" si="2"/>
        <v>0</v>
      </c>
      <c r="R70" s="795"/>
      <c r="S70" s="796"/>
      <c r="T70" s="63"/>
      <c r="V70" s="286"/>
      <c r="W70" s="288"/>
      <c r="X70" s="288"/>
      <c r="Y70" s="288"/>
      <c r="Z70" s="288"/>
      <c r="AA70" s="288"/>
      <c r="AB70" s="288"/>
      <c r="AC70" s="288"/>
      <c r="AD70" s="288"/>
      <c r="AE70" s="288"/>
      <c r="AF70" s="288"/>
      <c r="AG70" s="288"/>
      <c r="AH70" s="288"/>
      <c r="AI70" s="289"/>
    </row>
    <row r="71" spans="2:35" ht="23.1" customHeight="1">
      <c r="B71" s="74"/>
      <c r="C71" s="380"/>
      <c r="D71" s="374"/>
      <c r="E71" s="442"/>
      <c r="F71" s="442"/>
      <c r="G71" s="380"/>
      <c r="H71" s="442"/>
      <c r="I71" s="442"/>
      <c r="J71" s="442"/>
      <c r="K71" s="454"/>
      <c r="L71" s="454"/>
      <c r="M71" s="454"/>
      <c r="N71" s="454"/>
      <c r="O71" s="454"/>
      <c r="P71" s="589"/>
      <c r="Q71" s="451">
        <f t="shared" si="2"/>
        <v>0</v>
      </c>
      <c r="R71" s="795"/>
      <c r="S71" s="796"/>
      <c r="T71" s="63"/>
      <c r="V71" s="286"/>
      <c r="W71" s="288"/>
      <c r="X71" s="288"/>
      <c r="Y71" s="288"/>
      <c r="Z71" s="288"/>
      <c r="AA71" s="288"/>
      <c r="AB71" s="288"/>
      <c r="AC71" s="288"/>
      <c r="AD71" s="288"/>
      <c r="AE71" s="288"/>
      <c r="AF71" s="288"/>
      <c r="AG71" s="288"/>
      <c r="AH71" s="288"/>
      <c r="AI71" s="289"/>
    </row>
    <row r="72" spans="2:35" ht="23.1" customHeight="1">
      <c r="B72" s="74"/>
      <c r="C72" s="380"/>
      <c r="D72" s="375"/>
      <c r="E72" s="443"/>
      <c r="F72" s="443"/>
      <c r="G72" s="381"/>
      <c r="H72" s="443"/>
      <c r="I72" s="443"/>
      <c r="J72" s="443"/>
      <c r="K72" s="455"/>
      <c r="L72" s="455"/>
      <c r="M72" s="455"/>
      <c r="N72" s="455"/>
      <c r="O72" s="455"/>
      <c r="P72" s="590"/>
      <c r="Q72" s="452">
        <f t="shared" si="2"/>
        <v>0</v>
      </c>
      <c r="R72" s="795"/>
      <c r="S72" s="796"/>
      <c r="T72" s="63"/>
      <c r="V72" s="286"/>
      <c r="W72" s="288"/>
      <c r="X72" s="288"/>
      <c r="Y72" s="288"/>
      <c r="Z72" s="288"/>
      <c r="AA72" s="288"/>
      <c r="AB72" s="288"/>
      <c r="AC72" s="288"/>
      <c r="AD72" s="288"/>
      <c r="AE72" s="288"/>
      <c r="AF72" s="288"/>
      <c r="AG72" s="288"/>
      <c r="AH72" s="288"/>
      <c r="AI72" s="289"/>
    </row>
    <row r="73" spans="2:35" ht="23.1" customHeight="1">
      <c r="B73" s="74"/>
      <c r="C73" s="382"/>
      <c r="D73" s="376"/>
      <c r="E73" s="444"/>
      <c r="F73" s="444"/>
      <c r="G73" s="382"/>
      <c r="H73" s="444"/>
      <c r="I73" s="444"/>
      <c r="J73" s="444"/>
      <c r="K73" s="456"/>
      <c r="L73" s="456"/>
      <c r="M73" s="456"/>
      <c r="N73" s="456"/>
      <c r="O73" s="456"/>
      <c r="P73" s="591"/>
      <c r="Q73" s="453">
        <f t="shared" si="2"/>
        <v>0</v>
      </c>
      <c r="R73" s="797"/>
      <c r="S73" s="798"/>
      <c r="T73" s="63"/>
      <c r="V73" s="286"/>
      <c r="W73" s="288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  <c r="AI73" s="289"/>
    </row>
    <row r="74" spans="2:35" ht="23.1" customHeight="1" thickBot="1">
      <c r="B74" s="74"/>
      <c r="C74" s="150"/>
      <c r="D74" s="150"/>
      <c r="E74" s="151"/>
      <c r="F74" s="151"/>
      <c r="G74" s="151"/>
      <c r="H74" s="1077" t="s">
        <v>279</v>
      </c>
      <c r="I74" s="1078"/>
      <c r="J74" s="1079"/>
      <c r="K74" s="172">
        <f t="shared" ref="K74:L74" si="3">SUM(K49:K73)</f>
        <v>0</v>
      </c>
      <c r="L74" s="163">
        <f t="shared" si="3"/>
        <v>0</v>
      </c>
      <c r="M74" s="171">
        <f>SUM(M49:M73)</f>
        <v>0</v>
      </c>
      <c r="N74" s="171">
        <f t="shared" ref="N74" si="4">SUM(N49:N73)</f>
        <v>0</v>
      </c>
      <c r="O74" s="172">
        <f>SUM(O49:O73)</f>
        <v>0</v>
      </c>
      <c r="P74" s="172">
        <f>SUM(P49:P73)</f>
        <v>0</v>
      </c>
      <c r="Q74" s="282">
        <f>SUM(Q49:Q73)</f>
        <v>0</v>
      </c>
      <c r="R74" s="171">
        <f>SUM(R49:R73)</f>
        <v>0</v>
      </c>
      <c r="S74" s="112">
        <f>SUM(S49:S73)</f>
        <v>0</v>
      </c>
      <c r="T74" s="63"/>
      <c r="V74" s="286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9"/>
    </row>
    <row r="75" spans="2:35" ht="23.1" customHeight="1">
      <c r="B75" s="74"/>
      <c r="C75" s="150"/>
      <c r="D75" s="150"/>
      <c r="E75" s="151"/>
      <c r="F75" s="151"/>
      <c r="G75" s="151"/>
      <c r="H75" s="715"/>
      <c r="I75" s="715"/>
      <c r="J75" s="715"/>
      <c r="K75" s="151"/>
      <c r="L75" s="151"/>
      <c r="M75" s="151"/>
      <c r="N75" s="151"/>
      <c r="O75" s="151"/>
      <c r="P75" s="151"/>
      <c r="Q75" s="151"/>
      <c r="R75" s="151"/>
      <c r="S75" s="151"/>
      <c r="T75" s="63"/>
      <c r="V75" s="286"/>
      <c r="W75" s="288"/>
      <c r="X75" s="288"/>
      <c r="Y75" s="288"/>
      <c r="Z75" s="288"/>
      <c r="AA75" s="288"/>
      <c r="AB75" s="288"/>
      <c r="AC75" s="288"/>
      <c r="AD75" s="288"/>
      <c r="AE75" s="288"/>
      <c r="AF75" s="288"/>
      <c r="AG75" s="288"/>
      <c r="AH75" s="288"/>
      <c r="AI75" s="289"/>
    </row>
    <row r="76" spans="2:35" s="176" customFormat="1" ht="18" customHeight="1">
      <c r="B76" s="725"/>
      <c r="C76" s="726" t="s">
        <v>207</v>
      </c>
      <c r="D76" s="727"/>
      <c r="E76" s="728"/>
      <c r="F76" s="728"/>
      <c r="G76" s="728"/>
      <c r="H76" s="728"/>
      <c r="I76" s="728"/>
      <c r="J76" s="728"/>
      <c r="K76" s="728"/>
      <c r="L76" s="728"/>
      <c r="M76" s="728"/>
      <c r="N76" s="65"/>
      <c r="O76" s="65"/>
      <c r="P76" s="65"/>
      <c r="Q76" s="65"/>
      <c r="R76" s="65"/>
      <c r="S76" s="65"/>
      <c r="T76" s="179"/>
      <c r="V76" s="299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1"/>
    </row>
    <row r="77" spans="2:35" s="176" customFormat="1" ht="18" customHeight="1">
      <c r="B77" s="725"/>
      <c r="C77" s="727" t="s">
        <v>602</v>
      </c>
      <c r="D77" s="727"/>
      <c r="E77" s="728"/>
      <c r="F77" s="728"/>
      <c r="G77" s="728"/>
      <c r="H77" s="728"/>
      <c r="I77" s="728"/>
      <c r="J77" s="728"/>
      <c r="K77" s="728"/>
      <c r="L77" s="728"/>
      <c r="M77" s="728"/>
      <c r="N77" s="65"/>
      <c r="O77" s="65"/>
      <c r="P77" s="65"/>
      <c r="Q77" s="65"/>
      <c r="R77" s="65"/>
      <c r="S77" s="65"/>
      <c r="T77" s="179"/>
      <c r="V77" s="299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1"/>
    </row>
    <row r="78" spans="2:35" s="176" customFormat="1" ht="18" customHeight="1">
      <c r="B78" s="725"/>
      <c r="C78" s="727" t="s">
        <v>603</v>
      </c>
      <c r="D78" s="727"/>
      <c r="E78" s="728"/>
      <c r="F78" s="728"/>
      <c r="G78" s="728"/>
      <c r="H78" s="728"/>
      <c r="I78" s="728"/>
      <c r="J78" s="728"/>
      <c r="K78" s="728"/>
      <c r="L78" s="728"/>
      <c r="M78" s="728"/>
      <c r="N78" s="65"/>
      <c r="O78" s="65"/>
      <c r="P78" s="65"/>
      <c r="Q78" s="65"/>
      <c r="R78" s="65"/>
      <c r="S78" s="65"/>
      <c r="T78" s="179"/>
      <c r="V78" s="299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1"/>
    </row>
    <row r="79" spans="2:35" s="176" customFormat="1" ht="18" customHeight="1">
      <c r="B79" s="725"/>
      <c r="C79" s="729" t="s">
        <v>581</v>
      </c>
      <c r="D79" s="727"/>
      <c r="E79" s="728"/>
      <c r="F79" s="728"/>
      <c r="G79" s="728"/>
      <c r="H79" s="728"/>
      <c r="I79" s="728"/>
      <c r="J79" s="728"/>
      <c r="K79" s="728"/>
      <c r="L79" s="728"/>
      <c r="M79" s="728"/>
      <c r="N79" s="65"/>
      <c r="O79" s="65"/>
      <c r="P79" s="65"/>
      <c r="Q79" s="65"/>
      <c r="R79" s="65"/>
      <c r="S79" s="65"/>
      <c r="T79" s="179"/>
      <c r="V79" s="299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1"/>
    </row>
    <row r="80" spans="2:35" s="176" customFormat="1" ht="18" customHeight="1">
      <c r="B80" s="725"/>
      <c r="C80" s="176" t="s">
        <v>604</v>
      </c>
      <c r="D80" s="727"/>
      <c r="E80" s="728"/>
      <c r="F80" s="728"/>
      <c r="G80" s="728"/>
      <c r="H80" s="728"/>
      <c r="I80" s="728"/>
      <c r="J80" s="728"/>
      <c r="K80" s="728"/>
      <c r="L80" s="728"/>
      <c r="M80" s="728"/>
      <c r="N80" s="65"/>
      <c r="O80" s="65"/>
      <c r="P80" s="65"/>
      <c r="Q80" s="65"/>
      <c r="R80" s="65"/>
      <c r="S80" s="65"/>
      <c r="T80" s="179"/>
      <c r="V80" s="299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1"/>
    </row>
    <row r="81" spans="2:35" s="176" customFormat="1" ht="18" customHeight="1">
      <c r="B81" s="725"/>
      <c r="C81" s="730" t="s">
        <v>582</v>
      </c>
      <c r="D81" s="727"/>
      <c r="E81" s="731"/>
      <c r="F81" s="731"/>
      <c r="G81" s="731"/>
      <c r="H81" s="731"/>
      <c r="I81" s="731"/>
      <c r="J81" s="731"/>
      <c r="K81" s="731"/>
      <c r="L81" s="731"/>
      <c r="M81" s="731"/>
      <c r="N81" s="65"/>
      <c r="O81" s="65"/>
      <c r="P81" s="65"/>
      <c r="Q81" s="65"/>
      <c r="R81" s="65"/>
      <c r="S81" s="65"/>
      <c r="T81" s="179"/>
      <c r="V81" s="299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1"/>
    </row>
    <row r="82" spans="2:35" s="176" customFormat="1" ht="18" customHeight="1">
      <c r="B82" s="725"/>
      <c r="C82" s="730" t="s">
        <v>583</v>
      </c>
      <c r="D82" s="727"/>
      <c r="E82" s="731"/>
      <c r="F82" s="731"/>
      <c r="G82" s="731"/>
      <c r="H82" s="731"/>
      <c r="I82" s="731"/>
      <c r="J82" s="731"/>
      <c r="K82" s="731"/>
      <c r="L82" s="731"/>
      <c r="M82" s="731"/>
      <c r="N82" s="65"/>
      <c r="O82" s="65"/>
      <c r="P82" s="65"/>
      <c r="Q82" s="65"/>
      <c r="R82" s="65"/>
      <c r="S82" s="65"/>
      <c r="T82" s="179"/>
      <c r="V82" s="299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1"/>
    </row>
    <row r="83" spans="2:35" s="176" customFormat="1" ht="18" customHeight="1">
      <c r="B83" s="725"/>
      <c r="C83" s="730" t="s">
        <v>605</v>
      </c>
      <c r="D83" s="727"/>
      <c r="E83" s="731"/>
      <c r="F83" s="731"/>
      <c r="G83" s="731"/>
      <c r="H83" s="731"/>
      <c r="I83" s="731"/>
      <c r="J83" s="731"/>
      <c r="K83" s="731"/>
      <c r="L83" s="731"/>
      <c r="M83" s="731"/>
      <c r="N83" s="65"/>
      <c r="O83" s="65"/>
      <c r="P83" s="65"/>
      <c r="Q83" s="65"/>
      <c r="R83" s="65"/>
      <c r="S83" s="65"/>
      <c r="T83" s="179"/>
      <c r="V83" s="299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1"/>
    </row>
    <row r="84" spans="2:35" ht="23.1" customHeight="1" thickBot="1">
      <c r="B84" s="78"/>
      <c r="C84" s="1030"/>
      <c r="D84" s="1030"/>
      <c r="E84" s="46"/>
      <c r="F84" s="277"/>
      <c r="G84" s="46"/>
      <c r="H84" s="46"/>
      <c r="I84" s="46"/>
      <c r="J84" s="583"/>
      <c r="K84" s="46"/>
      <c r="L84" s="46"/>
      <c r="M84" s="280"/>
      <c r="N84" s="46"/>
      <c r="O84" s="46"/>
      <c r="P84" s="583"/>
      <c r="Q84" s="46"/>
      <c r="R84" s="46"/>
      <c r="S84" s="46"/>
      <c r="T84" s="80"/>
      <c r="V84" s="302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4"/>
    </row>
    <row r="85" spans="2:35" ht="23.1" customHeight="1">
      <c r="C85" s="61"/>
      <c r="D85" s="61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2:35" ht="12.75">
      <c r="C86" s="81" t="s">
        <v>76</v>
      </c>
      <c r="D86" s="61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52" t="s">
        <v>55</v>
      </c>
    </row>
    <row r="87" spans="2:35" ht="12.75">
      <c r="C87" s="82" t="s">
        <v>77</v>
      </c>
      <c r="D87" s="61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</row>
    <row r="88" spans="2:35" ht="12.75">
      <c r="C88" s="82" t="s">
        <v>78</v>
      </c>
      <c r="D88" s="61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</row>
    <row r="89" spans="2:35" ht="12.75">
      <c r="C89" s="82" t="s">
        <v>79</v>
      </c>
      <c r="D89" s="61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</row>
    <row r="90" spans="2:35" ht="12.75">
      <c r="C90" s="82" t="s">
        <v>80</v>
      </c>
      <c r="D90" s="61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</row>
    <row r="91" spans="2:35" ht="23.1" customHeight="1">
      <c r="C91" s="61"/>
      <c r="D91" s="61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</row>
    <row r="92" spans="2:35" ht="23.1" customHeight="1">
      <c r="C92" s="61"/>
      <c r="D92" s="61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</row>
    <row r="93" spans="2:35" ht="23.1" customHeight="1">
      <c r="C93" s="61"/>
      <c r="D93" s="61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</row>
    <row r="94" spans="2:35" ht="23.1" customHeight="1">
      <c r="C94" s="61"/>
      <c r="D94" s="61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</row>
    <row r="95" spans="2:35" ht="23.1" customHeight="1"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topLeftCell="A23" zoomScale="85" zoomScaleNormal="85" zoomScalePageLayoutView="125" workbookViewId="0">
      <selection activeCell="F34" sqref="F34"/>
    </sheetView>
  </sheetViews>
  <sheetFormatPr baseColWidth="10" defaultColWidth="10.6640625" defaultRowHeight="23.1" customHeight="1"/>
  <cols>
    <col min="1" max="2" width="3.109375" style="54" customWidth="1"/>
    <col min="3" max="3" width="13.5546875" style="54" customWidth="1"/>
    <col min="4" max="4" width="14.44140625" style="54" customWidth="1"/>
    <col min="5" max="5" width="26.88671875" style="55" customWidth="1"/>
    <col min="6" max="9" width="13.44140625" style="55" customWidth="1"/>
    <col min="10" max="10" width="3.33203125" style="54" customWidth="1"/>
    <col min="11" max="16384" width="10.6640625" style="54"/>
  </cols>
  <sheetData>
    <row r="2" spans="2:25" ht="23.1" customHeight="1">
      <c r="D2" s="150" t="s">
        <v>174</v>
      </c>
    </row>
    <row r="3" spans="2:25" ht="23.1" customHeight="1">
      <c r="D3" s="150" t="s">
        <v>175</v>
      </c>
    </row>
    <row r="4" spans="2:25" ht="23.1" customHeight="1" thickBot="1"/>
    <row r="5" spans="2:25" ht="9" customHeight="1">
      <c r="B5" s="56"/>
      <c r="C5" s="57"/>
      <c r="D5" s="57"/>
      <c r="E5" s="58"/>
      <c r="F5" s="58"/>
      <c r="G5" s="58"/>
      <c r="H5" s="58"/>
      <c r="I5" s="58"/>
      <c r="J5" s="59"/>
      <c r="L5" s="283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5"/>
    </row>
    <row r="6" spans="2:25" ht="30" customHeight="1">
      <c r="B6" s="60"/>
      <c r="C6" s="51" t="s">
        <v>0</v>
      </c>
      <c r="D6" s="61"/>
      <c r="E6" s="62"/>
      <c r="F6" s="62"/>
      <c r="G6" s="62"/>
      <c r="H6" s="62"/>
      <c r="I6" s="987">
        <f>ejercicio</f>
        <v>2018</v>
      </c>
      <c r="J6" s="63"/>
      <c r="L6" s="286"/>
      <c r="M6" s="287" t="s">
        <v>499</v>
      </c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9"/>
    </row>
    <row r="7" spans="2:25" ht="30" customHeight="1">
      <c r="B7" s="60"/>
      <c r="C7" s="51" t="s">
        <v>1</v>
      </c>
      <c r="D7" s="61"/>
      <c r="E7" s="62"/>
      <c r="F7" s="62"/>
      <c r="G7" s="62"/>
      <c r="H7" s="62"/>
      <c r="I7" s="987"/>
      <c r="J7" s="63"/>
      <c r="L7" s="286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9"/>
    </row>
    <row r="8" spans="2:25" ht="30" customHeight="1">
      <c r="B8" s="60"/>
      <c r="C8" s="64"/>
      <c r="D8" s="61"/>
      <c r="E8" s="62"/>
      <c r="F8" s="62"/>
      <c r="G8" s="62"/>
      <c r="H8" s="62"/>
      <c r="I8" s="65"/>
      <c r="J8" s="63"/>
      <c r="L8" s="286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9"/>
    </row>
    <row r="9" spans="2:25" s="127" customFormat="1" ht="30" customHeight="1">
      <c r="B9" s="125"/>
      <c r="C9" s="45" t="s">
        <v>2</v>
      </c>
      <c r="D9" s="1029" t="str">
        <f>Entidad</f>
        <v>AGENCIA INSULAR DE LA ENERGÍA DE TENERIFE FUNDACIÓN CANARIA</v>
      </c>
      <c r="E9" s="1029"/>
      <c r="F9" s="1029"/>
      <c r="G9" s="1029"/>
      <c r="H9" s="1029"/>
      <c r="I9" s="1029"/>
      <c r="J9" s="126"/>
      <c r="L9" s="286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9"/>
    </row>
    <row r="10" spans="2:25" ht="6.95" customHeight="1">
      <c r="B10" s="60"/>
      <c r="C10" s="61"/>
      <c r="D10" s="61"/>
      <c r="E10" s="62"/>
      <c r="F10" s="62"/>
      <c r="G10" s="62"/>
      <c r="H10" s="62"/>
      <c r="I10" s="62"/>
      <c r="J10" s="63"/>
      <c r="L10" s="286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9"/>
    </row>
    <row r="11" spans="2:25" s="72" customFormat="1" ht="30" customHeight="1">
      <c r="B11" s="68"/>
      <c r="C11" s="69" t="s">
        <v>249</v>
      </c>
      <c r="D11" s="69"/>
      <c r="E11" s="70"/>
      <c r="F11" s="70"/>
      <c r="G11" s="70"/>
      <c r="H11" s="70"/>
      <c r="I11" s="70"/>
      <c r="J11" s="71"/>
      <c r="L11" s="286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9"/>
    </row>
    <row r="12" spans="2:25" s="72" customFormat="1" ht="30" customHeight="1">
      <c r="B12" s="68"/>
      <c r="C12" s="1049"/>
      <c r="D12" s="1049"/>
      <c r="E12" s="53"/>
      <c r="F12" s="53"/>
      <c r="G12" s="53"/>
      <c r="H12" s="53"/>
      <c r="I12" s="53"/>
      <c r="J12" s="71"/>
      <c r="L12" s="286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9"/>
    </row>
    <row r="13" spans="2:25" s="72" customFormat="1" ht="15.95" customHeight="1">
      <c r="B13" s="68"/>
      <c r="C13" s="155"/>
      <c r="D13" s="158"/>
      <c r="E13" s="159"/>
      <c r="F13" s="156" t="s">
        <v>251</v>
      </c>
      <c r="G13" s="1080" t="s">
        <v>256</v>
      </c>
      <c r="H13" s="1081"/>
      <c r="I13" s="1082"/>
      <c r="J13" s="71"/>
      <c r="L13" s="286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9"/>
    </row>
    <row r="14" spans="2:25" s="72" customFormat="1" ht="15.95" customHeight="1">
      <c r="B14" s="68"/>
      <c r="C14" s="157"/>
      <c r="D14" s="160"/>
      <c r="E14" s="161"/>
      <c r="F14" s="146" t="s">
        <v>252</v>
      </c>
      <c r="G14" s="156" t="s">
        <v>253</v>
      </c>
      <c r="H14" s="156" t="s">
        <v>254</v>
      </c>
      <c r="I14" s="156" t="s">
        <v>255</v>
      </c>
      <c r="J14" s="71"/>
      <c r="L14" s="286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9"/>
    </row>
    <row r="15" spans="2:25" s="127" customFormat="1" ht="15.95" customHeight="1">
      <c r="B15" s="125"/>
      <c r="C15" s="1083" t="s">
        <v>250</v>
      </c>
      <c r="D15" s="1084"/>
      <c r="E15" s="1085"/>
      <c r="F15" s="141">
        <f>ejercicio</f>
        <v>2018</v>
      </c>
      <c r="G15" s="141">
        <f>ejercicio+1</f>
        <v>2019</v>
      </c>
      <c r="H15" s="141">
        <f>ejercicio+1</f>
        <v>2019</v>
      </c>
      <c r="I15" s="141">
        <f>ejercicio+1</f>
        <v>2019</v>
      </c>
      <c r="J15" s="126"/>
      <c r="L15" s="286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9"/>
    </row>
    <row r="16" spans="2:25" s="127" customFormat="1" ht="8.1" customHeight="1">
      <c r="B16" s="125"/>
      <c r="C16" s="51"/>
      <c r="D16" s="51"/>
      <c r="E16" s="124"/>
      <c r="F16" s="124"/>
      <c r="G16" s="124"/>
      <c r="H16" s="124"/>
      <c r="I16" s="124"/>
      <c r="J16" s="126"/>
      <c r="L16" s="286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9"/>
    </row>
    <row r="17" spans="1:25" s="77" customFormat="1" ht="23.1" customHeight="1" thickBot="1">
      <c r="A17" s="127"/>
      <c r="B17" s="125"/>
      <c r="C17" s="99" t="s">
        <v>257</v>
      </c>
      <c r="D17" s="100"/>
      <c r="E17" s="164"/>
      <c r="F17" s="384"/>
      <c r="G17" s="385"/>
      <c r="H17" s="386"/>
      <c r="I17" s="430"/>
      <c r="J17" s="75"/>
      <c r="L17" s="286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9"/>
    </row>
    <row r="18" spans="1:25" s="77" customFormat="1" ht="9" customHeight="1">
      <c r="A18" s="127"/>
      <c r="B18" s="125"/>
      <c r="C18" s="32"/>
      <c r="D18" s="32"/>
      <c r="E18" s="32"/>
      <c r="F18" s="167"/>
      <c r="G18" s="168"/>
      <c r="H18" s="169"/>
      <c r="I18" s="170"/>
      <c r="J18" s="75"/>
      <c r="L18" s="286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9"/>
    </row>
    <row r="19" spans="1:25" s="77" customFormat="1" ht="23.1" customHeight="1" thickBot="1">
      <c r="A19" s="127"/>
      <c r="B19" s="125"/>
      <c r="C19" s="99" t="s">
        <v>162</v>
      </c>
      <c r="D19" s="100"/>
      <c r="E19" s="164"/>
      <c r="F19" s="112">
        <f>SUM(F20:F24)</f>
        <v>0</v>
      </c>
      <c r="G19" s="162">
        <f t="shared" ref="G19:I19" si="0">SUM(G20:G24)</f>
        <v>0</v>
      </c>
      <c r="H19" s="163">
        <f t="shared" si="0"/>
        <v>0</v>
      </c>
      <c r="I19" s="171">
        <f t="shared" si="0"/>
        <v>0</v>
      </c>
      <c r="J19" s="75"/>
      <c r="L19" s="286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9"/>
    </row>
    <row r="20" spans="1:25" s="77" customFormat="1" ht="23.1" customHeight="1">
      <c r="B20" s="74"/>
      <c r="C20" s="120" t="s">
        <v>258</v>
      </c>
      <c r="D20" s="121"/>
      <c r="E20" s="123"/>
      <c r="F20" s="370"/>
      <c r="G20" s="387"/>
      <c r="H20" s="349"/>
      <c r="I20" s="431"/>
      <c r="J20" s="75"/>
      <c r="L20" s="286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9"/>
    </row>
    <row r="21" spans="1:25" s="77" customFormat="1" ht="23.1" customHeight="1">
      <c r="B21" s="74"/>
      <c r="C21" s="120" t="s">
        <v>259</v>
      </c>
      <c r="D21" s="121"/>
      <c r="E21" s="123"/>
      <c r="F21" s="370"/>
      <c r="G21" s="387"/>
      <c r="H21" s="349"/>
      <c r="I21" s="431"/>
      <c r="J21" s="75"/>
      <c r="L21" s="286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9"/>
    </row>
    <row r="22" spans="1:25" s="77" customFormat="1" ht="23.1" customHeight="1">
      <c r="B22" s="74"/>
      <c r="C22" s="120" t="s">
        <v>260</v>
      </c>
      <c r="D22" s="121"/>
      <c r="E22" s="123"/>
      <c r="F22" s="370"/>
      <c r="G22" s="387"/>
      <c r="H22" s="349"/>
      <c r="I22" s="431"/>
      <c r="J22" s="75"/>
      <c r="L22" s="286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9"/>
    </row>
    <row r="23" spans="1:25" ht="23.1" customHeight="1">
      <c r="B23" s="74"/>
      <c r="C23" s="95" t="s">
        <v>261</v>
      </c>
      <c r="D23" s="96"/>
      <c r="E23" s="115"/>
      <c r="F23" s="371"/>
      <c r="G23" s="388"/>
      <c r="H23" s="342"/>
      <c r="I23" s="432"/>
      <c r="J23" s="63"/>
      <c r="L23" s="286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9"/>
    </row>
    <row r="24" spans="1:25" ht="23.1" customHeight="1">
      <c r="B24" s="74"/>
      <c r="C24" s="97" t="s">
        <v>262</v>
      </c>
      <c r="D24" s="98"/>
      <c r="E24" s="116"/>
      <c r="F24" s="373"/>
      <c r="G24" s="389"/>
      <c r="H24" s="346"/>
      <c r="I24" s="433"/>
      <c r="J24" s="63"/>
      <c r="L24" s="286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9"/>
    </row>
    <row r="25" spans="1:25" ht="8.1" customHeight="1">
      <c r="B25" s="60"/>
      <c r="C25" s="1052"/>
      <c r="D25" s="1052"/>
      <c r="E25" s="1052"/>
      <c r="F25" s="1052"/>
      <c r="G25" s="1052"/>
      <c r="H25" s="1052"/>
      <c r="I25" s="1052"/>
      <c r="J25" s="63"/>
      <c r="L25" s="286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9"/>
    </row>
    <row r="26" spans="1:25" s="77" customFormat="1" ht="23.1" customHeight="1" thickBot="1">
      <c r="A26" s="127"/>
      <c r="B26" s="125"/>
      <c r="C26" s="99" t="s">
        <v>263</v>
      </c>
      <c r="D26" s="100"/>
      <c r="E26" s="164"/>
      <c r="F26" s="112">
        <f>+SUM(F27:F28)</f>
        <v>0</v>
      </c>
      <c r="G26" s="162">
        <f>SUM(G27:G28)</f>
        <v>0</v>
      </c>
      <c r="H26" s="163">
        <f>SUM(H27:H28)</f>
        <v>0</v>
      </c>
      <c r="I26" s="171">
        <f>SUM(I27:I28)</f>
        <v>0</v>
      </c>
      <c r="J26" s="75"/>
      <c r="L26" s="286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9"/>
    </row>
    <row r="27" spans="1:25" s="77" customFormat="1" ht="23.1" customHeight="1">
      <c r="B27" s="74"/>
      <c r="C27" s="120" t="s">
        <v>264</v>
      </c>
      <c r="D27" s="121"/>
      <c r="E27" s="123"/>
      <c r="F27" s="370"/>
      <c r="G27" s="434"/>
      <c r="H27" s="435"/>
      <c r="I27" s="431"/>
      <c r="J27" s="75"/>
      <c r="L27" s="286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9"/>
    </row>
    <row r="28" spans="1:25" ht="23.1" customHeight="1">
      <c r="B28" s="74"/>
      <c r="C28" s="97" t="s">
        <v>265</v>
      </c>
      <c r="D28" s="98"/>
      <c r="E28" s="116"/>
      <c r="F28" s="373"/>
      <c r="G28" s="436"/>
      <c r="H28" s="437"/>
      <c r="I28" s="438"/>
      <c r="J28" s="63"/>
      <c r="L28" s="286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9"/>
    </row>
    <row r="29" spans="1:25" ht="8.1" customHeight="1">
      <c r="B29" s="60"/>
      <c r="C29" s="1052"/>
      <c r="D29" s="1052"/>
      <c r="E29" s="1052"/>
      <c r="F29" s="1052"/>
      <c r="G29" s="1052"/>
      <c r="H29" s="1052"/>
      <c r="I29" s="1052"/>
      <c r="J29" s="63"/>
      <c r="L29" s="286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9"/>
    </row>
    <row r="30" spans="1:25" ht="23.1" customHeight="1" thickBot="1">
      <c r="B30" s="74"/>
      <c r="C30" s="99" t="s">
        <v>266</v>
      </c>
      <c r="D30" s="100"/>
      <c r="E30" s="164"/>
      <c r="F30" s="112">
        <f>SUM(F31:F32)</f>
        <v>0</v>
      </c>
      <c r="G30" s="162">
        <f>SUM(G31:G32)</f>
        <v>0</v>
      </c>
      <c r="H30" s="163">
        <f>SUM(H31:H32)</f>
        <v>0</v>
      </c>
      <c r="I30" s="171">
        <f>SUM(I31:I32)</f>
        <v>0</v>
      </c>
      <c r="J30" s="63"/>
      <c r="L30" s="286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9"/>
    </row>
    <row r="31" spans="1:25" ht="23.1" customHeight="1">
      <c r="B31" s="74"/>
      <c r="C31" s="120" t="s">
        <v>264</v>
      </c>
      <c r="D31" s="121"/>
      <c r="E31" s="123"/>
      <c r="F31" s="370"/>
      <c r="G31" s="439"/>
      <c r="H31" s="440"/>
      <c r="I31" s="441"/>
      <c r="J31" s="63"/>
      <c r="L31" s="286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9"/>
    </row>
    <row r="32" spans="1:25" ht="23.1" customHeight="1">
      <c r="B32" s="74"/>
      <c r="C32" s="97" t="s">
        <v>265</v>
      </c>
      <c r="D32" s="98"/>
      <c r="E32" s="116"/>
      <c r="F32" s="373"/>
      <c r="G32" s="436"/>
      <c r="H32" s="437"/>
      <c r="I32" s="438"/>
      <c r="J32" s="63"/>
      <c r="L32" s="286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9"/>
    </row>
    <row r="33" spans="2:25" ht="23.1" customHeight="1">
      <c r="B33" s="74"/>
      <c r="C33" s="150"/>
      <c r="D33" s="150"/>
      <c r="E33" s="151"/>
      <c r="F33" s="152"/>
      <c r="G33" s="151"/>
      <c r="H33" s="151"/>
      <c r="I33" s="153"/>
      <c r="J33" s="63"/>
      <c r="L33" s="286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9"/>
    </row>
    <row r="34" spans="2:25" ht="23.1" customHeight="1">
      <c r="B34" s="74"/>
      <c r="C34" s="108" t="s">
        <v>207</v>
      </c>
      <c r="D34" s="106"/>
      <c r="E34" s="107"/>
      <c r="F34" s="107"/>
      <c r="G34" s="107"/>
      <c r="H34" s="107"/>
      <c r="I34" s="53"/>
      <c r="J34" s="63"/>
      <c r="L34" s="286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9"/>
    </row>
    <row r="35" spans="2:25" ht="18">
      <c r="B35" s="74"/>
      <c r="C35" s="166" t="s">
        <v>267</v>
      </c>
      <c r="D35" s="106"/>
      <c r="E35" s="107"/>
      <c r="F35" s="107"/>
      <c r="G35" s="107"/>
      <c r="H35" s="107"/>
      <c r="I35" s="53"/>
      <c r="J35" s="63"/>
      <c r="L35" s="286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9"/>
    </row>
    <row r="36" spans="2:25" ht="23.1" customHeight="1" thickBot="1">
      <c r="B36" s="78"/>
      <c r="C36" s="1030"/>
      <c r="D36" s="1030"/>
      <c r="E36" s="1030"/>
      <c r="F36" s="1030"/>
      <c r="G36" s="46"/>
      <c r="H36" s="46"/>
      <c r="I36" s="79"/>
      <c r="J36" s="80"/>
      <c r="L36" s="302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4"/>
    </row>
    <row r="37" spans="2:25" ht="23.1" customHeight="1">
      <c r="C37" s="61"/>
      <c r="D37" s="61"/>
      <c r="E37" s="62"/>
      <c r="F37" s="62"/>
      <c r="G37" s="62"/>
      <c r="H37" s="62"/>
      <c r="I37" s="62"/>
    </row>
    <row r="38" spans="2:25" ht="12.75">
      <c r="C38" s="81" t="s">
        <v>76</v>
      </c>
      <c r="D38" s="61"/>
      <c r="E38" s="62"/>
      <c r="F38" s="62"/>
      <c r="G38" s="62"/>
      <c r="H38" s="62"/>
      <c r="I38" s="52" t="s">
        <v>57</v>
      </c>
    </row>
    <row r="39" spans="2:25" ht="12.75">
      <c r="C39" s="82" t="s">
        <v>77</v>
      </c>
      <c r="D39" s="61"/>
      <c r="E39" s="62"/>
      <c r="F39" s="62"/>
      <c r="G39" s="62"/>
      <c r="H39" s="62"/>
      <c r="I39" s="62"/>
    </row>
    <row r="40" spans="2:25" ht="12.75">
      <c r="C40" s="82" t="s">
        <v>78</v>
      </c>
      <c r="D40" s="61"/>
      <c r="E40" s="62"/>
      <c r="F40" s="62"/>
      <c r="G40" s="62"/>
      <c r="H40" s="62"/>
      <c r="I40" s="62"/>
    </row>
    <row r="41" spans="2:25" ht="12.75">
      <c r="C41" s="82" t="s">
        <v>79</v>
      </c>
      <c r="D41" s="61"/>
      <c r="E41" s="62"/>
      <c r="F41" s="62"/>
      <c r="G41" s="62"/>
      <c r="H41" s="62"/>
      <c r="I41" s="62"/>
    </row>
    <row r="42" spans="2:25" ht="12.75">
      <c r="C42" s="82" t="s">
        <v>80</v>
      </c>
      <c r="D42" s="61"/>
      <c r="E42" s="62"/>
      <c r="F42" s="62"/>
      <c r="G42" s="62"/>
      <c r="H42" s="62"/>
      <c r="I42" s="62"/>
    </row>
    <row r="43" spans="2:25" ht="23.1" customHeight="1">
      <c r="C43" s="61"/>
      <c r="D43" s="61"/>
      <c r="E43" s="62"/>
      <c r="F43" s="62"/>
      <c r="G43" s="62"/>
      <c r="H43" s="62"/>
      <c r="I43" s="62"/>
    </row>
    <row r="44" spans="2:25" ht="23.1" customHeight="1">
      <c r="C44" s="61"/>
      <c r="D44" s="61"/>
      <c r="E44" s="62"/>
      <c r="F44" s="62"/>
      <c r="G44" s="62"/>
      <c r="H44" s="62"/>
      <c r="I44" s="62"/>
    </row>
    <row r="45" spans="2:25" ht="23.1" customHeight="1">
      <c r="C45" s="61"/>
      <c r="D45" s="61"/>
      <c r="E45" s="62"/>
      <c r="F45" s="62"/>
      <c r="G45" s="62"/>
      <c r="H45" s="62"/>
      <c r="I45" s="62"/>
    </row>
    <row r="46" spans="2:25" ht="23.1" customHeight="1">
      <c r="C46" s="61"/>
      <c r="D46" s="61"/>
      <c r="E46" s="62"/>
      <c r="F46" s="62"/>
      <c r="G46" s="62"/>
      <c r="H46" s="62"/>
      <c r="I46" s="62"/>
    </row>
    <row r="47" spans="2:25" ht="23.1" customHeight="1">
      <c r="F47" s="62"/>
      <c r="G47" s="62"/>
      <c r="H47" s="62"/>
      <c r="I47" s="62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0" zoomScaleNormal="70" zoomScalePageLayoutView="125" workbookViewId="0">
      <selection activeCell="R20" sqref="R20"/>
    </sheetView>
  </sheetViews>
  <sheetFormatPr baseColWidth="10" defaultColWidth="10.6640625" defaultRowHeight="23.1" customHeight="1"/>
  <cols>
    <col min="1" max="2" width="3.109375" style="54" customWidth="1"/>
    <col min="3" max="3" width="13.5546875" style="54" customWidth="1"/>
    <col min="4" max="4" width="33.44140625" style="54" customWidth="1"/>
    <col min="5" max="14" width="13.44140625" style="55" customWidth="1"/>
    <col min="15" max="15" width="3.33203125" style="54" customWidth="1"/>
    <col min="16" max="16384" width="10.6640625" style="54"/>
  </cols>
  <sheetData>
    <row r="2" spans="2:30" ht="23.1" customHeight="1">
      <c r="D2" s="150" t="s">
        <v>174</v>
      </c>
    </row>
    <row r="3" spans="2:30" ht="23.1" customHeight="1">
      <c r="D3" s="150" t="s">
        <v>175</v>
      </c>
    </row>
    <row r="4" spans="2:30" ht="23.1" customHeight="1" thickBot="1"/>
    <row r="5" spans="2:30" ht="9" customHeight="1">
      <c r="B5" s="56"/>
      <c r="C5" s="57"/>
      <c r="D5" s="57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Q5" s="308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10"/>
    </row>
    <row r="6" spans="2:30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62"/>
      <c r="K6" s="62"/>
      <c r="L6" s="62"/>
      <c r="M6" s="62"/>
      <c r="N6" s="987">
        <f>ejercicio</f>
        <v>2018</v>
      </c>
      <c r="O6" s="63"/>
      <c r="Q6" s="311"/>
      <c r="R6" s="312" t="s">
        <v>499</v>
      </c>
      <c r="S6" s="312"/>
      <c r="T6" s="312"/>
      <c r="U6" s="312"/>
      <c r="V6" s="313"/>
      <c r="W6" s="313"/>
      <c r="X6" s="313"/>
      <c r="Y6" s="313"/>
      <c r="Z6" s="313"/>
      <c r="AA6" s="313"/>
      <c r="AB6" s="313"/>
      <c r="AC6" s="313"/>
      <c r="AD6" s="314"/>
    </row>
    <row r="7" spans="2:30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62"/>
      <c r="K7" s="62"/>
      <c r="L7" s="62"/>
      <c r="M7" s="62"/>
      <c r="N7" s="987"/>
      <c r="O7" s="63"/>
      <c r="Q7" s="311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4"/>
    </row>
    <row r="8" spans="2:30" ht="30" customHeight="1">
      <c r="B8" s="60"/>
      <c r="C8" s="64"/>
      <c r="D8" s="61"/>
      <c r="E8" s="62"/>
      <c r="F8" s="62"/>
      <c r="G8" s="62"/>
      <c r="H8" s="62"/>
      <c r="I8" s="62"/>
      <c r="J8" s="62"/>
      <c r="K8" s="62"/>
      <c r="L8" s="62"/>
      <c r="M8" s="62"/>
      <c r="N8" s="65"/>
      <c r="O8" s="63"/>
      <c r="Q8" s="311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4"/>
    </row>
    <row r="9" spans="2:30" s="127" customFormat="1" ht="30" customHeight="1">
      <c r="B9" s="125"/>
      <c r="C9" s="45" t="s">
        <v>2</v>
      </c>
      <c r="D9" s="1029" t="str">
        <f>Entidad</f>
        <v>AGENCIA INSULAR DE LA ENERGÍA DE TENERIFE FUNDACIÓN CANARIA</v>
      </c>
      <c r="E9" s="1029"/>
      <c r="F9" s="1029"/>
      <c r="G9" s="1029"/>
      <c r="H9" s="1029"/>
      <c r="I9" s="1029"/>
      <c r="J9" s="1029"/>
      <c r="K9" s="1029"/>
      <c r="L9" s="1029"/>
      <c r="M9" s="1029"/>
      <c r="N9" s="1029"/>
      <c r="O9" s="126"/>
      <c r="Q9" s="311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4"/>
    </row>
    <row r="10" spans="2:30" ht="6.95" customHeight="1"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Q10" s="311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4"/>
    </row>
    <row r="11" spans="2:30" s="72" customFormat="1" ht="30" customHeight="1">
      <c r="B11" s="68"/>
      <c r="C11" s="69" t="s">
        <v>269</v>
      </c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  <c r="Q11" s="311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4"/>
    </row>
    <row r="12" spans="2:30" s="72" customFormat="1" ht="30" customHeight="1">
      <c r="B12" s="68"/>
      <c r="C12" s="1049"/>
      <c r="D12" s="1049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71"/>
      <c r="Q12" s="311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4"/>
    </row>
    <row r="13" spans="2:30" s="72" customFormat="1" ht="18.95" customHeight="1">
      <c r="B13" s="68"/>
      <c r="C13" s="155"/>
      <c r="D13" s="158"/>
      <c r="E13" s="1086" t="s">
        <v>268</v>
      </c>
      <c r="F13" s="1087"/>
      <c r="G13" s="1087"/>
      <c r="H13" s="1087"/>
      <c r="I13" s="1087"/>
      <c r="J13" s="1087"/>
      <c r="K13" s="1087"/>
      <c r="L13" s="1087"/>
      <c r="M13" s="1087"/>
      <c r="N13" s="1088"/>
      <c r="O13" s="71"/>
      <c r="Q13" s="311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4"/>
    </row>
    <row r="14" spans="2:30" s="127" customFormat="1" ht="18.95" customHeight="1">
      <c r="B14" s="125"/>
      <c r="C14" s="1083" t="s">
        <v>250</v>
      </c>
      <c r="D14" s="1084"/>
      <c r="E14" s="173">
        <f>ejercicio</f>
        <v>2018</v>
      </c>
      <c r="F14" s="174">
        <f>ejercicio+1</f>
        <v>2019</v>
      </c>
      <c r="G14" s="174">
        <f>ejercicio+2</f>
        <v>2020</v>
      </c>
      <c r="H14" s="174">
        <f>ejercicio+3</f>
        <v>2021</v>
      </c>
      <c r="I14" s="174">
        <f>ejercicio+4</f>
        <v>2022</v>
      </c>
      <c r="J14" s="174">
        <f>ejercicio+5</f>
        <v>2023</v>
      </c>
      <c r="K14" s="174">
        <f>ejercicio+6</f>
        <v>2024</v>
      </c>
      <c r="L14" s="174">
        <f>ejercicio+7</f>
        <v>2025</v>
      </c>
      <c r="M14" s="174">
        <f>ejercicio+8</f>
        <v>2026</v>
      </c>
      <c r="N14" s="175">
        <f>ejercicio+9</f>
        <v>2027</v>
      </c>
      <c r="O14" s="126"/>
      <c r="Q14" s="311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4"/>
    </row>
    <row r="15" spans="2:30" s="77" customFormat="1" ht="23.1" customHeight="1">
      <c r="B15" s="74"/>
      <c r="C15" s="120" t="s">
        <v>258</v>
      </c>
      <c r="D15" s="121"/>
      <c r="E15" s="337"/>
      <c r="F15" s="338"/>
      <c r="G15" s="338"/>
      <c r="H15" s="338"/>
      <c r="I15" s="338"/>
      <c r="J15" s="338"/>
      <c r="K15" s="338"/>
      <c r="L15" s="338"/>
      <c r="M15" s="338"/>
      <c r="N15" s="792"/>
      <c r="O15" s="75"/>
      <c r="Q15" s="311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4"/>
    </row>
    <row r="16" spans="2:30" s="77" customFormat="1" ht="23.1" customHeight="1">
      <c r="B16" s="74"/>
      <c r="C16" s="120" t="s">
        <v>259</v>
      </c>
      <c r="D16" s="121"/>
      <c r="E16" s="348"/>
      <c r="F16" s="349"/>
      <c r="G16" s="349"/>
      <c r="H16" s="349"/>
      <c r="I16" s="349"/>
      <c r="J16" s="349"/>
      <c r="K16" s="349"/>
      <c r="L16" s="349"/>
      <c r="M16" s="349"/>
      <c r="N16" s="431"/>
      <c r="O16" s="75"/>
      <c r="Q16" s="311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4"/>
    </row>
    <row r="17" spans="1:30" s="77" customFormat="1" ht="23.1" customHeight="1">
      <c r="B17" s="74"/>
      <c r="C17" s="120" t="s">
        <v>260</v>
      </c>
      <c r="D17" s="121"/>
      <c r="E17" s="348"/>
      <c r="F17" s="349"/>
      <c r="G17" s="349"/>
      <c r="H17" s="349"/>
      <c r="I17" s="349"/>
      <c r="J17" s="349"/>
      <c r="K17" s="349"/>
      <c r="L17" s="349"/>
      <c r="M17" s="349"/>
      <c r="N17" s="431"/>
      <c r="O17" s="75"/>
      <c r="Q17" s="311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4"/>
    </row>
    <row r="18" spans="1:30" ht="23.1" customHeight="1">
      <c r="B18" s="74"/>
      <c r="C18" s="95" t="s">
        <v>261</v>
      </c>
      <c r="D18" s="96"/>
      <c r="E18" s="341"/>
      <c r="F18" s="342"/>
      <c r="G18" s="342"/>
      <c r="H18" s="342"/>
      <c r="I18" s="342"/>
      <c r="J18" s="342"/>
      <c r="K18" s="342"/>
      <c r="L18" s="342"/>
      <c r="M18" s="342"/>
      <c r="N18" s="432"/>
      <c r="O18" s="63"/>
      <c r="Q18" s="311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4"/>
    </row>
    <row r="19" spans="1:30" ht="23.1" customHeight="1">
      <c r="B19" s="74"/>
      <c r="C19" s="97" t="s">
        <v>262</v>
      </c>
      <c r="D19" s="98"/>
      <c r="E19" s="345"/>
      <c r="F19" s="346"/>
      <c r="G19" s="346"/>
      <c r="H19" s="346"/>
      <c r="I19" s="346"/>
      <c r="J19" s="346"/>
      <c r="K19" s="346"/>
      <c r="L19" s="346"/>
      <c r="M19" s="346"/>
      <c r="N19" s="433"/>
      <c r="O19" s="63"/>
      <c r="Q19" s="311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4"/>
    </row>
    <row r="20" spans="1:30" s="77" customFormat="1" ht="23.1" customHeight="1" thickBot="1">
      <c r="A20" s="127"/>
      <c r="B20" s="125"/>
      <c r="C20" s="99" t="s">
        <v>270</v>
      </c>
      <c r="D20" s="100"/>
      <c r="E20" s="172">
        <f>SUM(E15:E19)</f>
        <v>0</v>
      </c>
      <c r="F20" s="163">
        <f t="shared" ref="F20:N20" si="0">SUM(F15:F19)</f>
        <v>0</v>
      </c>
      <c r="G20" s="163">
        <f t="shared" si="0"/>
        <v>0</v>
      </c>
      <c r="H20" s="163">
        <f t="shared" si="0"/>
        <v>0</v>
      </c>
      <c r="I20" s="163">
        <f t="shared" si="0"/>
        <v>0</v>
      </c>
      <c r="J20" s="163">
        <f t="shared" si="0"/>
        <v>0</v>
      </c>
      <c r="K20" s="163">
        <f t="shared" si="0"/>
        <v>0</v>
      </c>
      <c r="L20" s="163">
        <f t="shared" si="0"/>
        <v>0</v>
      </c>
      <c r="M20" s="163">
        <f t="shared" si="0"/>
        <v>0</v>
      </c>
      <c r="N20" s="171">
        <f t="shared" si="0"/>
        <v>0</v>
      </c>
      <c r="O20" s="75"/>
      <c r="Q20" s="311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4"/>
    </row>
    <row r="21" spans="1:30" ht="23.1" customHeight="1">
      <c r="B21" s="74"/>
      <c r="C21" s="150"/>
      <c r="D21" s="150"/>
      <c r="E21" s="151"/>
      <c r="F21" s="151"/>
      <c r="G21" s="151"/>
      <c r="H21" s="151"/>
      <c r="I21" s="151"/>
      <c r="J21" s="151"/>
      <c r="K21" s="151"/>
      <c r="L21" s="151"/>
      <c r="M21" s="151"/>
      <c r="N21" s="153"/>
      <c r="O21" s="63"/>
      <c r="Q21" s="311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4"/>
    </row>
    <row r="22" spans="1:30" ht="23.1" customHeight="1">
      <c r="B22" s="74"/>
      <c r="C22" s="108" t="s">
        <v>207</v>
      </c>
      <c r="D22" s="106"/>
      <c r="E22" s="107"/>
      <c r="F22" s="107"/>
      <c r="G22" s="107"/>
      <c r="H22" s="107"/>
      <c r="I22" s="107"/>
      <c r="J22" s="107"/>
      <c r="K22" s="107"/>
      <c r="L22" s="107"/>
      <c r="M22" s="107"/>
      <c r="N22" s="53"/>
      <c r="O22" s="63"/>
      <c r="Q22" s="311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4"/>
    </row>
    <row r="23" spans="1:30" ht="18">
      <c r="B23" s="74"/>
      <c r="C23" s="166" t="s">
        <v>267</v>
      </c>
      <c r="D23" s="106"/>
      <c r="E23" s="107"/>
      <c r="F23" s="107"/>
      <c r="G23" s="107"/>
      <c r="H23" s="107"/>
      <c r="I23" s="107"/>
      <c r="J23" s="107"/>
      <c r="K23" s="107"/>
      <c r="L23" s="107"/>
      <c r="M23" s="107"/>
      <c r="N23" s="53"/>
      <c r="O23" s="63"/>
      <c r="Q23" s="311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4"/>
    </row>
    <row r="24" spans="1:30" ht="23.1" customHeight="1" thickBot="1">
      <c r="B24" s="78"/>
      <c r="C24" s="1030"/>
      <c r="D24" s="1030"/>
      <c r="E24" s="46"/>
      <c r="F24" s="46"/>
      <c r="G24" s="46"/>
      <c r="H24" s="46"/>
      <c r="I24" s="46"/>
      <c r="J24" s="46"/>
      <c r="K24" s="46"/>
      <c r="L24" s="46"/>
      <c r="M24" s="46"/>
      <c r="N24" s="79"/>
      <c r="O24" s="80"/>
      <c r="Q24" s="305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7"/>
    </row>
    <row r="25" spans="1:30" ht="23.1" customHeight="1">
      <c r="C25" s="61"/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30" ht="12.75">
      <c r="C26" s="81" t="s">
        <v>76</v>
      </c>
      <c r="D26" s="61"/>
      <c r="E26" s="62"/>
      <c r="F26" s="62"/>
      <c r="G26" s="62"/>
      <c r="H26" s="62"/>
      <c r="I26" s="62"/>
      <c r="J26" s="62"/>
      <c r="K26" s="62"/>
      <c r="L26" s="62"/>
      <c r="M26" s="62"/>
      <c r="N26" s="52" t="s">
        <v>59</v>
      </c>
    </row>
    <row r="27" spans="1:30" ht="12.75">
      <c r="C27" s="82" t="s">
        <v>77</v>
      </c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30" ht="12.75">
      <c r="C28" s="82" t="s">
        <v>78</v>
      </c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30" ht="12.75">
      <c r="C29" s="82" t="s">
        <v>79</v>
      </c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30" ht="12.75">
      <c r="C30" s="82" t="s">
        <v>80</v>
      </c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30" ht="23.1" customHeight="1">
      <c r="C31" s="61"/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30" ht="23.1" customHeight="1">
      <c r="C32" s="61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3:14" ht="23.1" customHeight="1">
      <c r="C33" s="61"/>
      <c r="D33" s="61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3:14" ht="23.1" customHeight="1">
      <c r="C34" s="61"/>
      <c r="D34" s="61"/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3:14" ht="23.1" customHeight="1">
      <c r="E35" s="62"/>
      <c r="F35" s="62"/>
      <c r="G35" s="62"/>
      <c r="H35" s="62"/>
      <c r="I35" s="62"/>
      <c r="J35" s="62"/>
      <c r="K35" s="62"/>
      <c r="L35" s="62"/>
      <c r="M35" s="62"/>
      <c r="N35" s="62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5"/>
  <sheetViews>
    <sheetView topLeftCell="A46" zoomScale="70" zoomScaleNormal="70" workbookViewId="0">
      <selection activeCell="J80" sqref="J80"/>
    </sheetView>
  </sheetViews>
  <sheetFormatPr baseColWidth="10" defaultColWidth="10.6640625" defaultRowHeight="23.1" customHeight="1"/>
  <cols>
    <col min="1" max="2" width="3.109375" style="54" customWidth="1"/>
    <col min="3" max="3" width="5.33203125" style="54" customWidth="1"/>
    <col min="4" max="4" width="18.88671875" style="54" customWidth="1"/>
    <col min="5" max="5" width="13.33203125" style="54" customWidth="1"/>
    <col min="6" max="10" width="18.6640625" style="55" customWidth="1"/>
    <col min="11" max="11" width="3.33203125" style="54" customWidth="1"/>
    <col min="12" max="16384" width="10.6640625" style="54"/>
  </cols>
  <sheetData>
    <row r="2" spans="2:26" ht="23.1" customHeight="1">
      <c r="E2" s="150" t="s">
        <v>174</v>
      </c>
    </row>
    <row r="3" spans="2:26" ht="23.1" customHeight="1">
      <c r="E3" s="150" t="s">
        <v>175</v>
      </c>
    </row>
    <row r="4" spans="2:26" ht="23.1" customHeight="1" thickBot="1"/>
    <row r="5" spans="2:26" ht="9" customHeight="1">
      <c r="B5" s="56"/>
      <c r="C5" s="57"/>
      <c r="D5" s="57"/>
      <c r="E5" s="57"/>
      <c r="F5" s="58"/>
      <c r="G5" s="58"/>
      <c r="H5" s="58"/>
      <c r="I5" s="58"/>
      <c r="J5" s="58"/>
      <c r="K5" s="59"/>
      <c r="M5" s="308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10"/>
    </row>
    <row r="6" spans="2:26" ht="30" customHeight="1">
      <c r="B6" s="60"/>
      <c r="C6" s="51" t="s">
        <v>0</v>
      </c>
      <c r="D6" s="61"/>
      <c r="E6" s="62"/>
      <c r="F6" s="62"/>
      <c r="G6" s="62"/>
      <c r="H6" s="62"/>
      <c r="I6" s="62"/>
      <c r="J6" s="987">
        <f>ejercicio</f>
        <v>2018</v>
      </c>
      <c r="K6" s="63"/>
      <c r="M6" s="311"/>
      <c r="N6" s="312" t="s">
        <v>499</v>
      </c>
      <c r="O6" s="312"/>
      <c r="P6" s="312"/>
      <c r="Q6" s="312"/>
      <c r="R6" s="313"/>
      <c r="S6" s="313"/>
      <c r="T6" s="313"/>
      <c r="U6" s="313"/>
      <c r="V6" s="313"/>
      <c r="W6" s="313"/>
      <c r="X6" s="313"/>
      <c r="Y6" s="313"/>
      <c r="Z6" s="314"/>
    </row>
    <row r="7" spans="2:26" ht="30" customHeight="1">
      <c r="B7" s="60"/>
      <c r="C7" s="51" t="s">
        <v>1</v>
      </c>
      <c r="D7" s="61"/>
      <c r="E7" s="62"/>
      <c r="F7" s="62"/>
      <c r="G7" s="62"/>
      <c r="H7" s="62"/>
      <c r="I7" s="62"/>
      <c r="J7" s="987"/>
      <c r="K7" s="63"/>
      <c r="M7" s="311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4"/>
    </row>
    <row r="8" spans="2:26" ht="30" customHeight="1">
      <c r="B8" s="60"/>
      <c r="C8" s="64"/>
      <c r="D8" s="61"/>
      <c r="E8" s="62"/>
      <c r="F8" s="62"/>
      <c r="G8" s="62"/>
      <c r="H8" s="62"/>
      <c r="I8" s="62"/>
      <c r="J8" s="65"/>
      <c r="K8" s="63"/>
      <c r="M8" s="311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4"/>
    </row>
    <row r="9" spans="2:26" s="127" customFormat="1" ht="30" customHeight="1">
      <c r="B9" s="125"/>
      <c r="C9" s="45" t="s">
        <v>2</v>
      </c>
      <c r="D9" s="193"/>
      <c r="E9" s="1029" t="str">
        <f>Entidad</f>
        <v>AGENCIA INSULAR DE LA ENERGÍA DE TENERIFE FUNDACIÓN CANARIA</v>
      </c>
      <c r="F9" s="1029"/>
      <c r="G9" s="1029"/>
      <c r="H9" s="1029"/>
      <c r="I9" s="1029"/>
      <c r="J9" s="1029"/>
      <c r="K9" s="63"/>
      <c r="M9" s="311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4"/>
    </row>
    <row r="10" spans="2:26" ht="6.95" customHeight="1">
      <c r="B10" s="60"/>
      <c r="C10" s="61"/>
      <c r="D10" s="61"/>
      <c r="E10" s="62"/>
      <c r="F10" s="62"/>
      <c r="G10" s="62"/>
      <c r="H10" s="62"/>
      <c r="I10" s="62"/>
      <c r="J10" s="61"/>
      <c r="K10" s="63"/>
      <c r="M10" s="311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4"/>
    </row>
    <row r="11" spans="2:26" s="72" customFormat="1" ht="30" customHeight="1">
      <c r="B11" s="68"/>
      <c r="C11" s="69" t="s">
        <v>283</v>
      </c>
      <c r="D11" s="69"/>
      <c r="E11" s="70"/>
      <c r="F11" s="70"/>
      <c r="G11" s="70"/>
      <c r="H11" s="70"/>
      <c r="I11" s="70"/>
      <c r="J11" s="70"/>
      <c r="K11" s="63"/>
      <c r="M11" s="311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4"/>
    </row>
    <row r="12" spans="2:26" s="72" customFormat="1" ht="30" customHeight="1">
      <c r="B12" s="68"/>
      <c r="C12" s="1049"/>
      <c r="D12" s="1049"/>
      <c r="E12" s="53"/>
      <c r="F12" s="53"/>
      <c r="G12" s="53"/>
      <c r="H12" s="53"/>
      <c r="I12" s="53"/>
      <c r="J12" s="192"/>
      <c r="K12" s="63"/>
      <c r="M12" s="311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4"/>
    </row>
    <row r="13" spans="2:26" ht="29.1" customHeight="1">
      <c r="B13" s="74"/>
      <c r="C13" s="50" t="s">
        <v>308</v>
      </c>
      <c r="D13" s="92"/>
      <c r="E13" s="53"/>
      <c r="F13" s="53"/>
      <c r="G13" s="53"/>
      <c r="H13" s="53"/>
      <c r="I13" s="53"/>
      <c r="J13" s="61"/>
      <c r="K13" s="63"/>
      <c r="M13" s="311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4"/>
    </row>
    <row r="14" spans="2:26" ht="24.95" customHeight="1">
      <c r="B14" s="74"/>
      <c r="C14" s="457" t="s">
        <v>317</v>
      </c>
      <c r="D14" s="458"/>
      <c r="E14" s="92"/>
      <c r="F14" s="53"/>
      <c r="G14" s="53"/>
      <c r="H14" s="53"/>
      <c r="I14" s="53"/>
      <c r="J14" s="53"/>
      <c r="K14" s="63"/>
      <c r="M14" s="311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4"/>
    </row>
    <row r="15" spans="2:26" ht="23.1" customHeight="1">
      <c r="B15" s="74"/>
      <c r="C15" s="390" t="s">
        <v>475</v>
      </c>
      <c r="D15" s="150" t="s">
        <v>284</v>
      </c>
      <c r="F15" s="53"/>
      <c r="G15" s="53"/>
      <c r="H15" s="53"/>
      <c r="I15" s="53"/>
      <c r="J15" s="53"/>
      <c r="K15" s="63"/>
      <c r="M15" s="311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4"/>
    </row>
    <row r="16" spans="2:26" ht="9" customHeight="1">
      <c r="B16" s="74"/>
      <c r="C16" s="91"/>
      <c r="D16" s="150"/>
      <c r="F16" s="53"/>
      <c r="G16" s="53"/>
      <c r="H16" s="53"/>
      <c r="I16" s="53"/>
      <c r="J16" s="53"/>
      <c r="K16" s="63"/>
      <c r="M16" s="311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4"/>
    </row>
    <row r="17" spans="2:26" ht="23.1" customHeight="1">
      <c r="B17" s="74"/>
      <c r="C17" s="390"/>
      <c r="D17" s="150" t="s">
        <v>285</v>
      </c>
      <c r="F17" s="53"/>
      <c r="G17" s="53"/>
      <c r="H17" s="53"/>
      <c r="I17" s="53"/>
      <c r="J17" s="53"/>
      <c r="K17" s="63"/>
      <c r="M17" s="311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4"/>
    </row>
    <row r="18" spans="2:26" ht="9.9499999999999993" customHeight="1">
      <c r="B18" s="74"/>
      <c r="C18" s="91"/>
      <c r="D18" s="150"/>
      <c r="F18" s="53"/>
      <c r="G18" s="53"/>
      <c r="H18" s="53"/>
      <c r="I18" s="53"/>
      <c r="J18" s="53"/>
      <c r="K18" s="63"/>
      <c r="M18" s="311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4"/>
    </row>
    <row r="19" spans="2:26" ht="23.1" customHeight="1">
      <c r="B19" s="74"/>
      <c r="C19" s="390"/>
      <c r="D19" s="150" t="s">
        <v>286</v>
      </c>
      <c r="F19" s="53"/>
      <c r="G19" s="53"/>
      <c r="H19" s="53"/>
      <c r="I19" s="53"/>
      <c r="J19" s="53"/>
      <c r="K19" s="63"/>
      <c r="M19" s="311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4"/>
    </row>
    <row r="20" spans="2:26" ht="9" customHeight="1">
      <c r="B20" s="74"/>
      <c r="C20" s="91"/>
      <c r="D20" s="150"/>
      <c r="F20" s="53"/>
      <c r="G20" s="53"/>
      <c r="H20" s="53"/>
      <c r="I20" s="53"/>
      <c r="J20" s="53"/>
      <c r="K20" s="63"/>
      <c r="M20" s="311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4"/>
    </row>
    <row r="21" spans="2:26" ht="23.1" customHeight="1">
      <c r="B21" s="74"/>
      <c r="C21" s="390"/>
      <c r="D21" s="150" t="s">
        <v>287</v>
      </c>
      <c r="F21" s="53"/>
      <c r="G21" s="53"/>
      <c r="H21" s="53"/>
      <c r="I21" s="53"/>
      <c r="J21" s="53"/>
      <c r="K21" s="63"/>
      <c r="M21" s="311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4"/>
    </row>
    <row r="22" spans="2:26" ht="9" customHeight="1">
      <c r="B22" s="74"/>
      <c r="C22" s="91"/>
      <c r="D22" s="150"/>
      <c r="F22" s="53"/>
      <c r="G22" s="53"/>
      <c r="H22" s="53"/>
      <c r="I22" s="53"/>
      <c r="J22" s="53"/>
      <c r="K22" s="63"/>
      <c r="M22" s="311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4"/>
    </row>
    <row r="23" spans="2:26" ht="23.1" customHeight="1">
      <c r="B23" s="74"/>
      <c r="C23" s="390"/>
      <c r="D23" s="150" t="s">
        <v>288</v>
      </c>
      <c r="F23" s="53"/>
      <c r="G23" s="53"/>
      <c r="H23" s="53"/>
      <c r="I23" s="53"/>
      <c r="J23" s="53"/>
      <c r="K23" s="63"/>
      <c r="M23" s="311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4"/>
    </row>
    <row r="24" spans="2:26" ht="23.1" customHeight="1">
      <c r="B24" s="74"/>
      <c r="C24" s="91"/>
      <c r="D24" s="150"/>
      <c r="F24" s="53"/>
      <c r="G24" s="53"/>
      <c r="H24" s="53"/>
      <c r="I24" s="53"/>
      <c r="J24" s="53"/>
      <c r="K24" s="63"/>
      <c r="M24" s="311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4"/>
    </row>
    <row r="25" spans="2:26" ht="23.1" customHeight="1">
      <c r="B25" s="74"/>
      <c r="C25" s="32"/>
      <c r="D25" s="92"/>
      <c r="E25" s="92"/>
      <c r="F25" s="53"/>
      <c r="G25" s="53"/>
      <c r="H25" s="53"/>
      <c r="I25" s="53"/>
      <c r="J25" s="53"/>
      <c r="K25" s="63"/>
      <c r="M25" s="311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4"/>
    </row>
    <row r="26" spans="2:26" ht="23.1" customHeight="1">
      <c r="B26" s="74"/>
      <c r="C26" s="50" t="s">
        <v>291</v>
      </c>
      <c r="E26" s="92"/>
      <c r="F26" s="53"/>
      <c r="G26" s="53"/>
      <c r="H26" s="53"/>
      <c r="I26" s="53"/>
      <c r="J26" s="53"/>
      <c r="K26" s="63"/>
      <c r="M26" s="311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4"/>
    </row>
    <row r="27" spans="2:26" ht="9" customHeight="1">
      <c r="B27" s="74"/>
      <c r="C27" s="50"/>
      <c r="E27" s="92"/>
      <c r="F27" s="53"/>
      <c r="G27" s="53"/>
      <c r="H27" s="53"/>
      <c r="I27" s="53"/>
      <c r="J27" s="53"/>
      <c r="K27" s="63"/>
      <c r="M27" s="311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4"/>
    </row>
    <row r="28" spans="2:26" ht="23.1" customHeight="1">
      <c r="B28" s="74"/>
      <c r="C28" s="128" t="str">
        <f>IF(VLOOKUP("X",C15:D23,2,FALSE)="#N/A",VLOOKUP("x",C15:D23,2,FALSE),VLOOKUP("X",C15:D23,2,FALSE))</f>
        <v xml:space="preserve">  Administracion General y Resto de sectores</v>
      </c>
      <c r="D28" s="129"/>
      <c r="E28" s="129"/>
      <c r="F28" s="129"/>
      <c r="G28" s="129"/>
      <c r="H28" s="203"/>
      <c r="I28" s="53"/>
      <c r="J28" s="53"/>
      <c r="K28" s="63"/>
      <c r="M28" s="311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4"/>
    </row>
    <row r="29" spans="2:26" ht="23.1" customHeight="1">
      <c r="B29" s="74"/>
      <c r="C29" s="32"/>
      <c r="D29" s="92"/>
      <c r="E29" s="92"/>
      <c r="F29" s="53"/>
      <c r="G29" s="53"/>
      <c r="H29" s="53"/>
      <c r="I29" s="53"/>
      <c r="J29" s="53"/>
      <c r="K29" s="63"/>
      <c r="M29" s="311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4"/>
    </row>
    <row r="30" spans="2:26" s="86" customFormat="1" ht="23.1" customHeight="1">
      <c r="B30" s="102"/>
      <c r="C30" s="128" t="s">
        <v>289</v>
      </c>
      <c r="D30" s="119"/>
      <c r="E30" s="148"/>
      <c r="F30" s="130">
        <f>E45</f>
        <v>19</v>
      </c>
      <c r="G30" s="53"/>
      <c r="H30" s="53"/>
      <c r="I30" s="53"/>
      <c r="J30" s="53"/>
      <c r="K30" s="85"/>
      <c r="M30" s="311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4"/>
    </row>
    <row r="31" spans="2:26" s="86" customFormat="1" ht="23.1" customHeight="1">
      <c r="B31" s="102"/>
      <c r="C31" s="209" t="s">
        <v>290</v>
      </c>
      <c r="D31" s="210"/>
      <c r="E31" s="211"/>
      <c r="F31" s="130">
        <f>J45+F53</f>
        <v>481944.74000000011</v>
      </c>
      <c r="G31" s="53"/>
      <c r="H31" s="53"/>
      <c r="I31" s="53"/>
      <c r="J31" s="53"/>
      <c r="K31" s="85"/>
      <c r="M31" s="311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4"/>
    </row>
    <row r="32" spans="2:26" ht="23.1" customHeight="1">
      <c r="B32" s="74"/>
      <c r="D32" s="150"/>
      <c r="E32" s="92"/>
      <c r="F32" s="151"/>
      <c r="G32" s="53"/>
      <c r="H32" s="53"/>
      <c r="I32" s="53"/>
      <c r="J32" s="53"/>
      <c r="K32" s="63"/>
      <c r="M32" s="311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4"/>
    </row>
    <row r="33" spans="2:26" ht="23.1" customHeight="1">
      <c r="B33" s="74"/>
      <c r="C33" s="32"/>
      <c r="D33" s="92"/>
      <c r="E33" s="92"/>
      <c r="F33" s="53"/>
      <c r="G33" s="53"/>
      <c r="H33" s="53"/>
      <c r="I33" s="53"/>
      <c r="J33" s="53"/>
      <c r="K33" s="63"/>
      <c r="M33" s="311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4"/>
    </row>
    <row r="34" spans="2:26" ht="23.1" customHeight="1">
      <c r="B34" s="74"/>
      <c r="C34" s="50" t="s">
        <v>292</v>
      </c>
      <c r="E34" s="92"/>
      <c r="F34" s="53"/>
      <c r="G34" s="53"/>
      <c r="H34" s="53"/>
      <c r="I34" s="53"/>
      <c r="J34" s="53"/>
      <c r="K34" s="63"/>
      <c r="M34" s="311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4"/>
    </row>
    <row r="35" spans="2:26" ht="23.1" customHeight="1">
      <c r="B35" s="74"/>
      <c r="C35" s="32"/>
      <c r="D35" s="92"/>
      <c r="E35" s="92"/>
      <c r="F35" s="53"/>
      <c r="G35" s="53"/>
      <c r="H35" s="53"/>
      <c r="I35" s="53"/>
      <c r="J35" s="53"/>
      <c r="K35" s="63"/>
      <c r="M35" s="311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4"/>
    </row>
    <row r="36" spans="2:26" s="176" customFormat="1" ht="23.1" customHeight="1">
      <c r="B36" s="177"/>
      <c r="C36" s="194"/>
      <c r="D36" s="197"/>
      <c r="E36" s="178"/>
      <c r="F36" s="1040" t="s">
        <v>311</v>
      </c>
      <c r="G36" s="1041"/>
      <c r="H36" s="1041"/>
      <c r="I36" s="1041"/>
      <c r="J36" s="1042"/>
      <c r="K36" s="179"/>
      <c r="M36" s="311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4"/>
    </row>
    <row r="37" spans="2:26" s="176" customFormat="1" ht="24" customHeight="1">
      <c r="B37" s="177"/>
      <c r="C37" s="1091" t="s">
        <v>293</v>
      </c>
      <c r="D37" s="1092"/>
      <c r="E37" s="181" t="s">
        <v>300</v>
      </c>
      <c r="F37" s="180" t="s">
        <v>302</v>
      </c>
      <c r="G37" s="180" t="s">
        <v>476</v>
      </c>
      <c r="H37" s="180" t="s">
        <v>305</v>
      </c>
      <c r="I37" s="180" t="s">
        <v>307</v>
      </c>
      <c r="J37" s="190" t="s">
        <v>309</v>
      </c>
      <c r="K37" s="179"/>
      <c r="M37" s="311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4"/>
    </row>
    <row r="38" spans="2:26" s="176" customFormat="1" ht="24" customHeight="1">
      <c r="B38" s="177"/>
      <c r="C38" s="1073" t="s">
        <v>61</v>
      </c>
      <c r="D38" s="1074"/>
      <c r="E38" s="183" t="s">
        <v>301</v>
      </c>
      <c r="F38" s="182" t="s">
        <v>303</v>
      </c>
      <c r="G38" s="182" t="s">
        <v>304</v>
      </c>
      <c r="H38" s="182" t="s">
        <v>306</v>
      </c>
      <c r="I38" s="182" t="s">
        <v>310</v>
      </c>
      <c r="J38" s="185" t="s">
        <v>310</v>
      </c>
      <c r="K38" s="179"/>
      <c r="M38" s="311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4"/>
    </row>
    <row r="39" spans="2:26" ht="23.1" customHeight="1">
      <c r="B39" s="74"/>
      <c r="C39" s="120" t="s">
        <v>294</v>
      </c>
      <c r="D39" s="200"/>
      <c r="E39" s="446"/>
      <c r="F39" s="445"/>
      <c r="G39" s="445"/>
      <c r="H39" s="445"/>
      <c r="I39" s="445"/>
      <c r="J39" s="459">
        <f>SUM(F39:I39)</f>
        <v>0</v>
      </c>
      <c r="K39" s="63"/>
      <c r="M39" s="311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4"/>
    </row>
    <row r="40" spans="2:26" ht="23.1" customHeight="1">
      <c r="B40" s="74"/>
      <c r="C40" s="120" t="s">
        <v>295</v>
      </c>
      <c r="D40" s="200"/>
      <c r="E40" s="446"/>
      <c r="F40" s="445"/>
      <c r="G40" s="445"/>
      <c r="H40" s="445"/>
      <c r="I40" s="445"/>
      <c r="J40" s="459">
        <f>SUM(F40:I40)</f>
        <v>0</v>
      </c>
      <c r="K40" s="63"/>
      <c r="M40" s="311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4"/>
    </row>
    <row r="41" spans="2:26" ht="23.1" customHeight="1">
      <c r="B41" s="74"/>
      <c r="C41" s="120" t="s">
        <v>296</v>
      </c>
      <c r="D41" s="200"/>
      <c r="E41" s="446"/>
      <c r="F41" s="445"/>
      <c r="G41" s="445"/>
      <c r="H41" s="445"/>
      <c r="I41" s="445"/>
      <c r="J41" s="459">
        <f t="shared" ref="J41:J44" si="0">SUM(F41:I41)</f>
        <v>0</v>
      </c>
      <c r="K41" s="63"/>
      <c r="M41" s="311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4"/>
    </row>
    <row r="42" spans="2:26" ht="23.1" customHeight="1">
      <c r="B42" s="74"/>
      <c r="C42" s="120" t="s">
        <v>297</v>
      </c>
      <c r="D42" s="200"/>
      <c r="E42" s="446">
        <v>7</v>
      </c>
      <c r="F42" s="445">
        <v>195388.64</v>
      </c>
      <c r="G42" s="445"/>
      <c r="H42" s="445"/>
      <c r="I42" s="445"/>
      <c r="J42" s="459">
        <f t="shared" si="0"/>
        <v>195388.64</v>
      </c>
      <c r="K42" s="63"/>
      <c r="M42" s="311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4"/>
    </row>
    <row r="43" spans="2:26" ht="23.1" customHeight="1">
      <c r="B43" s="74"/>
      <c r="C43" s="120" t="s">
        <v>298</v>
      </c>
      <c r="D43" s="200"/>
      <c r="E43" s="446">
        <v>8</v>
      </c>
      <c r="F43" s="445">
        <v>168682.04</v>
      </c>
      <c r="G43" s="445"/>
      <c r="H43" s="445"/>
      <c r="I43" s="445"/>
      <c r="J43" s="459">
        <f t="shared" si="0"/>
        <v>168682.04</v>
      </c>
      <c r="K43" s="63"/>
      <c r="M43" s="311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4"/>
    </row>
    <row r="44" spans="2:26" ht="23.1" customHeight="1">
      <c r="B44" s="74"/>
      <c r="C44" s="97" t="s">
        <v>299</v>
      </c>
      <c r="D44" s="201"/>
      <c r="E44" s="449">
        <v>4</v>
      </c>
      <c r="F44" s="448">
        <v>579.28</v>
      </c>
      <c r="G44" s="448"/>
      <c r="H44" s="448"/>
      <c r="I44" s="448"/>
      <c r="J44" s="459">
        <f t="shared" si="0"/>
        <v>579.28</v>
      </c>
      <c r="K44" s="63"/>
      <c r="M44" s="311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4"/>
    </row>
    <row r="45" spans="2:26" ht="23.1" customHeight="1" thickBot="1">
      <c r="B45" s="74"/>
      <c r="C45" s="1089" t="s">
        <v>313</v>
      </c>
      <c r="D45" s="1090"/>
      <c r="E45" s="207">
        <f t="shared" ref="E45:J45" si="1">SUM(E39:E44)</f>
        <v>19</v>
      </c>
      <c r="F45" s="207">
        <f t="shared" si="1"/>
        <v>364649.96000000008</v>
      </c>
      <c r="G45" s="207">
        <f t="shared" si="1"/>
        <v>0</v>
      </c>
      <c r="H45" s="207">
        <f t="shared" si="1"/>
        <v>0</v>
      </c>
      <c r="I45" s="207">
        <f t="shared" si="1"/>
        <v>0</v>
      </c>
      <c r="J45" s="207">
        <f t="shared" si="1"/>
        <v>364649.96000000008</v>
      </c>
      <c r="K45" s="63"/>
      <c r="M45" s="311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4"/>
    </row>
    <row r="46" spans="2:26" ht="23.1" customHeight="1">
      <c r="B46" s="74"/>
      <c r="C46" s="32"/>
      <c r="D46" s="150"/>
      <c r="E46" s="150"/>
      <c r="F46" s="151"/>
      <c r="G46" s="151"/>
      <c r="H46" s="151"/>
      <c r="I46" s="151"/>
      <c r="J46" s="53"/>
      <c r="K46" s="63"/>
      <c r="M46" s="311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4"/>
    </row>
    <row r="47" spans="2:26" ht="23.1" customHeight="1">
      <c r="B47" s="74"/>
      <c r="C47" s="32"/>
      <c r="D47" s="150"/>
      <c r="E47" s="150"/>
      <c r="F47" s="151"/>
      <c r="G47" s="151"/>
      <c r="H47" s="151"/>
      <c r="I47" s="151"/>
      <c r="J47" s="53"/>
      <c r="K47" s="63"/>
      <c r="M47" s="311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4"/>
    </row>
    <row r="48" spans="2:26" ht="23.1" customHeight="1">
      <c r="B48" s="74"/>
      <c r="C48" s="50" t="s">
        <v>312</v>
      </c>
      <c r="D48" s="150"/>
      <c r="E48" s="150"/>
      <c r="F48" s="151"/>
      <c r="G48" s="151"/>
      <c r="H48" s="151"/>
      <c r="I48" s="151"/>
      <c r="J48" s="53"/>
      <c r="K48" s="63"/>
      <c r="M48" s="311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4"/>
    </row>
    <row r="49" spans="2:26" ht="23.1" customHeight="1">
      <c r="B49" s="74"/>
      <c r="C49" s="50"/>
      <c r="D49" s="150"/>
      <c r="E49" s="150"/>
      <c r="F49" s="151"/>
      <c r="G49" s="151"/>
      <c r="H49" s="151"/>
      <c r="I49" s="151"/>
      <c r="J49" s="53"/>
      <c r="K49" s="63"/>
      <c r="M49" s="311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4"/>
    </row>
    <row r="50" spans="2:26" ht="23.1" customHeight="1">
      <c r="B50" s="74"/>
      <c r="C50" s="1040" t="s">
        <v>250</v>
      </c>
      <c r="D50" s="1041"/>
      <c r="E50" s="1093"/>
      <c r="F50" s="204" t="s">
        <v>277</v>
      </c>
      <c r="G50" s="151"/>
      <c r="H50" s="151"/>
      <c r="I50" s="151"/>
      <c r="J50" s="53"/>
      <c r="K50" s="63"/>
      <c r="M50" s="311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4"/>
    </row>
    <row r="51" spans="2:26" s="127" customFormat="1" ht="23.1" customHeight="1">
      <c r="B51" s="125"/>
      <c r="C51" s="206" t="s">
        <v>314</v>
      </c>
      <c r="D51" s="205"/>
      <c r="E51" s="205"/>
      <c r="F51" s="460">
        <v>601</v>
      </c>
      <c r="G51" s="151"/>
      <c r="H51" s="151"/>
      <c r="I51" s="151"/>
      <c r="J51" s="88"/>
      <c r="K51" s="126"/>
      <c r="M51" s="311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4"/>
    </row>
    <row r="52" spans="2:26" s="127" customFormat="1" ht="23.1" customHeight="1">
      <c r="B52" s="125"/>
      <c r="C52" s="206" t="s">
        <v>315</v>
      </c>
      <c r="D52" s="205"/>
      <c r="E52" s="205"/>
      <c r="F52" s="460">
        <v>116693.78</v>
      </c>
      <c r="G52" s="151"/>
      <c r="H52" s="151"/>
      <c r="I52" s="151"/>
      <c r="J52" s="88"/>
      <c r="K52" s="126"/>
      <c r="M52" s="311"/>
      <c r="N52" s="313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4"/>
    </row>
    <row r="53" spans="2:26" ht="23.1" customHeight="1" thickBot="1">
      <c r="B53" s="74"/>
      <c r="C53" s="1089" t="s">
        <v>313</v>
      </c>
      <c r="D53" s="1094"/>
      <c r="E53" s="208"/>
      <c r="F53" s="207">
        <f>SUM(F51:F52)</f>
        <v>117294.78</v>
      </c>
      <c r="G53" s="151"/>
      <c r="H53" s="151"/>
      <c r="I53" s="151"/>
      <c r="J53" s="88"/>
      <c r="K53" s="63"/>
      <c r="M53" s="311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4"/>
    </row>
    <row r="54" spans="2:26" ht="23.1" customHeight="1">
      <c r="B54" s="74"/>
      <c r="C54" s="32"/>
      <c r="D54" s="150"/>
      <c r="E54" s="150"/>
      <c r="F54" s="151"/>
      <c r="G54" s="151"/>
      <c r="H54" s="151"/>
      <c r="I54" s="151"/>
      <c r="J54" s="88"/>
      <c r="K54" s="63"/>
      <c r="M54" s="311"/>
      <c r="N54" s="313"/>
      <c r="O54" s="313"/>
      <c r="P54" s="313"/>
      <c r="Q54" s="313"/>
      <c r="R54" s="313"/>
      <c r="S54" s="313"/>
      <c r="T54" s="313"/>
      <c r="U54" s="313"/>
      <c r="V54" s="313"/>
      <c r="W54" s="313"/>
      <c r="X54" s="313"/>
      <c r="Y54" s="313"/>
      <c r="Z54" s="314"/>
    </row>
    <row r="55" spans="2:26" ht="23.1" customHeight="1">
      <c r="B55" s="74"/>
      <c r="C55" s="32"/>
      <c r="D55" s="150"/>
      <c r="E55" s="150"/>
      <c r="F55" s="151"/>
      <c r="G55" s="151"/>
      <c r="H55" s="151"/>
      <c r="I55" s="151"/>
      <c r="J55" s="88"/>
      <c r="K55" s="63"/>
      <c r="M55" s="311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4"/>
    </row>
    <row r="56" spans="2:26" ht="23.1" customHeight="1">
      <c r="B56" s="74"/>
      <c r="C56" s="50" t="s">
        <v>316</v>
      </c>
      <c r="D56" s="150"/>
      <c r="E56" s="150"/>
      <c r="F56" s="151"/>
      <c r="G56" s="151"/>
      <c r="H56" s="151"/>
      <c r="I56" s="151"/>
      <c r="J56" s="53"/>
      <c r="K56" s="63"/>
      <c r="M56" s="311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4"/>
    </row>
    <row r="57" spans="2:26" ht="23.1" customHeight="1">
      <c r="B57" s="74"/>
      <c r="C57" s="461"/>
      <c r="D57" s="462"/>
      <c r="E57" s="462"/>
      <c r="F57" s="462"/>
      <c r="G57" s="462"/>
      <c r="H57" s="462"/>
      <c r="I57" s="462"/>
      <c r="J57" s="463"/>
      <c r="K57" s="63"/>
      <c r="M57" s="311"/>
      <c r="N57" s="313"/>
      <c r="O57" s="313"/>
      <c r="P57" s="313"/>
      <c r="Q57" s="313"/>
      <c r="R57" s="313"/>
      <c r="S57" s="313"/>
      <c r="T57" s="313"/>
      <c r="U57" s="313"/>
      <c r="V57" s="313"/>
      <c r="W57" s="313"/>
      <c r="X57" s="313"/>
      <c r="Y57" s="313"/>
      <c r="Z57" s="314"/>
    </row>
    <row r="58" spans="2:26" ht="23.1" customHeight="1">
      <c r="B58" s="74"/>
      <c r="C58" s="464"/>
      <c r="D58" s="465"/>
      <c r="E58" s="465"/>
      <c r="F58" s="465"/>
      <c r="G58" s="465"/>
      <c r="H58" s="465"/>
      <c r="I58" s="465"/>
      <c r="J58" s="466"/>
      <c r="K58" s="63"/>
      <c r="M58" s="311"/>
      <c r="N58" s="313"/>
      <c r="O58" s="313"/>
      <c r="P58" s="313"/>
      <c r="Q58" s="313"/>
      <c r="R58" s="313"/>
      <c r="S58" s="313"/>
      <c r="T58" s="313"/>
      <c r="U58" s="313"/>
      <c r="V58" s="313"/>
      <c r="W58" s="313"/>
      <c r="X58" s="313"/>
      <c r="Y58" s="313"/>
      <c r="Z58" s="314"/>
    </row>
    <row r="59" spans="2:26" ht="23.1" customHeight="1">
      <c r="B59" s="74"/>
      <c r="C59" s="464"/>
      <c r="D59" s="465"/>
      <c r="E59" s="465"/>
      <c r="F59" s="465"/>
      <c r="G59" s="465"/>
      <c r="H59" s="465"/>
      <c r="I59" s="465"/>
      <c r="J59" s="466"/>
      <c r="K59" s="63"/>
      <c r="M59" s="311"/>
      <c r="N59" s="313"/>
      <c r="O59" s="313"/>
      <c r="P59" s="313"/>
      <c r="Q59" s="313"/>
      <c r="R59" s="313"/>
      <c r="S59" s="313"/>
      <c r="T59" s="313"/>
      <c r="U59" s="313"/>
      <c r="V59" s="313"/>
      <c r="W59" s="313"/>
      <c r="X59" s="313"/>
      <c r="Y59" s="313"/>
      <c r="Z59" s="314"/>
    </row>
    <row r="60" spans="2:26" ht="23.1" customHeight="1">
      <c r="B60" s="74"/>
      <c r="C60" s="467"/>
      <c r="D60" s="468"/>
      <c r="E60" s="468"/>
      <c r="F60" s="468"/>
      <c r="G60" s="468"/>
      <c r="H60" s="468"/>
      <c r="I60" s="468"/>
      <c r="J60" s="469"/>
      <c r="K60" s="63"/>
      <c r="M60" s="311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4"/>
    </row>
    <row r="61" spans="2:26" ht="23.1" customHeight="1">
      <c r="B61" s="74"/>
      <c r="C61" s="940"/>
      <c r="D61" s="940"/>
      <c r="E61" s="940"/>
      <c r="F61" s="940"/>
      <c r="G61" s="940"/>
      <c r="H61" s="940"/>
      <c r="I61" s="940"/>
      <c r="J61" s="940"/>
      <c r="K61" s="63"/>
      <c r="M61" s="311"/>
      <c r="N61" s="313"/>
      <c r="O61" s="313"/>
      <c r="P61" s="313"/>
      <c r="Q61" s="313"/>
      <c r="R61" s="313"/>
      <c r="S61" s="313"/>
      <c r="T61" s="313"/>
      <c r="U61" s="313"/>
      <c r="V61" s="313"/>
      <c r="W61" s="313"/>
      <c r="X61" s="313"/>
      <c r="Y61" s="313"/>
      <c r="Z61" s="314"/>
    </row>
    <row r="62" spans="2:26" ht="23.1" customHeight="1">
      <c r="B62" s="74"/>
      <c r="C62" s="941" t="s">
        <v>674</v>
      </c>
      <c r="D62" s="940"/>
      <c r="E62" s="940"/>
      <c r="F62" s="940"/>
      <c r="G62" s="940"/>
      <c r="H62" s="940"/>
      <c r="I62" s="940"/>
      <c r="J62" s="940"/>
      <c r="K62" s="63"/>
      <c r="M62" s="311"/>
      <c r="N62" s="313"/>
      <c r="O62" s="313"/>
      <c r="P62" s="313"/>
      <c r="Q62" s="313"/>
      <c r="R62" s="313"/>
      <c r="S62" s="313"/>
      <c r="T62" s="313"/>
      <c r="U62" s="313"/>
      <c r="V62" s="313"/>
      <c r="W62" s="313"/>
      <c r="X62" s="313"/>
      <c r="Y62" s="313"/>
      <c r="Z62" s="314"/>
    </row>
    <row r="63" spans="2:26" ht="23.1" customHeight="1">
      <c r="B63" s="74"/>
      <c r="C63" s="942" t="s">
        <v>695</v>
      </c>
      <c r="D63" s="940"/>
      <c r="E63" s="940"/>
      <c r="F63" s="940"/>
      <c r="G63" s="940"/>
      <c r="H63" s="940"/>
      <c r="I63" s="940"/>
      <c r="J63" s="940"/>
      <c r="K63" s="63"/>
      <c r="M63" s="311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4"/>
    </row>
    <row r="64" spans="2:26" ht="23.1" customHeight="1" thickBot="1">
      <c r="B64" s="78"/>
      <c r="C64" s="46"/>
      <c r="D64" s="1030"/>
      <c r="E64" s="1030"/>
      <c r="F64" s="46"/>
      <c r="G64" s="46"/>
      <c r="H64" s="46"/>
      <c r="I64" s="46"/>
      <c r="J64" s="79"/>
      <c r="K64" s="80"/>
      <c r="M64" s="305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7"/>
    </row>
    <row r="65" spans="4:10" ht="23.1" customHeight="1">
      <c r="D65" s="61"/>
      <c r="E65" s="61"/>
      <c r="F65" s="62"/>
      <c r="G65" s="62"/>
      <c r="H65" s="62"/>
      <c r="I65" s="62"/>
      <c r="J65" s="62"/>
    </row>
    <row r="66" spans="4:10" ht="12.75">
      <c r="D66" s="81" t="s">
        <v>76</v>
      </c>
      <c r="E66" s="61"/>
      <c r="F66" s="62"/>
      <c r="G66" s="62"/>
      <c r="H66" s="62"/>
      <c r="I66" s="62"/>
      <c r="J66" s="52" t="s">
        <v>60</v>
      </c>
    </row>
    <row r="67" spans="4:10" ht="12.75">
      <c r="D67" s="82" t="s">
        <v>77</v>
      </c>
      <c r="E67" s="61"/>
      <c r="F67" s="62"/>
      <c r="G67" s="62"/>
      <c r="H67" s="62"/>
      <c r="I67" s="62"/>
      <c r="J67" s="62"/>
    </row>
    <row r="68" spans="4:10" ht="12.75">
      <c r="D68" s="82" t="s">
        <v>78</v>
      </c>
      <c r="E68" s="61"/>
      <c r="F68" s="62"/>
      <c r="G68" s="62"/>
      <c r="H68" s="62"/>
      <c r="I68" s="62"/>
      <c r="J68" s="62"/>
    </row>
    <row r="69" spans="4:10" ht="12.75">
      <c r="D69" s="82" t="s">
        <v>79</v>
      </c>
      <c r="E69" s="61"/>
      <c r="F69" s="62"/>
      <c r="G69" s="62"/>
      <c r="H69" s="62"/>
      <c r="I69" s="62"/>
      <c r="J69" s="62"/>
    </row>
    <row r="70" spans="4:10" ht="12.75">
      <c r="D70" s="82" t="s">
        <v>80</v>
      </c>
      <c r="E70" s="61"/>
      <c r="F70" s="62"/>
      <c r="G70" s="62"/>
      <c r="H70" s="62"/>
      <c r="I70" s="62"/>
      <c r="J70" s="62"/>
    </row>
    <row r="71" spans="4:10" ht="23.1" customHeight="1">
      <c r="D71" s="61"/>
      <c r="E71" s="61"/>
      <c r="F71" s="62"/>
      <c r="G71" s="62"/>
      <c r="H71" s="62"/>
      <c r="I71" s="62"/>
      <c r="J71" s="62"/>
    </row>
    <row r="72" spans="4:10" ht="23.1" customHeight="1">
      <c r="D72" s="61"/>
      <c r="E72" s="61"/>
      <c r="F72" s="62"/>
      <c r="G72" s="62"/>
      <c r="H72" s="62"/>
      <c r="I72" s="62"/>
      <c r="J72" s="62"/>
    </row>
    <row r="73" spans="4:10" ht="23.1" customHeight="1">
      <c r="D73" s="61"/>
      <c r="E73" s="61"/>
      <c r="F73" s="62"/>
      <c r="G73" s="62"/>
      <c r="H73" s="62"/>
      <c r="I73" s="62"/>
      <c r="J73" s="62"/>
    </row>
    <row r="74" spans="4:10" ht="23.1" customHeight="1">
      <c r="D74" s="61"/>
      <c r="E74" s="61"/>
      <c r="F74" s="62"/>
      <c r="G74" s="62"/>
      <c r="H74" s="62"/>
      <c r="I74" s="62"/>
      <c r="J74" s="62"/>
    </row>
    <row r="75" spans="4:10" ht="23.1" customHeight="1">
      <c r="F75" s="62"/>
      <c r="G75" s="62"/>
      <c r="H75" s="62"/>
      <c r="I75" s="62"/>
      <c r="J75" s="62"/>
    </row>
  </sheetData>
  <sheetProtection password="E059" sheet="1" objects="1" scenarios="1"/>
  <mergeCells count="10">
    <mergeCell ref="J6:J7"/>
    <mergeCell ref="C12:D12"/>
    <mergeCell ref="C45:D45"/>
    <mergeCell ref="D64:E64"/>
    <mergeCell ref="E9:J9"/>
    <mergeCell ref="C37:D37"/>
    <mergeCell ref="C38:D38"/>
    <mergeCell ref="F36:J36"/>
    <mergeCell ref="C50:E50"/>
    <mergeCell ref="C53:D53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4:W86"/>
  <sheetViews>
    <sheetView topLeftCell="A25" zoomScale="70" zoomScaleNormal="70" workbookViewId="0">
      <selection activeCell="F78" sqref="F78"/>
    </sheetView>
  </sheetViews>
  <sheetFormatPr baseColWidth="10" defaultColWidth="10.6640625" defaultRowHeight="23.1" customHeight="1"/>
  <cols>
    <col min="1" max="2" width="3.109375" style="54" customWidth="1"/>
    <col min="3" max="3" width="79.109375" style="54" customWidth="1"/>
    <col min="4" max="4" width="14.109375" style="55" customWidth="1"/>
    <col min="5" max="5" width="2.6640625" style="55" customWidth="1"/>
    <col min="6" max="6" width="79.109375" style="55" customWidth="1"/>
    <col min="7" max="7" width="14.109375" style="55" customWidth="1"/>
    <col min="8" max="8" width="3.33203125" style="54" customWidth="1"/>
    <col min="9" max="16384" width="10.6640625" style="54"/>
  </cols>
  <sheetData>
    <row r="4" spans="2:23" ht="23.1" customHeight="1" thickBot="1"/>
    <row r="5" spans="2:23" ht="9" customHeight="1">
      <c r="B5" s="56"/>
      <c r="C5" s="57"/>
      <c r="D5" s="58"/>
      <c r="E5" s="58"/>
      <c r="F5" s="58"/>
      <c r="G5" s="58"/>
      <c r="H5" s="59"/>
      <c r="J5" s="308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10"/>
    </row>
    <row r="6" spans="2:23" ht="30" customHeight="1">
      <c r="B6" s="60"/>
      <c r="C6" s="51" t="s">
        <v>0</v>
      </c>
      <c r="D6" s="62"/>
      <c r="E6" s="62"/>
      <c r="F6" s="62"/>
      <c r="G6" s="987">
        <f>ejercicio</f>
        <v>2018</v>
      </c>
      <c r="H6" s="63"/>
      <c r="J6" s="311"/>
      <c r="K6" s="312" t="s">
        <v>499</v>
      </c>
      <c r="L6" s="312"/>
      <c r="M6" s="312"/>
      <c r="N6" s="312"/>
      <c r="O6" s="313"/>
      <c r="P6" s="313"/>
      <c r="Q6" s="313"/>
      <c r="R6" s="313"/>
      <c r="S6" s="313"/>
      <c r="T6" s="313"/>
      <c r="U6" s="313"/>
      <c r="V6" s="313"/>
      <c r="W6" s="314"/>
    </row>
    <row r="7" spans="2:23" ht="30" customHeight="1">
      <c r="B7" s="60"/>
      <c r="C7" s="51" t="s">
        <v>1</v>
      </c>
      <c r="D7" s="62"/>
      <c r="E7" s="62"/>
      <c r="F7" s="62"/>
      <c r="G7" s="987"/>
      <c r="H7" s="63"/>
      <c r="J7" s="311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4"/>
    </row>
    <row r="8" spans="2:23" ht="30" customHeight="1">
      <c r="B8" s="60"/>
      <c r="C8" s="64"/>
      <c r="D8" s="62"/>
      <c r="E8" s="62"/>
      <c r="F8" s="62"/>
      <c r="G8" s="65"/>
      <c r="H8" s="63"/>
      <c r="J8" s="311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4"/>
    </row>
    <row r="9" spans="2:23" s="127" customFormat="1" ht="30" customHeight="1">
      <c r="B9" s="125"/>
      <c r="C9" s="45" t="s">
        <v>2</v>
      </c>
      <c r="D9" s="1029"/>
      <c r="E9" s="1029"/>
      <c r="F9" s="1029"/>
      <c r="G9" s="1029"/>
      <c r="H9" s="126"/>
      <c r="J9" s="311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4"/>
    </row>
    <row r="10" spans="2:23" ht="6.95" customHeight="1">
      <c r="B10" s="60"/>
      <c r="C10" s="61"/>
      <c r="D10" s="62"/>
      <c r="E10" s="62"/>
      <c r="F10" s="62"/>
      <c r="G10" s="62"/>
      <c r="H10" s="63"/>
      <c r="J10" s="311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4"/>
    </row>
    <row r="11" spans="2:23" s="72" customFormat="1" ht="30" customHeight="1">
      <c r="B11" s="68"/>
      <c r="C11" s="69" t="s">
        <v>320</v>
      </c>
      <c r="D11" s="70"/>
      <c r="E11" s="70"/>
      <c r="F11" s="70"/>
      <c r="G11" s="70"/>
      <c r="H11" s="71"/>
      <c r="J11" s="311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4"/>
    </row>
    <row r="12" spans="2:23" s="72" customFormat="1" ht="30" customHeight="1">
      <c r="B12" s="68"/>
      <c r="C12" s="830"/>
      <c r="D12" s="53"/>
      <c r="E12" s="53"/>
      <c r="F12" s="53"/>
      <c r="G12" s="53"/>
      <c r="H12" s="71"/>
      <c r="J12" s="311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4"/>
    </row>
    <row r="13" spans="2:23" ht="29.1" customHeight="1">
      <c r="B13" s="74"/>
      <c r="C13" s="1095" t="s">
        <v>321</v>
      </c>
      <c r="D13" s="1096"/>
      <c r="E13" s="1096"/>
      <c r="F13" s="1096"/>
      <c r="G13" s="1097"/>
      <c r="H13" s="63"/>
      <c r="J13" s="311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4"/>
    </row>
    <row r="14" spans="2:23" ht="9" customHeight="1">
      <c r="B14" s="74"/>
      <c r="C14" s="92"/>
      <c r="D14" s="53"/>
      <c r="E14" s="53"/>
      <c r="F14" s="53"/>
      <c r="G14" s="53"/>
      <c r="H14" s="63"/>
      <c r="J14" s="311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4"/>
    </row>
    <row r="15" spans="2:23" s="187" customFormat="1" ht="23.1" customHeight="1">
      <c r="B15" s="184"/>
      <c r="C15" s="1040" t="s">
        <v>324</v>
      </c>
      <c r="D15" s="1042"/>
      <c r="E15" s="88"/>
      <c r="F15" s="1040" t="s">
        <v>325</v>
      </c>
      <c r="G15" s="1042"/>
      <c r="H15" s="186"/>
      <c r="J15" s="311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4"/>
    </row>
    <row r="16" spans="2:23" s="187" customFormat="1" ht="24" customHeight="1">
      <c r="B16" s="184"/>
      <c r="C16" s="829" t="s">
        <v>238</v>
      </c>
      <c r="D16" s="204" t="s">
        <v>277</v>
      </c>
      <c r="E16" s="88"/>
      <c r="F16" s="204" t="s">
        <v>238</v>
      </c>
      <c r="G16" s="188" t="s">
        <v>277</v>
      </c>
      <c r="H16" s="186"/>
      <c r="J16" s="311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4"/>
    </row>
    <row r="17" spans="2:23" s="77" customFormat="1" ht="23.1" customHeight="1">
      <c r="B17" s="74"/>
      <c r="C17" s="218" t="s">
        <v>326</v>
      </c>
      <c r="D17" s="919"/>
      <c r="E17" s="220"/>
      <c r="F17" s="219" t="str">
        <f>C17</f>
        <v>CABILDO INSULAR DE TENERIFE</v>
      </c>
      <c r="G17" s="394"/>
      <c r="H17" s="75"/>
      <c r="J17" s="311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4"/>
    </row>
    <row r="18" spans="2:23" s="77" customFormat="1" ht="23.1" customHeight="1">
      <c r="B18" s="74"/>
      <c r="C18" s="221" t="s">
        <v>327</v>
      </c>
      <c r="D18" s="920"/>
      <c r="E18" s="220"/>
      <c r="F18" s="219" t="str">
        <f t="shared" ref="F18:F55" si="0">C18</f>
        <v>O.A. DE MUSEOS Y CENTROS</v>
      </c>
      <c r="G18" s="394"/>
      <c r="H18" s="75"/>
      <c r="J18" s="311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4"/>
    </row>
    <row r="19" spans="2:23" s="77" customFormat="1" ht="23.1" customHeight="1">
      <c r="B19" s="74"/>
      <c r="C19" s="221" t="s">
        <v>328</v>
      </c>
      <c r="D19" s="920"/>
      <c r="E19" s="220"/>
      <c r="F19" s="219" t="str">
        <f t="shared" si="0"/>
        <v>O.A. INST. INS. ATENCIÓN SOC. Y SOCIOSAN.</v>
      </c>
      <c r="G19" s="394"/>
      <c r="H19" s="75"/>
      <c r="J19" s="311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4"/>
    </row>
    <row r="20" spans="2:23" s="77" customFormat="1" ht="23.1" customHeight="1">
      <c r="B20" s="74"/>
      <c r="C20" s="221" t="s">
        <v>329</v>
      </c>
      <c r="D20" s="920"/>
      <c r="E20" s="220"/>
      <c r="F20" s="219" t="str">
        <f t="shared" si="0"/>
        <v>O.A. PATRONATO INSULAR DE MUSICA</v>
      </c>
      <c r="G20" s="394"/>
      <c r="H20" s="75"/>
      <c r="J20" s="311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4"/>
    </row>
    <row r="21" spans="2:23" s="77" customFormat="1" ht="23.1" customHeight="1">
      <c r="B21" s="74"/>
      <c r="C21" s="221" t="s">
        <v>330</v>
      </c>
      <c r="D21" s="920"/>
      <c r="E21" s="220"/>
      <c r="F21" s="219" t="str">
        <f t="shared" si="0"/>
        <v>O.A. CONSEJO INSULAR DE AGUAS</v>
      </c>
      <c r="G21" s="394"/>
      <c r="H21" s="75"/>
      <c r="J21" s="311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4"/>
    </row>
    <row r="22" spans="2:23" s="77" customFormat="1" ht="23.1" customHeight="1">
      <c r="B22" s="74"/>
      <c r="C22" s="221" t="s">
        <v>331</v>
      </c>
      <c r="D22" s="920"/>
      <c r="E22" s="220"/>
      <c r="F22" s="219" t="str">
        <f t="shared" si="0"/>
        <v>EPEL. BALSAS DE TENERIFE</v>
      </c>
      <c r="G22" s="394"/>
      <c r="H22" s="75"/>
      <c r="J22" s="311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4"/>
    </row>
    <row r="23" spans="2:23" s="77" customFormat="1" ht="23.1" customHeight="1">
      <c r="B23" s="74"/>
      <c r="C23" s="221" t="s">
        <v>664</v>
      </c>
      <c r="D23" s="920"/>
      <c r="E23" s="220"/>
      <c r="F23" s="219" t="str">
        <f t="shared" si="0"/>
        <v>EPEL TEA, TENERFE ESPACIO DE LAS ARTES</v>
      </c>
      <c r="G23" s="394"/>
      <c r="H23" s="75"/>
      <c r="J23" s="311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4"/>
    </row>
    <row r="24" spans="2:23" s="77" customFormat="1" ht="23.1" customHeight="1">
      <c r="B24" s="74"/>
      <c r="C24" s="221" t="s">
        <v>332</v>
      </c>
      <c r="D24" s="920"/>
      <c r="E24" s="220"/>
      <c r="F24" s="219" t="str">
        <f t="shared" si="0"/>
        <v>EPEL AGROTEIDE ENTIDAD INSULAR DESARROLLO AGRICOLA Y GANADERO</v>
      </c>
      <c r="G24" s="394"/>
      <c r="H24" s="75"/>
      <c r="J24" s="311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4"/>
    </row>
    <row r="25" spans="2:23" s="77" customFormat="1" ht="23.1" customHeight="1">
      <c r="B25" s="74"/>
      <c r="C25" s="221" t="s">
        <v>333</v>
      </c>
      <c r="D25" s="920"/>
      <c r="E25" s="220"/>
      <c r="F25" s="219" t="str">
        <f t="shared" si="0"/>
        <v>CASINO DE TAORO, SA</v>
      </c>
      <c r="G25" s="394"/>
      <c r="H25" s="75"/>
      <c r="J25" s="311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4"/>
    </row>
    <row r="26" spans="2:23" s="77" customFormat="1" ht="23.1" customHeight="1">
      <c r="B26" s="74"/>
      <c r="C26" s="221" t="s">
        <v>334</v>
      </c>
      <c r="D26" s="920"/>
      <c r="E26" s="220"/>
      <c r="F26" s="219" t="str">
        <f t="shared" si="0"/>
        <v>CASINO DE PLAYA DE LAS AMÉRICAS, SA</v>
      </c>
      <c r="G26" s="394"/>
      <c r="H26" s="75"/>
      <c r="J26" s="311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4"/>
    </row>
    <row r="27" spans="2:23" s="77" customFormat="1" ht="23.1" customHeight="1">
      <c r="B27" s="74"/>
      <c r="C27" s="221" t="s">
        <v>335</v>
      </c>
      <c r="D27" s="920"/>
      <c r="E27" s="220"/>
      <c r="F27" s="219" t="str">
        <f t="shared" si="0"/>
        <v>CASINO DE SANTA CRUZ, SA</v>
      </c>
      <c r="G27" s="394"/>
      <c r="H27" s="75"/>
      <c r="J27" s="311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4"/>
    </row>
    <row r="28" spans="2:23" s="77" customFormat="1" ht="23.1" customHeight="1">
      <c r="B28" s="74"/>
      <c r="C28" s="221" t="s">
        <v>336</v>
      </c>
      <c r="D28" s="920"/>
      <c r="E28" s="220"/>
      <c r="F28" s="219" t="str">
        <f t="shared" si="0"/>
        <v>INSTIT.FERIAL DE TENERIFE, SA</v>
      </c>
      <c r="G28" s="394"/>
      <c r="H28" s="75"/>
      <c r="J28" s="311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4"/>
    </row>
    <row r="29" spans="2:23" s="77" customFormat="1" ht="23.1" customHeight="1">
      <c r="B29" s="74"/>
      <c r="C29" s="221" t="s">
        <v>337</v>
      </c>
      <c r="D29" s="920"/>
      <c r="E29" s="220"/>
      <c r="F29" s="219" t="str">
        <f t="shared" si="0"/>
        <v>EMPRESA INSULAR DE ARTESANÍA, SA</v>
      </c>
      <c r="G29" s="394"/>
      <c r="H29" s="75"/>
      <c r="J29" s="311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4"/>
    </row>
    <row r="30" spans="2:23" s="77" customFormat="1" ht="23.1" customHeight="1">
      <c r="B30" s="74"/>
      <c r="C30" s="221" t="s">
        <v>338</v>
      </c>
      <c r="D30" s="920"/>
      <c r="E30" s="220"/>
      <c r="F30" s="219" t="str">
        <f t="shared" si="0"/>
        <v>SINPROMI.S.L.</v>
      </c>
      <c r="G30" s="394"/>
      <c r="H30" s="75"/>
      <c r="J30" s="311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4"/>
    </row>
    <row r="31" spans="2:23" s="77" customFormat="1" ht="23.1" customHeight="1">
      <c r="B31" s="74"/>
      <c r="C31" s="221" t="s">
        <v>339</v>
      </c>
      <c r="D31" s="920"/>
      <c r="E31" s="220"/>
      <c r="F31" s="219" t="str">
        <f t="shared" si="0"/>
        <v>AUDITORIO DE TENERIFE, SA</v>
      </c>
      <c r="G31" s="394"/>
      <c r="H31" s="75"/>
      <c r="J31" s="311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4"/>
    </row>
    <row r="32" spans="2:23" s="77" customFormat="1" ht="23.1" customHeight="1">
      <c r="B32" s="74"/>
      <c r="C32" s="221" t="s">
        <v>340</v>
      </c>
      <c r="D32" s="920"/>
      <c r="E32" s="220"/>
      <c r="F32" s="219" t="str">
        <f t="shared" si="0"/>
        <v>GEST. INS. DEPORTE, CULT.Y OCIO, SA (IDECO)</v>
      </c>
      <c r="G32" s="394"/>
      <c r="H32" s="75"/>
      <c r="J32" s="311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4"/>
    </row>
    <row r="33" spans="2:23" s="77" customFormat="1" ht="23.1" customHeight="1">
      <c r="B33" s="74"/>
      <c r="C33" s="221" t="s">
        <v>341</v>
      </c>
      <c r="D33" s="920"/>
      <c r="E33" s="220"/>
      <c r="F33" s="219" t="str">
        <f t="shared" si="0"/>
        <v>TITSA</v>
      </c>
      <c r="G33" s="394"/>
      <c r="H33" s="75"/>
      <c r="J33" s="311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4"/>
    </row>
    <row r="34" spans="2:23" s="77" customFormat="1" ht="23.1" customHeight="1">
      <c r="B34" s="74"/>
      <c r="C34" s="221" t="s">
        <v>342</v>
      </c>
      <c r="D34" s="920"/>
      <c r="E34" s="220"/>
      <c r="F34" s="219" t="str">
        <f t="shared" si="0"/>
        <v>SPET, TURISMO DE TENERIFE, S.A.</v>
      </c>
      <c r="G34" s="394"/>
      <c r="H34" s="75"/>
      <c r="J34" s="311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4"/>
    </row>
    <row r="35" spans="2:23" s="77" customFormat="1" ht="23.1" customHeight="1">
      <c r="B35" s="74"/>
      <c r="C35" s="221" t="s">
        <v>343</v>
      </c>
      <c r="D35" s="920"/>
      <c r="E35" s="220"/>
      <c r="F35" s="219" t="str">
        <f t="shared" si="0"/>
        <v>INSTITUTO MEDICO TINERFEÑO, S.A. (IMETISA)</v>
      </c>
      <c r="G35" s="394"/>
      <c r="H35" s="75"/>
      <c r="J35" s="311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4"/>
    </row>
    <row r="36" spans="2:23" s="77" customFormat="1" ht="23.1" customHeight="1">
      <c r="B36" s="74"/>
      <c r="C36" s="221" t="s">
        <v>344</v>
      </c>
      <c r="D36" s="920"/>
      <c r="E36" s="220"/>
      <c r="F36" s="219" t="str">
        <f t="shared" si="0"/>
        <v>METROPOLITANO DE TENERIFE, S.A.</v>
      </c>
      <c r="G36" s="394"/>
      <c r="H36" s="75"/>
      <c r="J36" s="311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4"/>
    </row>
    <row r="37" spans="2:23" s="77" customFormat="1" ht="23.1" customHeight="1">
      <c r="B37" s="74"/>
      <c r="C37" s="221" t="s">
        <v>345</v>
      </c>
      <c r="D37" s="920"/>
      <c r="E37" s="220"/>
      <c r="F37" s="219" t="str">
        <f t="shared" si="0"/>
        <v>INST. TECNOL. Y DE ENERGIAS RENOVABLES, S.A. (ITER)</v>
      </c>
      <c r="G37" s="394">
        <v>26549.5</v>
      </c>
      <c r="H37" s="75"/>
      <c r="J37" s="311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4"/>
    </row>
    <row r="38" spans="2:23" s="77" customFormat="1" ht="23.1" customHeight="1">
      <c r="B38" s="74"/>
      <c r="C38" s="221" t="s">
        <v>346</v>
      </c>
      <c r="D38" s="920"/>
      <c r="E38" s="220"/>
      <c r="F38" s="219" t="str">
        <f t="shared" si="0"/>
        <v>CULTIVOS Y TECNOLOGÍAS AGRARIAS DE TENERIFE, S.A (CULTESA)</v>
      </c>
      <c r="G38" s="394"/>
      <c r="H38" s="75"/>
      <c r="J38" s="311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4"/>
    </row>
    <row r="39" spans="2:23" s="77" customFormat="1" ht="23.1" customHeight="1">
      <c r="B39" s="74"/>
      <c r="C39" s="221" t="s">
        <v>347</v>
      </c>
      <c r="D39" s="920"/>
      <c r="E39" s="220"/>
      <c r="F39" s="219" t="str">
        <f t="shared" si="0"/>
        <v>BUENAVISTA GOLF, S.A.</v>
      </c>
      <c r="G39" s="394"/>
      <c r="H39" s="75"/>
      <c r="J39" s="311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4"/>
    </row>
    <row r="40" spans="2:23" s="77" customFormat="1" ht="23.1" customHeight="1">
      <c r="B40" s="74"/>
      <c r="C40" s="221" t="s">
        <v>348</v>
      </c>
      <c r="D40" s="920"/>
      <c r="E40" s="220"/>
      <c r="F40" s="219" t="str">
        <f t="shared" si="0"/>
        <v>PARQUE CIENTÍFICO Y TECNOLÓGICO DE TENERIFE, S.A.</v>
      </c>
      <c r="G40" s="394"/>
      <c r="H40" s="75"/>
      <c r="J40" s="311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4"/>
    </row>
    <row r="41" spans="2:23" s="77" customFormat="1" ht="23.1" customHeight="1">
      <c r="B41" s="74"/>
      <c r="C41" s="221" t="s">
        <v>349</v>
      </c>
      <c r="D41" s="920"/>
      <c r="E41" s="220"/>
      <c r="F41" s="219" t="str">
        <f t="shared" si="0"/>
        <v>INSTITUTO TECNOLÓGICO Y DE COMUNICACIONES DE TENERIFE, S.L. (IT3)</v>
      </c>
      <c r="G41" s="394"/>
      <c r="H41" s="75"/>
      <c r="J41" s="311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4"/>
    </row>
    <row r="42" spans="2:23" s="77" customFormat="1" ht="23.1" customHeight="1">
      <c r="B42" s="74"/>
      <c r="C42" s="221" t="s">
        <v>350</v>
      </c>
      <c r="D42" s="920"/>
      <c r="E42" s="220"/>
      <c r="F42" s="219" t="str">
        <f t="shared" si="0"/>
        <v>INSTITUTO VULCANOLÓGICO DE CANARIAS S.A.</v>
      </c>
      <c r="G42" s="394"/>
      <c r="H42" s="75"/>
      <c r="J42" s="311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4"/>
    </row>
    <row r="43" spans="2:23" s="77" customFormat="1" ht="23.1" customHeight="1">
      <c r="B43" s="74"/>
      <c r="C43" s="221" t="s">
        <v>351</v>
      </c>
      <c r="D43" s="920"/>
      <c r="E43" s="220"/>
      <c r="F43" s="219" t="str">
        <f t="shared" si="0"/>
        <v>CANARIAS SUBMARINE LINK, S.L. (Canalink)</v>
      </c>
      <c r="G43" s="394"/>
      <c r="H43" s="75"/>
      <c r="J43" s="311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4"/>
    </row>
    <row r="44" spans="2:23" s="77" customFormat="1" ht="23.1" customHeight="1">
      <c r="B44" s="74"/>
      <c r="C44" s="221" t="s">
        <v>352</v>
      </c>
      <c r="D44" s="920"/>
      <c r="E44" s="220"/>
      <c r="F44" s="219" t="str">
        <f t="shared" si="0"/>
        <v>CANALINK AFRICA, S.L.</v>
      </c>
      <c r="G44" s="394"/>
      <c r="H44" s="75"/>
      <c r="J44" s="311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4"/>
    </row>
    <row r="45" spans="2:23" s="77" customFormat="1" ht="23.1" customHeight="1">
      <c r="B45" s="74"/>
      <c r="C45" s="221" t="s">
        <v>353</v>
      </c>
      <c r="D45" s="920"/>
      <c r="E45" s="220"/>
      <c r="F45" s="219" t="str">
        <f t="shared" si="0"/>
        <v>CANALINK BAHARICOM, S.L.</v>
      </c>
      <c r="G45" s="394"/>
      <c r="H45" s="75"/>
      <c r="J45" s="311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4"/>
    </row>
    <row r="46" spans="2:23" s="77" customFormat="1" ht="23.1" customHeight="1">
      <c r="B46" s="74"/>
      <c r="C46" s="221" t="s">
        <v>354</v>
      </c>
      <c r="D46" s="920"/>
      <c r="E46" s="220"/>
      <c r="F46" s="219" t="str">
        <f t="shared" si="0"/>
        <v>GESTIÓN INSULAR DE AGUAS DE TENERIFE, S.A. (GESTA)</v>
      </c>
      <c r="G46" s="394"/>
      <c r="H46" s="75"/>
      <c r="J46" s="311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4"/>
    </row>
    <row r="47" spans="2:23" s="77" customFormat="1" ht="23.1" customHeight="1">
      <c r="B47" s="74"/>
      <c r="C47" s="221" t="s">
        <v>355</v>
      </c>
      <c r="D47" s="920"/>
      <c r="E47" s="220"/>
      <c r="F47" s="219" t="str">
        <f t="shared" si="0"/>
        <v>FUNDACION TENERIFE RURAL</v>
      </c>
      <c r="G47" s="394"/>
      <c r="H47" s="75"/>
      <c r="J47" s="311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4"/>
    </row>
    <row r="48" spans="2:23" s="77" customFormat="1" ht="23.1" customHeight="1">
      <c r="B48" s="74"/>
      <c r="C48" s="221" t="s">
        <v>356</v>
      </c>
      <c r="D48" s="920"/>
      <c r="E48" s="220"/>
      <c r="F48" s="219" t="str">
        <f t="shared" si="0"/>
        <v>FUNDACIÓN  ITB</v>
      </c>
      <c r="G48" s="394"/>
      <c r="H48" s="75"/>
      <c r="J48" s="311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4"/>
    </row>
    <row r="49" spans="2:23" s="77" customFormat="1" ht="23.1" customHeight="1">
      <c r="B49" s="74"/>
      <c r="C49" s="221" t="s">
        <v>357</v>
      </c>
      <c r="D49" s="920"/>
      <c r="E49" s="220"/>
      <c r="F49" s="219" t="str">
        <f t="shared" si="0"/>
        <v>FIFEDE</v>
      </c>
      <c r="G49" s="394"/>
      <c r="H49" s="75"/>
      <c r="J49" s="311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4"/>
    </row>
    <row r="50" spans="2:23" s="77" customFormat="1" ht="23.1" customHeight="1">
      <c r="B50" s="74"/>
      <c r="C50" s="221" t="s">
        <v>358</v>
      </c>
      <c r="D50" s="920"/>
      <c r="E50" s="220"/>
      <c r="F50" s="219" t="str">
        <f t="shared" si="0"/>
        <v>AGENCIA INSULAR DE LA ENERGIA</v>
      </c>
      <c r="G50" s="394"/>
      <c r="H50" s="75"/>
      <c r="J50" s="311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4"/>
    </row>
    <row r="51" spans="2:23" s="77" customFormat="1" ht="23.1" customHeight="1">
      <c r="B51" s="74"/>
      <c r="C51" s="221" t="s">
        <v>359</v>
      </c>
      <c r="D51" s="920"/>
      <c r="E51" s="220"/>
      <c r="F51" s="219" t="str">
        <f t="shared" si="0"/>
        <v>FUNDACIÓN CANARIAS FACTORÍA DE LA INNOVACIÓN TURÍSTICA</v>
      </c>
      <c r="G51" s="394"/>
      <c r="H51" s="75"/>
      <c r="J51" s="311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4"/>
    </row>
    <row r="52" spans="2:23" s="77" customFormat="1" ht="23.1" customHeight="1">
      <c r="B52" s="74"/>
      <c r="C52" s="221" t="s">
        <v>360</v>
      </c>
      <c r="D52" s="920"/>
      <c r="E52" s="220"/>
      <c r="F52" s="219" t="str">
        <f t="shared" si="0"/>
        <v>CONSORCIO PREVENSIÓN, EXTINCIÓN INCENDIOS Y SALVAMENTO DE LA ISLA DE TENERIFE</v>
      </c>
      <c r="G52" s="394"/>
      <c r="H52" s="75"/>
      <c r="J52" s="311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4"/>
    </row>
    <row r="53" spans="2:23" s="77" customFormat="1" ht="23.1" customHeight="1">
      <c r="B53" s="74"/>
      <c r="C53" s="221" t="s">
        <v>361</v>
      </c>
      <c r="D53" s="920"/>
      <c r="E53" s="220"/>
      <c r="F53" s="219" t="str">
        <f t="shared" si="0"/>
        <v>CONSORCIO DE TRIBUTOS DE LA ISLA DE TENERIFE</v>
      </c>
      <c r="G53" s="394"/>
      <c r="H53" s="75"/>
      <c r="J53" s="311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4"/>
    </row>
    <row r="54" spans="2:23" s="77" customFormat="1" ht="23.1" customHeight="1">
      <c r="B54" s="74"/>
      <c r="C54" s="221" t="s">
        <v>362</v>
      </c>
      <c r="D54" s="920"/>
      <c r="E54" s="220"/>
      <c r="F54" s="219" t="str">
        <f t="shared" si="0"/>
        <v>CONSORCIO ISLA BAJA</v>
      </c>
      <c r="G54" s="394"/>
      <c r="H54" s="75"/>
      <c r="J54" s="311"/>
      <c r="K54" s="313"/>
      <c r="L54" s="313"/>
      <c r="M54" s="313"/>
      <c r="N54" s="313"/>
      <c r="O54" s="313"/>
      <c r="P54" s="313"/>
      <c r="Q54" s="313"/>
      <c r="R54" s="313"/>
      <c r="S54" s="313"/>
      <c r="T54" s="313"/>
      <c r="U54" s="313"/>
      <c r="V54" s="313"/>
      <c r="W54" s="314"/>
    </row>
    <row r="55" spans="2:23" s="77" customFormat="1" ht="23.1" customHeight="1">
      <c r="B55" s="74"/>
      <c r="C55" s="222" t="s">
        <v>363</v>
      </c>
      <c r="D55" s="921"/>
      <c r="E55" s="220"/>
      <c r="F55" s="219" t="str">
        <f t="shared" si="0"/>
        <v>CONSORCIO URBANÍSTICO PARA LA REHABILITACIÓN DEL PTO. DE LA CRUZ</v>
      </c>
      <c r="G55" s="395"/>
      <c r="H55" s="75"/>
      <c r="J55" s="311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4"/>
    </row>
    <row r="56" spans="2:23" s="127" customFormat="1" ht="23.1" customHeight="1" thickBot="1">
      <c r="B56" s="125"/>
      <c r="C56" s="831" t="s">
        <v>279</v>
      </c>
      <c r="D56" s="112">
        <f>SUM(D17:D55)</f>
        <v>0</v>
      </c>
      <c r="E56" s="88"/>
      <c r="F56" s="154" t="s">
        <v>279</v>
      </c>
      <c r="G56" s="112">
        <f>SUM(G17:G55)</f>
        <v>26549.5</v>
      </c>
      <c r="H56" s="126"/>
      <c r="J56" s="311"/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4"/>
    </row>
    <row r="57" spans="2:23" ht="23.1" customHeight="1">
      <c r="B57" s="74"/>
      <c r="C57" s="150"/>
      <c r="D57" s="151"/>
      <c r="E57" s="53"/>
      <c r="F57" s="151"/>
      <c r="G57" s="53"/>
      <c r="H57" s="63"/>
      <c r="J57" s="311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3"/>
      <c r="W57" s="314"/>
    </row>
    <row r="58" spans="2:23" ht="23.1" customHeight="1">
      <c r="B58" s="74"/>
      <c r="C58" s="1095" t="s">
        <v>665</v>
      </c>
      <c r="D58" s="1096"/>
      <c r="E58" s="1096"/>
      <c r="F58" s="1096"/>
      <c r="G58" s="1097"/>
      <c r="H58" s="63"/>
      <c r="J58" s="311"/>
      <c r="K58" s="313"/>
      <c r="L58" s="313"/>
      <c r="M58" s="313"/>
      <c r="N58" s="313"/>
      <c r="O58" s="313"/>
      <c r="P58" s="313"/>
      <c r="Q58" s="313"/>
      <c r="R58" s="313"/>
      <c r="S58" s="313"/>
      <c r="T58" s="313"/>
      <c r="U58" s="313"/>
      <c r="V58" s="313"/>
      <c r="W58" s="314"/>
    </row>
    <row r="59" spans="2:23" s="61" customFormat="1" ht="9" customHeight="1">
      <c r="B59" s="74"/>
      <c r="C59" s="32"/>
      <c r="D59" s="32"/>
      <c r="E59" s="32"/>
      <c r="F59" s="32"/>
      <c r="G59" s="32"/>
      <c r="H59" s="63"/>
      <c r="J59" s="311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  <c r="V59" s="313"/>
      <c r="W59" s="314"/>
    </row>
    <row r="60" spans="2:23" ht="23.1" customHeight="1">
      <c r="B60" s="74"/>
      <c r="C60" s="1095" t="s">
        <v>321</v>
      </c>
      <c r="D60" s="1096"/>
      <c r="E60" s="1096"/>
      <c r="F60" s="1096"/>
      <c r="G60" s="1097"/>
      <c r="H60" s="63"/>
      <c r="J60" s="311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4"/>
    </row>
    <row r="61" spans="2:23" s="61" customFormat="1" ht="9" customHeight="1">
      <c r="B61" s="74"/>
      <c r="C61" s="32"/>
      <c r="D61" s="32"/>
      <c r="E61" s="32"/>
      <c r="F61" s="32"/>
      <c r="G61" s="32"/>
      <c r="H61" s="63"/>
      <c r="J61" s="311"/>
      <c r="K61" s="313"/>
      <c r="L61" s="313"/>
      <c r="M61" s="313"/>
      <c r="N61" s="313"/>
      <c r="O61" s="313"/>
      <c r="P61" s="313"/>
      <c r="Q61" s="313"/>
      <c r="R61" s="313"/>
      <c r="S61" s="313"/>
      <c r="T61" s="313"/>
      <c r="U61" s="313"/>
      <c r="V61" s="313"/>
      <c r="W61" s="314"/>
    </row>
    <row r="62" spans="2:23" ht="23.1" customHeight="1">
      <c r="B62" s="74"/>
      <c r="C62" s="1040" t="s">
        <v>324</v>
      </c>
      <c r="D62" s="1042"/>
      <c r="E62" s="88"/>
      <c r="F62" s="1040" t="s">
        <v>325</v>
      </c>
      <c r="G62" s="1042"/>
      <c r="H62" s="63"/>
      <c r="J62" s="311"/>
      <c r="K62" s="313"/>
      <c r="L62" s="313"/>
      <c r="M62" s="313"/>
      <c r="N62" s="313"/>
      <c r="O62" s="313"/>
      <c r="P62" s="313"/>
      <c r="Q62" s="313"/>
      <c r="R62" s="313"/>
      <c r="S62" s="313"/>
      <c r="T62" s="313"/>
      <c r="U62" s="313"/>
      <c r="V62" s="313"/>
      <c r="W62" s="314"/>
    </row>
    <row r="63" spans="2:23" ht="23.1" customHeight="1">
      <c r="B63" s="74"/>
      <c r="C63" s="829" t="s">
        <v>238</v>
      </c>
      <c r="D63" s="204" t="s">
        <v>277</v>
      </c>
      <c r="E63" s="88"/>
      <c r="F63" s="204" t="s">
        <v>238</v>
      </c>
      <c r="G63" s="188" t="s">
        <v>277</v>
      </c>
      <c r="H63" s="63"/>
      <c r="J63" s="311"/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4"/>
    </row>
    <row r="64" spans="2:23" ht="23.1" customHeight="1">
      <c r="B64" s="74"/>
      <c r="C64" s="218" t="s">
        <v>364</v>
      </c>
      <c r="D64" s="394"/>
      <c r="E64" s="220"/>
      <c r="F64" s="219" t="str">
        <f>C64</f>
        <v>A.M.C. POLÍGONO INDUSTRIAL DE GÜIMAR</v>
      </c>
      <c r="G64" s="394"/>
      <c r="H64" s="63"/>
      <c r="J64" s="311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4"/>
    </row>
    <row r="65" spans="2:23" ht="23.1" customHeight="1">
      <c r="B65" s="74"/>
      <c r="C65" s="221" t="s">
        <v>365</v>
      </c>
      <c r="D65" s="394"/>
      <c r="E65" s="220"/>
      <c r="F65" s="219" t="str">
        <f>C65</f>
        <v>MERCATENERIFE, S.A.</v>
      </c>
      <c r="G65" s="394"/>
      <c r="H65" s="63"/>
      <c r="J65" s="311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4"/>
    </row>
    <row r="66" spans="2:23" ht="23.1" customHeight="1">
      <c r="B66" s="74"/>
      <c r="C66" s="221" t="s">
        <v>366</v>
      </c>
      <c r="D66" s="394"/>
      <c r="E66" s="220"/>
      <c r="F66" s="219" t="str">
        <f>C66</f>
        <v>POLÍGONO INDUSTRIAL DE GRANADILLA-PARQUE TECNOLÓGICO DE TENERIFE, S.A.</v>
      </c>
      <c r="G66" s="394"/>
      <c r="H66" s="63"/>
      <c r="J66" s="311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4"/>
    </row>
    <row r="67" spans="2:23" ht="23.1" customHeight="1">
      <c r="B67" s="74"/>
      <c r="C67" s="221" t="s">
        <v>367</v>
      </c>
      <c r="D67" s="394"/>
      <c r="E67" s="220"/>
      <c r="F67" s="219" t="str">
        <f>C67</f>
        <v>PARQUES EÓLICOS DE GRANADILLA, A.I.E.</v>
      </c>
      <c r="G67" s="394"/>
      <c r="H67" s="63"/>
      <c r="J67" s="311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4"/>
    </row>
    <row r="68" spans="2:23" ht="23.1" customHeight="1">
      <c r="B68" s="74"/>
      <c r="C68" s="221" t="s">
        <v>368</v>
      </c>
      <c r="D68" s="394"/>
      <c r="E68" s="220"/>
      <c r="F68" s="219" t="str">
        <f>C68</f>
        <v>EÓLICAS DE TENERIFE, A.I.E.</v>
      </c>
      <c r="G68" s="394"/>
      <c r="H68" s="63"/>
      <c r="J68" s="311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4"/>
    </row>
    <row r="69" spans="2:23" s="127" customFormat="1" ht="23.1" customHeight="1" thickBot="1">
      <c r="B69" s="125"/>
      <c r="C69" s="831" t="s">
        <v>279</v>
      </c>
      <c r="D69" s="112">
        <f>SUM(D64:D68)</f>
        <v>0</v>
      </c>
      <c r="E69" s="88"/>
      <c r="F69" s="154" t="s">
        <v>279</v>
      </c>
      <c r="G69" s="112">
        <f>SUM(G64:G68)</f>
        <v>0</v>
      </c>
      <c r="H69" s="126"/>
      <c r="J69" s="311"/>
      <c r="K69" s="313"/>
      <c r="L69" s="313"/>
      <c r="M69" s="313"/>
      <c r="N69" s="313"/>
      <c r="O69" s="313"/>
      <c r="P69" s="313"/>
      <c r="Q69" s="313"/>
      <c r="R69" s="313"/>
      <c r="S69" s="313"/>
      <c r="T69" s="313"/>
      <c r="U69" s="313"/>
      <c r="V69" s="313"/>
      <c r="W69" s="314"/>
    </row>
    <row r="70" spans="2:23" ht="23.1" customHeight="1">
      <c r="B70" s="74"/>
      <c r="C70" s="150"/>
      <c r="D70" s="151"/>
      <c r="E70" s="53"/>
      <c r="F70" s="151"/>
      <c r="G70" s="53"/>
      <c r="H70" s="63"/>
      <c r="J70" s="311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4"/>
    </row>
    <row r="71" spans="2:23" ht="23.1" customHeight="1">
      <c r="B71" s="74"/>
      <c r="C71" s="108" t="s">
        <v>207</v>
      </c>
      <c r="D71" s="151"/>
      <c r="E71" s="53"/>
      <c r="F71" s="151"/>
      <c r="G71" s="53"/>
      <c r="H71" s="63"/>
      <c r="J71" s="311"/>
      <c r="K71" s="313"/>
      <c r="L71" s="313"/>
      <c r="M71" s="313"/>
      <c r="N71" s="313"/>
      <c r="O71" s="313"/>
      <c r="P71" s="313"/>
      <c r="Q71" s="313"/>
      <c r="R71" s="313"/>
      <c r="S71" s="313"/>
      <c r="T71" s="313"/>
      <c r="U71" s="313"/>
      <c r="V71" s="313"/>
      <c r="W71" s="314"/>
    </row>
    <row r="72" spans="2:23" ht="15.95" customHeight="1">
      <c r="B72" s="74"/>
      <c r="C72" s="106" t="s">
        <v>369</v>
      </c>
      <c r="D72" s="151"/>
      <c r="E72" s="53"/>
      <c r="F72" s="151"/>
      <c r="G72" s="53"/>
      <c r="H72" s="63"/>
      <c r="J72" s="311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4"/>
    </row>
    <row r="73" spans="2:23" ht="15.95" customHeight="1">
      <c r="B73" s="74"/>
      <c r="C73" s="105"/>
      <c r="D73" s="151"/>
      <c r="E73" s="151"/>
      <c r="F73" s="151"/>
      <c r="G73" s="53"/>
      <c r="H73" s="63"/>
      <c r="J73" s="311"/>
      <c r="K73" s="313"/>
      <c r="L73" s="313"/>
      <c r="M73" s="313"/>
      <c r="N73" s="313"/>
      <c r="O73" s="313"/>
      <c r="P73" s="313"/>
      <c r="Q73" s="313"/>
      <c r="R73" s="313"/>
      <c r="S73" s="313"/>
      <c r="T73" s="313"/>
      <c r="U73" s="313"/>
      <c r="V73" s="313"/>
      <c r="W73" s="314"/>
    </row>
    <row r="74" spans="2:23" ht="15.95" customHeight="1">
      <c r="B74" s="74"/>
      <c r="C74" s="189"/>
      <c r="D74" s="107"/>
      <c r="E74" s="107"/>
      <c r="F74" s="107"/>
      <c r="G74" s="53"/>
      <c r="H74" s="63"/>
      <c r="J74" s="311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4"/>
    </row>
    <row r="75" spans="2:23" ht="23.1" customHeight="1" thickBot="1">
      <c r="B75" s="78"/>
      <c r="C75" s="828"/>
      <c r="D75" s="46"/>
      <c r="E75" s="46"/>
      <c r="F75" s="46"/>
      <c r="G75" s="79"/>
      <c r="H75" s="80"/>
      <c r="J75" s="305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7"/>
    </row>
    <row r="76" spans="2:23" ht="23.1" customHeight="1">
      <c r="C76" s="61"/>
      <c r="D76" s="62"/>
      <c r="E76" s="62"/>
      <c r="F76" s="62"/>
      <c r="G76" s="62"/>
    </row>
    <row r="77" spans="2:23" ht="12.75">
      <c r="C77" s="81" t="s">
        <v>76</v>
      </c>
      <c r="D77" s="62"/>
      <c r="E77" s="62"/>
      <c r="F77" s="62"/>
      <c r="G77" s="52" t="s">
        <v>318</v>
      </c>
    </row>
    <row r="78" spans="2:23" ht="12.75">
      <c r="C78" s="82" t="s">
        <v>77</v>
      </c>
      <c r="D78" s="62"/>
      <c r="E78" s="62"/>
      <c r="F78" s="62"/>
      <c r="G78" s="62"/>
    </row>
    <row r="79" spans="2:23" ht="12.75">
      <c r="C79" s="82" t="s">
        <v>78</v>
      </c>
      <c r="D79" s="62"/>
      <c r="E79" s="62"/>
      <c r="F79" s="62"/>
      <c r="G79" s="62"/>
    </row>
    <row r="80" spans="2:23" ht="12.75">
      <c r="C80" s="82" t="s">
        <v>79</v>
      </c>
      <c r="D80" s="62"/>
      <c r="E80" s="62"/>
      <c r="F80" s="62"/>
      <c r="G80" s="62"/>
    </row>
    <row r="81" spans="3:7" ht="12.75">
      <c r="C81" s="82" t="s">
        <v>80</v>
      </c>
      <c r="D81" s="62"/>
      <c r="E81" s="62"/>
      <c r="F81" s="62"/>
      <c r="G81" s="62"/>
    </row>
    <row r="82" spans="3:7" ht="23.1" customHeight="1">
      <c r="C82" s="61"/>
      <c r="D82" s="62"/>
      <c r="E82" s="62"/>
      <c r="F82" s="62"/>
      <c r="G82" s="62"/>
    </row>
    <row r="83" spans="3:7" ht="23.1" customHeight="1">
      <c r="C83" s="61"/>
      <c r="D83" s="62"/>
      <c r="E83" s="62"/>
      <c r="F83" s="62"/>
      <c r="G83" s="62"/>
    </row>
    <row r="84" spans="3:7" ht="23.1" customHeight="1">
      <c r="C84" s="61"/>
      <c r="D84" s="62"/>
      <c r="E84" s="62"/>
      <c r="F84" s="62"/>
      <c r="G84" s="62"/>
    </row>
    <row r="85" spans="3:7" ht="23.1" customHeight="1">
      <c r="C85" s="61"/>
      <c r="D85" s="62"/>
      <c r="E85" s="62"/>
      <c r="F85" s="62"/>
      <c r="G85" s="62"/>
    </row>
    <row r="86" spans="3:7" ht="23.1" customHeight="1">
      <c r="D86" s="62"/>
      <c r="E86" s="62"/>
      <c r="F86" s="62"/>
      <c r="G86" s="62"/>
    </row>
  </sheetData>
  <sheetProtection password="E059" sheet="1" objects="1" scenarios="1"/>
  <mergeCells count="9">
    <mergeCell ref="C60:G60"/>
    <mergeCell ref="C62:D62"/>
    <mergeCell ref="F62:G62"/>
    <mergeCell ref="C58:G58"/>
    <mergeCell ref="G6:G7"/>
    <mergeCell ref="D9:G9"/>
    <mergeCell ref="C13:G13"/>
    <mergeCell ref="C15:D15"/>
    <mergeCell ref="F15:G15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topLeftCell="A20" zoomScale="70" zoomScaleNormal="70" workbookViewId="0">
      <selection activeCell="D46" sqref="D46"/>
    </sheetView>
  </sheetViews>
  <sheetFormatPr baseColWidth="10" defaultColWidth="10.6640625" defaultRowHeight="23.1" customHeight="1"/>
  <cols>
    <col min="1" max="2" width="3.109375" style="54" customWidth="1"/>
    <col min="3" max="3" width="13.5546875" style="54" customWidth="1"/>
    <col min="4" max="4" width="99.5546875" style="54" customWidth="1"/>
    <col min="5" max="7" width="17.6640625" style="55" customWidth="1"/>
    <col min="8" max="8" width="3.33203125" style="54" customWidth="1"/>
    <col min="9" max="16384" width="10.6640625" style="54"/>
  </cols>
  <sheetData>
    <row r="2" spans="2:23" ht="23.1" customHeight="1">
      <c r="D2" s="150" t="s">
        <v>174</v>
      </c>
    </row>
    <row r="3" spans="2:23" ht="23.1" customHeight="1">
      <c r="D3" s="150" t="s">
        <v>175</v>
      </c>
    </row>
    <row r="4" spans="2:23" ht="23.1" customHeight="1" thickBot="1"/>
    <row r="5" spans="2:23" ht="9" customHeight="1">
      <c r="B5" s="56"/>
      <c r="C5" s="57"/>
      <c r="D5" s="57"/>
      <c r="E5" s="58"/>
      <c r="F5" s="58"/>
      <c r="G5" s="58"/>
      <c r="H5" s="59"/>
      <c r="J5" s="308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10"/>
    </row>
    <row r="6" spans="2:23" ht="30" customHeight="1">
      <c r="B6" s="60"/>
      <c r="C6" s="51" t="s">
        <v>0</v>
      </c>
      <c r="D6" s="61"/>
      <c r="E6" s="62"/>
      <c r="F6" s="62"/>
      <c r="G6" s="987">
        <f>ejercicio</f>
        <v>2018</v>
      </c>
      <c r="H6" s="63"/>
      <c r="J6" s="311"/>
      <c r="K6" s="312" t="s">
        <v>499</v>
      </c>
      <c r="L6" s="312"/>
      <c r="M6" s="312"/>
      <c r="N6" s="312"/>
      <c r="O6" s="313"/>
      <c r="P6" s="313"/>
      <c r="Q6" s="313"/>
      <c r="R6" s="313"/>
      <c r="S6" s="313"/>
      <c r="T6" s="313"/>
      <c r="U6" s="313"/>
      <c r="V6" s="313"/>
      <c r="W6" s="314"/>
    </row>
    <row r="7" spans="2:23" ht="30" customHeight="1">
      <c r="B7" s="60"/>
      <c r="C7" s="51" t="s">
        <v>1</v>
      </c>
      <c r="D7" s="61"/>
      <c r="E7" s="62"/>
      <c r="F7" s="62"/>
      <c r="G7" s="987"/>
      <c r="H7" s="63"/>
      <c r="J7" s="311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4"/>
    </row>
    <row r="8" spans="2:23" ht="30" customHeight="1">
      <c r="B8" s="60"/>
      <c r="C8" s="64"/>
      <c r="D8" s="61"/>
      <c r="E8" s="62"/>
      <c r="F8" s="62"/>
      <c r="G8" s="65"/>
      <c r="H8" s="63"/>
      <c r="J8" s="311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4"/>
    </row>
    <row r="9" spans="2:23" s="127" customFormat="1" ht="30" customHeight="1">
      <c r="B9" s="125"/>
      <c r="C9" s="45" t="s">
        <v>2</v>
      </c>
      <c r="D9" s="1029" t="str">
        <f>Entidad</f>
        <v>AGENCIA INSULAR DE LA ENERGÍA DE TENERIFE FUNDACIÓN CANARIA</v>
      </c>
      <c r="E9" s="1029"/>
      <c r="F9" s="1029"/>
      <c r="G9" s="1029"/>
      <c r="H9" s="126"/>
      <c r="J9" s="311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4"/>
    </row>
    <row r="10" spans="2:23" ht="6.95" customHeight="1">
      <c r="B10" s="60"/>
      <c r="C10" s="61"/>
      <c r="D10" s="61"/>
      <c r="E10" s="62"/>
      <c r="F10" s="62"/>
      <c r="G10" s="62"/>
      <c r="H10" s="63"/>
      <c r="J10" s="311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4"/>
    </row>
    <row r="11" spans="2:23" s="72" customFormat="1" ht="30" customHeight="1">
      <c r="B11" s="68"/>
      <c r="C11" s="69" t="s">
        <v>370</v>
      </c>
      <c r="D11" s="69"/>
      <c r="E11" s="70"/>
      <c r="F11" s="70"/>
      <c r="G11" s="70"/>
      <c r="H11" s="71"/>
      <c r="J11" s="311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4"/>
    </row>
    <row r="12" spans="2:23" s="72" customFormat="1" ht="30" customHeight="1">
      <c r="B12" s="68"/>
      <c r="C12" s="1049"/>
      <c r="D12" s="1049"/>
      <c r="E12" s="53"/>
      <c r="F12" s="53"/>
      <c r="G12" s="53"/>
      <c r="H12" s="71"/>
      <c r="J12" s="311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4"/>
    </row>
    <row r="13" spans="2:23" ht="29.1" customHeight="1">
      <c r="B13" s="74"/>
      <c r="C13" s="50" t="s">
        <v>371</v>
      </c>
      <c r="D13" s="92"/>
      <c r="E13" s="53"/>
      <c r="F13" s="53"/>
      <c r="G13" s="191"/>
      <c r="H13" s="63"/>
      <c r="J13" s="311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4"/>
    </row>
    <row r="14" spans="2:23" ht="9" customHeight="1">
      <c r="B14" s="74"/>
      <c r="C14" s="92"/>
      <c r="D14" s="92"/>
      <c r="E14" s="53"/>
      <c r="F14" s="53"/>
      <c r="G14" s="53"/>
      <c r="H14" s="63"/>
      <c r="J14" s="311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4"/>
    </row>
    <row r="15" spans="2:23" s="176" customFormat="1" ht="23.1" customHeight="1">
      <c r="B15" s="177"/>
      <c r="C15" s="138"/>
      <c r="D15" s="178"/>
      <c r="E15" s="138" t="s">
        <v>277</v>
      </c>
      <c r="F15" s="138" t="s">
        <v>373</v>
      </c>
      <c r="G15" s="138"/>
      <c r="H15" s="179"/>
      <c r="J15" s="311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4"/>
    </row>
    <row r="16" spans="2:23" s="176" customFormat="1" ht="24" customHeight="1">
      <c r="B16" s="177"/>
      <c r="C16" s="182" t="s">
        <v>239</v>
      </c>
      <c r="D16" s="183" t="s">
        <v>250</v>
      </c>
      <c r="E16" s="182" t="s">
        <v>372</v>
      </c>
      <c r="F16" s="182">
        <f>ejercicio</f>
        <v>2018</v>
      </c>
      <c r="G16" s="182" t="s">
        <v>374</v>
      </c>
      <c r="H16" s="179"/>
      <c r="J16" s="311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4"/>
    </row>
    <row r="17" spans="2:23" ht="23.1" customHeight="1">
      <c r="B17" s="74"/>
      <c r="C17" s="380"/>
      <c r="D17" s="374"/>
      <c r="E17" s="370"/>
      <c r="F17" s="370"/>
      <c r="G17" s="470"/>
      <c r="H17" s="63"/>
      <c r="J17" s="311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4"/>
    </row>
    <row r="18" spans="2:23" ht="23.1" customHeight="1">
      <c r="B18" s="74"/>
      <c r="C18" s="380"/>
      <c r="D18" s="374"/>
      <c r="E18" s="370"/>
      <c r="F18" s="370"/>
      <c r="G18" s="471"/>
      <c r="H18" s="63"/>
      <c r="J18" s="311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4"/>
    </row>
    <row r="19" spans="2:23" ht="23.1" customHeight="1">
      <c r="B19" s="74"/>
      <c r="C19" s="380"/>
      <c r="D19" s="374"/>
      <c r="E19" s="370"/>
      <c r="F19" s="370"/>
      <c r="G19" s="471"/>
      <c r="H19" s="63"/>
      <c r="J19" s="311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4"/>
    </row>
    <row r="20" spans="2:23" ht="23.1" customHeight="1">
      <c r="B20" s="74"/>
      <c r="C20" s="380"/>
      <c r="D20" s="374"/>
      <c r="E20" s="370"/>
      <c r="F20" s="370"/>
      <c r="G20" s="471"/>
      <c r="H20" s="63"/>
      <c r="J20" s="311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4"/>
    </row>
    <row r="21" spans="2:23" ht="23.1" customHeight="1">
      <c r="B21" s="74"/>
      <c r="C21" s="380"/>
      <c r="D21" s="374"/>
      <c r="E21" s="370"/>
      <c r="F21" s="370"/>
      <c r="G21" s="471"/>
      <c r="H21" s="63"/>
      <c r="J21" s="311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4"/>
    </row>
    <row r="22" spans="2:23" ht="23.1" customHeight="1">
      <c r="B22" s="74"/>
      <c r="C22" s="380"/>
      <c r="D22" s="374"/>
      <c r="E22" s="370"/>
      <c r="F22" s="370"/>
      <c r="G22" s="471"/>
      <c r="H22" s="63"/>
      <c r="J22" s="311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4"/>
    </row>
    <row r="23" spans="2:23" ht="23.1" customHeight="1">
      <c r="B23" s="74"/>
      <c r="C23" s="380"/>
      <c r="D23" s="374"/>
      <c r="E23" s="370"/>
      <c r="F23" s="370"/>
      <c r="G23" s="471"/>
      <c r="H23" s="63"/>
      <c r="J23" s="311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4"/>
    </row>
    <row r="24" spans="2:23" ht="23.1" customHeight="1">
      <c r="B24" s="74"/>
      <c r="C24" s="380"/>
      <c r="D24" s="374"/>
      <c r="E24" s="370"/>
      <c r="F24" s="370"/>
      <c r="G24" s="471"/>
      <c r="H24" s="63"/>
      <c r="J24" s="311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4"/>
    </row>
    <row r="25" spans="2:23" ht="23.1" customHeight="1">
      <c r="B25" s="74"/>
      <c r="C25" s="380"/>
      <c r="D25" s="374"/>
      <c r="E25" s="370"/>
      <c r="F25" s="370"/>
      <c r="G25" s="471"/>
      <c r="H25" s="63"/>
      <c r="J25" s="311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4"/>
    </row>
    <row r="26" spans="2:23" ht="23.1" customHeight="1">
      <c r="B26" s="74"/>
      <c r="C26" s="380"/>
      <c r="D26" s="374"/>
      <c r="E26" s="370"/>
      <c r="F26" s="370"/>
      <c r="G26" s="471"/>
      <c r="H26" s="63"/>
      <c r="J26" s="311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4"/>
    </row>
    <row r="27" spans="2:23" ht="23.1" customHeight="1">
      <c r="B27" s="74"/>
      <c r="C27" s="380"/>
      <c r="D27" s="374"/>
      <c r="E27" s="370"/>
      <c r="F27" s="370"/>
      <c r="G27" s="471"/>
      <c r="H27" s="63"/>
      <c r="J27" s="311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4"/>
    </row>
    <row r="28" spans="2:23" ht="23.1" customHeight="1">
      <c r="B28" s="74"/>
      <c r="C28" s="380"/>
      <c r="D28" s="374"/>
      <c r="E28" s="370"/>
      <c r="F28" s="370"/>
      <c r="G28" s="471"/>
      <c r="H28" s="63"/>
      <c r="J28" s="311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4"/>
    </row>
    <row r="29" spans="2:23" ht="23.1" customHeight="1">
      <c r="B29" s="74"/>
      <c r="C29" s="380"/>
      <c r="D29" s="374"/>
      <c r="E29" s="370"/>
      <c r="F29" s="370"/>
      <c r="G29" s="471"/>
      <c r="H29" s="63"/>
      <c r="J29" s="311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4"/>
    </row>
    <row r="30" spans="2:23" ht="23.1" customHeight="1">
      <c r="B30" s="74"/>
      <c r="C30" s="380"/>
      <c r="D30" s="374"/>
      <c r="E30" s="370"/>
      <c r="F30" s="370"/>
      <c r="G30" s="471"/>
      <c r="H30" s="63"/>
      <c r="J30" s="311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4"/>
    </row>
    <row r="31" spans="2:23" ht="23.1" customHeight="1">
      <c r="B31" s="74"/>
      <c r="C31" s="381"/>
      <c r="D31" s="375"/>
      <c r="E31" s="371"/>
      <c r="F31" s="371"/>
      <c r="G31" s="472"/>
      <c r="H31" s="63"/>
      <c r="J31" s="311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4"/>
    </row>
    <row r="32" spans="2:23" ht="23.1" customHeight="1">
      <c r="B32" s="74"/>
      <c r="C32" s="382"/>
      <c r="D32" s="376"/>
      <c r="E32" s="373"/>
      <c r="F32" s="373"/>
      <c r="G32" s="473"/>
      <c r="H32" s="63"/>
      <c r="J32" s="311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4"/>
    </row>
    <row r="33" spans="2:23" ht="23.1" customHeight="1" thickBot="1">
      <c r="B33" s="74"/>
      <c r="C33" s="150"/>
      <c r="D33" s="154" t="s">
        <v>196</v>
      </c>
      <c r="E33" s="112">
        <f>SUM(E17:E32)</f>
        <v>0</v>
      </c>
      <c r="F33" s="112">
        <f>SUM(F17:F32)</f>
        <v>0</v>
      </c>
      <c r="G33" s="53"/>
      <c r="H33" s="63"/>
      <c r="J33" s="311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4"/>
    </row>
    <row r="34" spans="2:23" ht="23.1" customHeight="1">
      <c r="B34" s="74"/>
      <c r="C34" s="150"/>
      <c r="D34" s="150"/>
      <c r="E34" s="151"/>
      <c r="F34" s="151"/>
      <c r="G34" s="53"/>
      <c r="H34" s="63"/>
      <c r="J34" s="311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4"/>
    </row>
    <row r="35" spans="2:23" ht="23.1" customHeight="1" thickBot="1">
      <c r="B35" s="78"/>
      <c r="C35" s="1030"/>
      <c r="D35" s="1030"/>
      <c r="E35" s="46"/>
      <c r="F35" s="46"/>
      <c r="G35" s="79"/>
      <c r="H35" s="80"/>
      <c r="J35" s="305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7"/>
    </row>
    <row r="36" spans="2:23" ht="23.1" customHeight="1">
      <c r="C36" s="61"/>
      <c r="D36" s="61"/>
      <c r="E36" s="62"/>
      <c r="F36" s="62"/>
      <c r="G36" s="62"/>
    </row>
    <row r="37" spans="2:23" ht="12.75">
      <c r="C37" s="81" t="s">
        <v>76</v>
      </c>
      <c r="D37" s="61"/>
      <c r="E37" s="62"/>
      <c r="F37" s="62"/>
      <c r="G37" s="52" t="s">
        <v>319</v>
      </c>
    </row>
    <row r="38" spans="2:23" ht="12.75">
      <c r="C38" s="82" t="s">
        <v>77</v>
      </c>
      <c r="D38" s="61"/>
      <c r="E38" s="62"/>
      <c r="F38" s="62"/>
      <c r="G38" s="62"/>
    </row>
    <row r="39" spans="2:23" ht="12.75">
      <c r="C39" s="82" t="s">
        <v>78</v>
      </c>
      <c r="D39" s="61"/>
      <c r="E39" s="62"/>
      <c r="F39" s="62"/>
      <c r="G39" s="62"/>
    </row>
    <row r="40" spans="2:23" ht="12.75">
      <c r="C40" s="82" t="s">
        <v>79</v>
      </c>
      <c r="D40" s="61"/>
      <c r="E40" s="62"/>
      <c r="F40" s="62"/>
      <c r="G40" s="62"/>
    </row>
    <row r="41" spans="2:23" ht="12.75">
      <c r="C41" s="82" t="s">
        <v>80</v>
      </c>
      <c r="D41" s="61"/>
      <c r="E41" s="62"/>
      <c r="F41" s="62"/>
      <c r="G41" s="62"/>
    </row>
    <row r="42" spans="2:23" ht="23.1" customHeight="1">
      <c r="C42" s="61"/>
      <c r="D42" s="61"/>
      <c r="E42" s="62"/>
      <c r="F42" s="62"/>
      <c r="G42" s="62"/>
    </row>
    <row r="43" spans="2:23" ht="23.1" customHeight="1">
      <c r="C43" s="61"/>
      <c r="D43" s="61"/>
      <c r="E43" s="62"/>
      <c r="F43" s="62"/>
      <c r="G43" s="62"/>
    </row>
    <row r="44" spans="2:23" ht="23.1" customHeight="1">
      <c r="C44" s="61"/>
      <c r="D44" s="61"/>
      <c r="E44" s="62"/>
      <c r="F44" s="62"/>
      <c r="G44" s="62"/>
    </row>
    <row r="45" spans="2:23" ht="23.1" customHeight="1">
      <c r="C45" s="61"/>
      <c r="D45" s="61"/>
      <c r="E45" s="62"/>
      <c r="F45" s="62"/>
      <c r="G45" s="62"/>
    </row>
    <row r="46" spans="2:23" ht="23.1" customHeight="1">
      <c r="E46" s="62"/>
      <c r="F46" s="62"/>
      <c r="G46" s="62"/>
    </row>
  </sheetData>
  <sheetProtection password="E059" sheet="1" objects="1" scenarios="1"/>
  <mergeCells count="4">
    <mergeCell ref="C35:D35"/>
    <mergeCell ref="G6:G7"/>
    <mergeCell ref="D9:G9"/>
    <mergeCell ref="C12:D12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N48"/>
  <sheetViews>
    <sheetView topLeftCell="G1" workbookViewId="0">
      <pane ySplit="14" topLeftCell="A15" activePane="bottomLeft" state="frozen"/>
      <selection activeCell="D13" sqref="D13:M13"/>
      <selection pane="bottomLeft" activeCell="D13" sqref="D13:M13"/>
    </sheetView>
  </sheetViews>
  <sheetFormatPr baseColWidth="10" defaultColWidth="10.6640625" defaultRowHeight="23.1" customHeight="1"/>
  <cols>
    <col min="1" max="1" width="3" style="215" customWidth="1"/>
    <col min="2" max="2" width="3.109375" style="215" customWidth="1"/>
    <col min="3" max="3" width="12.109375" style="215" customWidth="1"/>
    <col min="4" max="4" width="68" style="215" customWidth="1"/>
    <col min="5" max="7" width="39.33203125" style="215" customWidth="1"/>
    <col min="8" max="8" width="3.5546875" style="215" customWidth="1"/>
    <col min="9" max="9" width="10.6640625" style="215"/>
    <col min="10" max="12" width="4.109375" style="215" customWidth="1"/>
    <col min="13" max="13" width="11.5546875" style="215" bestFit="1" customWidth="1"/>
    <col min="14" max="16384" width="10.6640625" style="215"/>
  </cols>
  <sheetData>
    <row r="2" spans="2:14" ht="23.1" customHeight="1">
      <c r="D2" s="247" t="s">
        <v>31</v>
      </c>
    </row>
    <row r="3" spans="2:14" ht="23.1" customHeight="1">
      <c r="D3" s="247" t="s">
        <v>32</v>
      </c>
    </row>
    <row r="4" spans="2:14" ht="23.1" customHeight="1" thickBot="1"/>
    <row r="5" spans="2:14" ht="9" customHeight="1">
      <c r="B5" s="821" t="s">
        <v>616</v>
      </c>
      <c r="C5" s="253"/>
      <c r="D5" s="253"/>
      <c r="E5" s="253"/>
      <c r="F5" s="253"/>
      <c r="G5" s="253"/>
      <c r="H5" s="254"/>
    </row>
    <row r="6" spans="2:14" ht="30" customHeight="1">
      <c r="B6" s="255"/>
      <c r="C6" s="1" t="s">
        <v>0</v>
      </c>
      <c r="D6" s="23"/>
      <c r="E6" s="23"/>
      <c r="F6" s="252"/>
      <c r="G6" s="987">
        <f>ejercicio</f>
        <v>2018</v>
      </c>
      <c r="H6" s="256"/>
    </row>
    <row r="7" spans="2:14" ht="30" customHeight="1">
      <c r="B7" s="255"/>
      <c r="C7" s="1" t="s">
        <v>1</v>
      </c>
      <c r="D7" s="252"/>
      <c r="E7" s="252"/>
      <c r="F7" s="252"/>
      <c r="G7" s="987">
        <v>2018</v>
      </c>
      <c r="H7" s="256"/>
    </row>
    <row r="8" spans="2:14" ht="30" customHeight="1">
      <c r="B8" s="255"/>
      <c r="C8" s="252"/>
      <c r="D8" s="252"/>
      <c r="E8" s="252"/>
      <c r="F8" s="252"/>
      <c r="G8" s="16"/>
      <c r="H8" s="256"/>
      <c r="J8" s="257"/>
    </row>
    <row r="9" spans="2:14" ht="30" customHeight="1">
      <c r="B9" s="255"/>
      <c r="C9" s="39" t="s">
        <v>2</v>
      </c>
      <c r="D9" s="992" t="str">
        <f>Entidad</f>
        <v>AGENCIA INSULAR DE LA ENERGÍA DE TENERIFE FUNDACIÓN CANARIA</v>
      </c>
      <c r="E9" s="992"/>
      <c r="F9" s="992"/>
      <c r="G9" s="992"/>
      <c r="H9" s="256"/>
    </row>
    <row r="10" spans="2:14" ht="6.95" customHeight="1">
      <c r="B10" s="255"/>
      <c r="C10" s="252"/>
      <c r="D10" s="252"/>
      <c r="E10" s="252"/>
      <c r="F10" s="252"/>
      <c r="G10" s="258"/>
      <c r="H10" s="256"/>
    </row>
    <row r="11" spans="2:14" s="12" customFormat="1" ht="30" customHeight="1">
      <c r="B11" s="24"/>
      <c r="C11" s="819" t="s">
        <v>615</v>
      </c>
      <c r="D11" s="820"/>
      <c r="E11" s="820"/>
      <c r="F11" s="820"/>
      <c r="G11" s="820"/>
      <c r="H11" s="25"/>
    </row>
    <row r="12" spans="2:14" ht="23.1" customHeight="1">
      <c r="B12" s="255"/>
      <c r="C12" s="252"/>
      <c r="D12" s="252"/>
      <c r="E12" s="252"/>
      <c r="F12" s="252"/>
      <c r="G12" s="252"/>
      <c r="H12" s="256"/>
    </row>
    <row r="13" spans="2:14" ht="23.1" customHeight="1">
      <c r="B13" s="255"/>
      <c r="C13" s="252"/>
      <c r="D13" s="252"/>
      <c r="E13" s="799" t="s">
        <v>578</v>
      </c>
      <c r="F13" s="799" t="s">
        <v>577</v>
      </c>
      <c r="G13" s="799" t="s">
        <v>579</v>
      </c>
      <c r="H13" s="256"/>
    </row>
    <row r="14" spans="2:14" ht="23.1" customHeight="1">
      <c r="B14" s="255"/>
      <c r="D14" s="252"/>
      <c r="E14" s="800">
        <f>ejercicio-2</f>
        <v>2016</v>
      </c>
      <c r="F14" s="800">
        <f>ejercicio-1</f>
        <v>2017</v>
      </c>
      <c r="G14" s="800">
        <f>ejercicio</f>
        <v>2018</v>
      </c>
      <c r="H14" s="256"/>
    </row>
    <row r="15" spans="2:14" s="805" customFormat="1" ht="30" customHeight="1">
      <c r="B15" s="801"/>
      <c r="C15" s="802" t="s">
        <v>468</v>
      </c>
      <c r="D15" s="802"/>
      <c r="E15" s="803" t="str">
        <f>IF(ROUND('FC-4_ACTIVO'!E34-'FC-4_PASIVO'!E50,2)=0,"Ok","Mal, revisa FC-4")</f>
        <v>Ok</v>
      </c>
      <c r="F15" s="803" t="str">
        <f>IF(ROUND('FC-4_ACTIVO'!F34-'FC-4_PASIVO'!F50,2)=0,"Ok","Mal, revisa FC-4")</f>
        <v>Ok</v>
      </c>
      <c r="G15" s="803" t="str">
        <f>IF(ROUND('FC-4_ACTIVO'!G34-'FC-4_PASIVO'!G50,2)=0,"Ok","Mal, revisa FC-4")</f>
        <v>Ok</v>
      </c>
      <c r="H15" s="804"/>
      <c r="I15" s="215"/>
      <c r="J15" s="215"/>
      <c r="K15" s="215"/>
      <c r="L15" s="215"/>
      <c r="M15" s="215"/>
      <c r="N15" s="215"/>
    </row>
    <row r="16" spans="2:14" s="805" customFormat="1" ht="30" customHeight="1">
      <c r="B16" s="801"/>
      <c r="C16" s="806" t="s">
        <v>470</v>
      </c>
      <c r="D16" s="806"/>
      <c r="E16" s="807" t="str">
        <f>IF(ROUND(('FC-3_CPyG'!E50-'FC-4_PASIVO'!E23),2)=0,"Ok","Mal, revisa FC-3 y FC-4")</f>
        <v>Ok</v>
      </c>
      <c r="F16" s="807" t="str">
        <f>IF(ROUND(('FC-3_CPyG'!F50-'FC-4_PASIVO'!F23),2)=0,"Ok","Mal, revisa FC-3 y FC-4")</f>
        <v>Ok</v>
      </c>
      <c r="G16" s="807" t="str">
        <f>IF(ROUND(('FC-3_CPyG'!G50-'FC-4_PASIVO'!G23),2)=0,"Ok","Mal, revisa FC-3 y FC-4")</f>
        <v>Ok</v>
      </c>
      <c r="H16" s="804"/>
      <c r="I16" s="42"/>
      <c r="J16" s="42"/>
      <c r="K16" s="42"/>
      <c r="L16" s="42"/>
      <c r="M16" s="42"/>
      <c r="N16" s="42"/>
    </row>
    <row r="17" spans="2:14" s="805" customFormat="1" ht="30" customHeight="1">
      <c r="B17" s="801"/>
      <c r="C17" s="909" t="s">
        <v>652</v>
      </c>
      <c r="D17" s="806"/>
      <c r="E17" s="807" t="str">
        <f>IF(ROUND('FC-3_CPyG'!E22-'FC-3_1_INF_ADIC_CPyG'!E43,2)=0,"Ok","Mal, revisa datos en FC-3 PyG y FC3.1")</f>
        <v>Ok</v>
      </c>
      <c r="F17" s="807" t="str">
        <f>IF(ROUND('FC-3_CPyG'!F22-'FC-3_1_INF_ADIC_CPyG'!H43,2)=0,"Ok","Mal, revisa datos en FC-3 PyG y FC3.1")</f>
        <v>Ok</v>
      </c>
      <c r="G17" s="807" t="str">
        <f>IF(ROUND('FC-3_CPyG'!K22,2)=0,"Ok","Mal, revisa datos en FC-3 PyG y FC3.1")</f>
        <v>Ok</v>
      </c>
      <c r="H17" s="804"/>
      <c r="I17" s="42"/>
      <c r="J17" s="42"/>
      <c r="K17" s="42"/>
      <c r="L17" s="42"/>
      <c r="M17" s="42"/>
      <c r="N17" s="42"/>
    </row>
    <row r="18" spans="2:14" s="805" customFormat="1" ht="30" customHeight="1">
      <c r="B18" s="801"/>
      <c r="C18" s="913" t="s">
        <v>662</v>
      </c>
      <c r="D18" s="914"/>
      <c r="E18" s="807" t="str">
        <f>IF(ROUND('FC-3_CPyG'!E31-'FC-3_1_INF_ADIC_CPyG'!E71,2)=0,"Ok","Mal, revisa datos en FC-3 y FC-3.1")</f>
        <v>Ok</v>
      </c>
      <c r="F18" s="807" t="str">
        <f>IF(ROUND('FC-3_CPyG'!F31-'FC-3_1_INF_ADIC_CPyG'!F71,2)=0,"Ok","Mal, revisa datos en FC-3 y FC-3.1")</f>
        <v>Ok</v>
      </c>
      <c r="G18" s="807" t="str">
        <f>IF(ROUND('FC-3_CPyG'!G31-'FC-3_1_INF_ADIC_CPyG'!G71,2)=0,"Ok","Mal, revisa datos en FC-3 y FC-3.1")</f>
        <v>Ok</v>
      </c>
      <c r="H18" s="804"/>
      <c r="I18" s="42"/>
      <c r="J18" s="42"/>
      <c r="K18" s="42"/>
      <c r="L18" s="42"/>
      <c r="M18" s="42"/>
      <c r="N18" s="42"/>
    </row>
    <row r="19" spans="2:14" s="805" customFormat="1" ht="30" customHeight="1">
      <c r="B19" s="801"/>
      <c r="C19" s="915" t="s">
        <v>527</v>
      </c>
      <c r="D19" s="916"/>
      <c r="E19" s="807" t="str">
        <f>IF(ROUND('FC-3_CPyG'!E20-'FC-3_1_INF_ADIC_CPyG'!E76,2)=0,"Ok","Mal, revisa datos en FC-3 y FC-3.1")</f>
        <v>Ok</v>
      </c>
      <c r="F19" s="807" t="str">
        <f>IF(ROUND('FC-3_CPyG'!F20-'FC-3_1_INF_ADIC_CPyG'!F76,2)=0,"Ok","Mal, revisa datos en FC-3 y FC-3.1")</f>
        <v>Ok</v>
      </c>
      <c r="G19" s="807" t="str">
        <f>IF(ROUND('FC-3_CPyG'!G20-'FC-3_1_INF_ADIC_CPyG'!G76,2)=0,"Ok","Mal, revisa datos en FC-3 y FC-3.1")</f>
        <v>Ok</v>
      </c>
      <c r="H19" s="804"/>
      <c r="I19" s="42"/>
      <c r="J19" s="42"/>
      <c r="K19" s="42"/>
      <c r="L19" s="42"/>
      <c r="M19" s="42"/>
      <c r="N19" s="42"/>
    </row>
    <row r="20" spans="2:14" s="805" customFormat="1" ht="30" customHeight="1">
      <c r="B20" s="801"/>
      <c r="C20" s="808" t="s">
        <v>526</v>
      </c>
      <c r="D20" s="806"/>
      <c r="E20" s="809"/>
      <c r="F20" s="809"/>
      <c r="G20" s="807" t="str">
        <f>IF(ROUND('FC-6_Inversiones'!G46-SUM('FC-6_Inversiones'!H46:M46),2)=0,"Ok","Mal, revisa totales FC-6")</f>
        <v>Ok</v>
      </c>
      <c r="H20" s="804"/>
      <c r="I20" s="42"/>
      <c r="J20" s="42"/>
      <c r="K20" s="42"/>
      <c r="L20" s="42"/>
      <c r="M20" s="42"/>
      <c r="N20" s="42"/>
    </row>
    <row r="21" spans="2:14" s="805" customFormat="1" ht="30" customHeight="1">
      <c r="B21" s="801"/>
      <c r="C21" s="806" t="s">
        <v>472</v>
      </c>
      <c r="D21" s="806"/>
      <c r="E21" s="809"/>
      <c r="F21" s="807" t="str">
        <f>IF(ROUND('FC-4_ACTIVO'!F17-'FC-7_INF'!M15,2)=0,"Ok","Mal, revisa FC-4 ACTIVO y FC-7")</f>
        <v>Ok</v>
      </c>
      <c r="G21" s="807" t="str">
        <f>IF(ROUND('FC-4_ACTIVO'!G17-'FC-7_INF'!M26,2)=0,"Ok","Mal, revisa FC-4 ACTIVO y FC-7")</f>
        <v>Ok</v>
      </c>
      <c r="H21" s="804"/>
      <c r="I21" s="215"/>
      <c r="J21" s="215"/>
      <c r="K21" s="215"/>
      <c r="L21" s="215"/>
      <c r="M21" s="215"/>
      <c r="N21" s="215"/>
    </row>
    <row r="22" spans="2:14" s="805" customFormat="1" ht="30" customHeight="1">
      <c r="B22" s="801"/>
      <c r="C22" s="806" t="s">
        <v>471</v>
      </c>
      <c r="D22" s="806"/>
      <c r="E22" s="809"/>
      <c r="F22" s="807" t="str">
        <f>IF(ROUND('FC-4_ACTIVO'!F19-'FC-7_INF'!M16-'FC-7_INF'!M17,2)=0,"Ok","Mal, revisa FC-4 ACTIVO y FC-7")</f>
        <v>Ok</v>
      </c>
      <c r="G22" s="807" t="str">
        <f>IF(ROUND('FC-4_ACTIVO'!G19-'FC-7_INF'!M27-'FC-7_INF'!M28,2)=0,"Ok","Mal, revisa FC-4 ACTIVO y FC-7")</f>
        <v>Ok</v>
      </c>
      <c r="H22" s="804"/>
      <c r="I22" s="42"/>
      <c r="J22" s="42"/>
      <c r="K22" s="42"/>
      <c r="L22" s="42"/>
      <c r="M22" s="42"/>
      <c r="N22" s="42"/>
    </row>
    <row r="23" spans="2:14" s="805" customFormat="1" ht="30" customHeight="1">
      <c r="B23" s="801"/>
      <c r="C23" s="806" t="s">
        <v>473</v>
      </c>
      <c r="D23" s="806"/>
      <c r="E23" s="809"/>
      <c r="F23" s="807" t="str">
        <f>IF(ROUND(('FC-4_ACTIVO'!F20-'FC-7_INF'!M18-'FC-7_INF'!M19),2)=0,"Ok","Mal, revisa FC-4 ACTIVO y FC-7")</f>
        <v>Ok</v>
      </c>
      <c r="G23" s="807" t="str">
        <f>IF(ROUND(('FC-4_ACTIVO'!G20-'FC-7_INF'!M29-'FC-7_INF'!M30),2)=0,"Ok","Mal, revisa FC-4 ACTIVO y FC-7")</f>
        <v>Ok</v>
      </c>
      <c r="H23" s="804"/>
      <c r="I23" s="215"/>
      <c r="J23" s="215"/>
      <c r="K23" s="215"/>
      <c r="L23" s="215"/>
      <c r="M23" s="215"/>
      <c r="N23" s="215"/>
    </row>
    <row r="24" spans="2:14" s="805" customFormat="1" ht="30" customHeight="1">
      <c r="B24" s="801"/>
      <c r="C24" s="808" t="s">
        <v>509</v>
      </c>
      <c r="D24" s="806"/>
      <c r="E24" s="809"/>
      <c r="F24" s="810" t="str">
        <f>IF(ROUND('FC-7_INF'!M22-'FC-4_ACTIVO'!F26,2)=0,"Ok","Mal, revisa FC-4 ACTIVO y FC-7")</f>
        <v>Ok</v>
      </c>
      <c r="G24" s="810" t="str">
        <f>IF(ROUND('FC-7_INF'!M33-'FC-4_ACTIVO'!G26,2)=0,"Ok","Mal, revisa FC-4 ACTIVO y FC-7")</f>
        <v>Ok</v>
      </c>
      <c r="H24" s="804"/>
      <c r="I24" s="42"/>
      <c r="J24" s="42"/>
      <c r="K24" s="42"/>
      <c r="L24" s="42"/>
      <c r="M24" s="42"/>
      <c r="N24" s="42"/>
    </row>
    <row r="25" spans="2:14" s="805" customFormat="1" ht="30" customHeight="1">
      <c r="B25" s="801"/>
      <c r="C25" s="808" t="s">
        <v>510</v>
      </c>
      <c r="D25" s="806"/>
      <c r="E25" s="809"/>
      <c r="F25" s="807" t="str">
        <f>IF(ROUND('FC-3_CPyG'!F34-'FC-7_INF'!I20,2)=0,"Ok","Mal, revisa datos en FC-3 y FC-7")</f>
        <v>Ok</v>
      </c>
      <c r="G25" s="807" t="str">
        <f>IF(ROUND('FC-3_CPyG'!G34-'FC-7_INF'!I31,2)=0,"Ok","Mal, revisa datos en FC-3 y FC-7")</f>
        <v>Ok</v>
      </c>
      <c r="H25" s="804"/>
      <c r="I25" s="215"/>
      <c r="J25" s="215"/>
      <c r="K25" s="215"/>
      <c r="L25" s="215"/>
      <c r="M25" s="215"/>
      <c r="N25" s="215"/>
    </row>
    <row r="26" spans="2:14" s="805" customFormat="1" ht="30" customHeight="1">
      <c r="B26" s="801"/>
      <c r="C26" s="811" t="s">
        <v>576</v>
      </c>
      <c r="D26" s="806"/>
      <c r="E26" s="809"/>
      <c r="F26" s="809"/>
      <c r="G26" s="807" t="str">
        <f>IF(ROUND('FC-6_Inversiones'!I46-'FC-7_INF'!F31,2)=0,"Ok","Mal, revisa I46 en FC-6 y F31 en FC-7")</f>
        <v>Ok</v>
      </c>
      <c r="H26" s="804"/>
      <c r="I26" s="42"/>
      <c r="J26" s="42"/>
      <c r="K26" s="42"/>
      <c r="L26" s="42"/>
      <c r="M26" s="42"/>
      <c r="N26" s="42"/>
    </row>
    <row r="27" spans="2:14" s="805" customFormat="1" ht="30" customHeight="1">
      <c r="B27" s="801"/>
      <c r="C27" s="908" t="s">
        <v>650</v>
      </c>
      <c r="D27" s="812"/>
      <c r="E27" s="813"/>
      <c r="F27" s="813"/>
      <c r="G27" s="814" t="str">
        <f>IF(ROUND((+'FC-4_ACTIVO'!G21+'FC-4_ACTIVO'!G29)-('FC-8_INV_FINANCIERAS'!J25+'FC-8_INV_FINANCIERAS'!J34),2)=0,"Ok","Mal, revisa datos en FC-4 Activo y FC-8")</f>
        <v>Ok</v>
      </c>
      <c r="H27" s="804"/>
      <c r="I27" s="215"/>
      <c r="J27" s="215"/>
      <c r="K27" s="215"/>
      <c r="L27" s="215"/>
      <c r="M27" s="215"/>
      <c r="N27" s="215"/>
    </row>
    <row r="28" spans="2:14" s="805" customFormat="1" ht="30" customHeight="1">
      <c r="B28" s="801"/>
      <c r="C28" s="908" t="s">
        <v>651</v>
      </c>
      <c r="D28" s="812"/>
      <c r="E28" s="813"/>
      <c r="F28" s="813"/>
      <c r="G28" s="814" t="str">
        <f>IF(ROUND((+'FC-4_ACTIVO'!G22+'FC-4_ACTIVO'!G30)-('FC-8_INV_FINANCIERAS'!J49+'FC-8_INV_FINANCIERAS'!J58),2)=0,"Ok","Mal, revisa datos en FC-4 ACTIVO y FC-8")</f>
        <v>Ok</v>
      </c>
      <c r="H28" s="804"/>
      <c r="I28" s="215"/>
      <c r="J28" s="215"/>
      <c r="K28" s="215"/>
      <c r="L28" s="215"/>
      <c r="M28" s="215"/>
      <c r="N28" s="215"/>
    </row>
    <row r="29" spans="2:14" s="805" customFormat="1" ht="30" customHeight="1">
      <c r="B29" s="801"/>
      <c r="C29" s="808" t="s">
        <v>513</v>
      </c>
      <c r="D29" s="806"/>
      <c r="E29" s="809"/>
      <c r="F29" s="807" t="str">
        <f>IF(ROUND('FC-4_PASIVO'!F25-'FC-9_TRANS_SUBV'!F35,2)=0,"Ok","Mal, revisa FC-4 PASIVO y FC-9")</f>
        <v>Ok</v>
      </c>
      <c r="G29" s="807" t="str">
        <f>IF(ROUND('FC-4_PASIVO'!G25-'FC-9_TRANS_SUBV'!G35,2)=0,"Ok","Mal, revisa FC-4 PASIVO y FC-9")</f>
        <v>Ok</v>
      </c>
      <c r="H29" s="804"/>
      <c r="I29" s="215"/>
      <c r="J29" s="215"/>
      <c r="K29" s="215"/>
      <c r="L29" s="215"/>
      <c r="M29" s="215"/>
      <c r="N29" s="215"/>
    </row>
    <row r="30" spans="2:14" s="943" customFormat="1" ht="30" customHeight="1">
      <c r="B30" s="944"/>
      <c r="C30" s="945" t="s">
        <v>696</v>
      </c>
      <c r="D30" s="945"/>
      <c r="E30" s="946"/>
      <c r="F30" s="947" t="str">
        <f>IF(ROUND('FC-3_CPyG'!F35+'FC-9_TRANS_SUBV'!F33,2)=0,"Ok","Mal, revisa datos FC-3 epígr. A) 11. y FC-9 celda F33")</f>
        <v>Ok</v>
      </c>
      <c r="G30" s="947" t="str">
        <f>IF(ROUND('FC-3_CPyG'!G35+'FC-9_TRANS_SUBV'!G33,2)=0,"Ok","Mal, revisa datos FC-3 epígr. A) 11. y FC-9 celda G33")</f>
        <v>Ok</v>
      </c>
      <c r="H30" s="948"/>
      <c r="J30" s="949"/>
      <c r="K30" s="949"/>
      <c r="L30" s="949"/>
      <c r="M30" s="949"/>
    </row>
    <row r="31" spans="2:14" s="805" customFormat="1" ht="30" customHeight="1">
      <c r="B31" s="801"/>
      <c r="C31" s="808" t="s">
        <v>514</v>
      </c>
      <c r="D31" s="806"/>
      <c r="E31" s="809"/>
      <c r="F31" s="807" t="str">
        <f>IF('FC-3_CPyG'!F20-'FC-9_TRANS_SUBV'!F50=0,"Ok","Mal, revisa dato en FC-3 y FC-9")</f>
        <v>Ok</v>
      </c>
      <c r="G31" s="807" t="str">
        <f>IF(ROUND('FC-3_CPyG'!G20-'FC-9_TRANS_SUBV'!G50,2)=0,"Ok","Mal, revisa dato en FC-3 y FC-9")</f>
        <v>Ok</v>
      </c>
      <c r="H31" s="804"/>
      <c r="I31" s="42"/>
      <c r="J31" s="42"/>
      <c r="K31" s="42"/>
      <c r="L31" s="42"/>
      <c r="M31" s="42"/>
      <c r="N31" s="42"/>
    </row>
    <row r="32" spans="2:14" s="805" customFormat="1" ht="30" customHeight="1">
      <c r="B32" s="801"/>
      <c r="C32" s="808" t="s">
        <v>517</v>
      </c>
      <c r="D32" s="806"/>
      <c r="E32" s="809"/>
      <c r="F32" s="807" t="str">
        <f>IF(ROUND(('FC-4_PASIVO'!F30+'FC-4_PASIVO'!F31+'FC-4_PASIVO'!F40+'FC-4_PASIVO'!F41)-('FC-10_DEUDAS'!L42+'FC-10_DEUDAS'!L74),2)=0,"Ok","Mal, revisa datos en FC-4 PASIVO y FC-10")</f>
        <v>Ok</v>
      </c>
      <c r="G32" s="807" t="str">
        <f>IF(ROUND(('FC-4_PASIVO'!G30+'FC-4_PASIVO'!G31+'FC-4_PASIVO'!G40+'FC-4_PASIVO'!G41)-('FC-10_DEUDAS'!Q42+'FC-10_DEUDAS'!Q74),2)=0,"Ok","Mal, revisa datos en FC-4 PASIVO y FC-10")</f>
        <v>Ok</v>
      </c>
      <c r="H32" s="804"/>
      <c r="I32" s="42"/>
      <c r="J32" s="42"/>
      <c r="K32" s="42"/>
      <c r="L32" s="42"/>
      <c r="M32" s="42"/>
      <c r="N32" s="42"/>
    </row>
    <row r="33" spans="2:14" s="805" customFormat="1" ht="30" customHeight="1">
      <c r="B33" s="801"/>
      <c r="C33" s="808" t="s">
        <v>518</v>
      </c>
      <c r="D33" s="806"/>
      <c r="E33" s="809"/>
      <c r="F33" s="809"/>
      <c r="G33" s="807" t="str">
        <f>IF(ROUND('FC-10_DEUDAS'!Q74-'FC-10_DEUDAS'!R74-'FC-10_DEUDAS'!S74,2)=0,"Ok","Mal, revisa datos, celdas Q74=R74+S74 en FC-10")</f>
        <v>Ok</v>
      </c>
      <c r="H33" s="804"/>
      <c r="I33" s="215"/>
      <c r="J33" s="215"/>
      <c r="K33" s="215"/>
      <c r="L33" s="215"/>
      <c r="M33" s="215"/>
      <c r="N33" s="215"/>
    </row>
    <row r="34" spans="2:14" s="805" customFormat="1" ht="30" customHeight="1">
      <c r="B34" s="801"/>
      <c r="C34" s="815" t="s">
        <v>519</v>
      </c>
      <c r="D34" s="816"/>
      <c r="E34" s="817"/>
      <c r="F34" s="817"/>
      <c r="G34" s="818" t="str">
        <f>IF(ROUND(-'FC-3_CPyG'!G32-'FC-13_PERSONAL'!F31,2)=0,"Ok","Mal, revísa dato en FC-3 CPyG y FC-13")</f>
        <v>Ok</v>
      </c>
      <c r="H34" s="804"/>
      <c r="I34" s="215"/>
      <c r="J34" s="215"/>
      <c r="K34" s="215"/>
      <c r="L34" s="215"/>
      <c r="M34" s="215"/>
      <c r="N34" s="215"/>
    </row>
    <row r="35" spans="2:14" ht="23.1" customHeight="1" thickBot="1">
      <c r="B35" s="259"/>
      <c r="C35" s="260"/>
      <c r="D35" s="260"/>
      <c r="E35" s="260"/>
      <c r="F35" s="261"/>
      <c r="G35" s="260"/>
      <c r="H35" s="262"/>
      <c r="I35" s="42"/>
      <c r="J35" s="42"/>
      <c r="K35" s="42"/>
      <c r="L35" s="42"/>
      <c r="M35" s="42"/>
      <c r="N35" s="42"/>
    </row>
    <row r="36" spans="2:14" ht="23.1" customHeight="1">
      <c r="F36" s="263"/>
    </row>
    <row r="37" spans="2:14" s="42" customFormat="1" ht="12.75">
      <c r="C37" s="37" t="s">
        <v>76</v>
      </c>
      <c r="F37" s="43"/>
      <c r="G37" s="41"/>
    </row>
    <row r="38" spans="2:14" s="42" customFormat="1" ht="12.75">
      <c r="C38" s="38" t="s">
        <v>77</v>
      </c>
      <c r="F38" s="43"/>
    </row>
    <row r="39" spans="2:14" s="42" customFormat="1" ht="12.75">
      <c r="C39" s="38" t="s">
        <v>78</v>
      </c>
      <c r="F39" s="43"/>
    </row>
    <row r="40" spans="2:14" s="42" customFormat="1" ht="12.75">
      <c r="C40" s="38" t="s">
        <v>79</v>
      </c>
      <c r="F40" s="43"/>
    </row>
    <row r="41" spans="2:14" s="42" customFormat="1" ht="12.75">
      <c r="C41" s="38" t="s">
        <v>80</v>
      </c>
      <c r="F41" s="43"/>
    </row>
    <row r="42" spans="2:14" ht="23.1" customHeight="1">
      <c r="F42" s="263"/>
    </row>
    <row r="43" spans="2:14" ht="23.1" customHeight="1">
      <c r="F43" s="263"/>
    </row>
    <row r="44" spans="2:14" ht="23.1" customHeight="1">
      <c r="F44" s="263"/>
    </row>
    <row r="45" spans="2:14" ht="23.1" customHeight="1">
      <c r="F45" s="263"/>
    </row>
    <row r="46" spans="2:14" ht="23.1" customHeight="1">
      <c r="F46" s="263"/>
    </row>
    <row r="47" spans="2:14" ht="23.1" customHeight="1">
      <c r="F47" s="263"/>
    </row>
    <row r="48" spans="2:14" ht="23.1" customHeight="1">
      <c r="F48" s="263"/>
    </row>
  </sheetData>
  <sheetProtection password="E059" sheet="1" objects="1" scenarios="1"/>
  <mergeCells count="2">
    <mergeCell ref="G6:G7"/>
    <mergeCell ref="D9:G9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workbookViewId="0">
      <selection activeCell="D13" sqref="D13:M13"/>
    </sheetView>
  </sheetViews>
  <sheetFormatPr baseColWidth="10" defaultColWidth="10.6640625" defaultRowHeight="23.1" customHeight="1"/>
  <cols>
    <col min="1" max="2" width="3.109375" style="54" customWidth="1"/>
    <col min="3" max="3" width="13.109375" style="54" customWidth="1"/>
    <col min="4" max="4" width="68" style="54" customWidth="1"/>
    <col min="5" max="5" width="17.6640625" style="55" customWidth="1"/>
    <col min="6" max="6" width="44.88671875" style="55" customWidth="1"/>
    <col min="7" max="7" width="10.6640625" style="55" customWidth="1"/>
    <col min="8" max="8" width="3.33203125" style="54" customWidth="1"/>
    <col min="9" max="16384" width="10.6640625" style="54"/>
  </cols>
  <sheetData>
    <row r="2" spans="2:23" ht="23.1" customHeight="1">
      <c r="D2" s="150" t="s">
        <v>174</v>
      </c>
    </row>
    <row r="3" spans="2:23" ht="23.1" customHeight="1">
      <c r="D3" s="150" t="s">
        <v>175</v>
      </c>
    </row>
    <row r="4" spans="2:23" ht="23.1" customHeight="1" thickBot="1"/>
    <row r="5" spans="2:23" ht="9" customHeight="1">
      <c r="B5" s="56"/>
      <c r="C5" s="57"/>
      <c r="D5" s="57"/>
      <c r="E5" s="58"/>
      <c r="F5" s="58"/>
      <c r="G5" s="58"/>
      <c r="H5" s="59"/>
      <c r="J5" s="308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10"/>
    </row>
    <row r="6" spans="2:23" ht="30" customHeight="1">
      <c r="B6" s="60"/>
      <c r="C6" s="51" t="s">
        <v>0</v>
      </c>
      <c r="D6" s="61"/>
      <c r="E6" s="62"/>
      <c r="F6" s="62"/>
      <c r="G6" s="987">
        <f>ejercicio</f>
        <v>2018</v>
      </c>
      <c r="H6" s="63"/>
      <c r="J6" s="311"/>
      <c r="K6" s="312" t="s">
        <v>499</v>
      </c>
      <c r="L6" s="312"/>
      <c r="M6" s="312"/>
      <c r="N6" s="312"/>
      <c r="O6" s="313"/>
      <c r="P6" s="313"/>
      <c r="Q6" s="313"/>
      <c r="R6" s="313"/>
      <c r="S6" s="313"/>
      <c r="T6" s="313"/>
      <c r="U6" s="313"/>
      <c r="V6" s="313"/>
      <c r="W6" s="314"/>
    </row>
    <row r="7" spans="2:23" ht="30" customHeight="1">
      <c r="B7" s="60"/>
      <c r="C7" s="51" t="s">
        <v>1</v>
      </c>
      <c r="D7" s="61"/>
      <c r="E7" s="62"/>
      <c r="F7" s="62"/>
      <c r="G7" s="987"/>
      <c r="H7" s="63"/>
      <c r="J7" s="311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4"/>
    </row>
    <row r="8" spans="2:23" ht="30" customHeight="1">
      <c r="B8" s="60"/>
      <c r="C8" s="64"/>
      <c r="D8" s="61"/>
      <c r="E8" s="62"/>
      <c r="F8" s="62"/>
      <c r="G8" s="65"/>
      <c r="H8" s="63"/>
      <c r="J8" s="311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4"/>
    </row>
    <row r="9" spans="2:23" s="127" customFormat="1" ht="30" customHeight="1">
      <c r="B9" s="125"/>
      <c r="C9" s="45" t="s">
        <v>2</v>
      </c>
      <c r="D9" s="1029" t="str">
        <f>Entidad</f>
        <v>AGENCIA INSULAR DE LA ENERGÍA DE TENERIFE FUNDACIÓN CANARIA</v>
      </c>
      <c r="E9" s="1029"/>
      <c r="F9" s="1029"/>
      <c r="G9" s="1029"/>
      <c r="H9" s="126"/>
      <c r="J9" s="311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4"/>
    </row>
    <row r="10" spans="2:23" ht="6.95" customHeight="1">
      <c r="B10" s="60"/>
      <c r="C10" s="61"/>
      <c r="D10" s="61"/>
      <c r="E10" s="62"/>
      <c r="F10" s="62"/>
      <c r="G10" s="62"/>
      <c r="H10" s="63"/>
      <c r="J10" s="311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4"/>
    </row>
    <row r="11" spans="2:23" s="72" customFormat="1" ht="30" customHeight="1">
      <c r="B11" s="68"/>
      <c r="C11" s="69" t="s">
        <v>379</v>
      </c>
      <c r="D11" s="69"/>
      <c r="E11" s="70"/>
      <c r="F11" s="70"/>
      <c r="G11" s="70"/>
      <c r="H11" s="71"/>
      <c r="J11" s="311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4"/>
    </row>
    <row r="12" spans="2:23" s="72" customFormat="1" ht="30" customHeight="1">
      <c r="B12" s="68"/>
      <c r="C12" s="1049"/>
      <c r="D12" s="1049"/>
      <c r="E12" s="53"/>
      <c r="F12" s="53"/>
      <c r="G12" s="53"/>
      <c r="H12" s="71"/>
      <c r="J12" s="311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4"/>
    </row>
    <row r="13" spans="2:23" ht="29.1" customHeight="1">
      <c r="B13" s="74"/>
      <c r="C13" s="50"/>
      <c r="D13" s="92"/>
      <c r="E13" s="53"/>
      <c r="F13" s="53"/>
      <c r="G13" s="191"/>
      <c r="H13" s="63"/>
      <c r="J13" s="311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4"/>
    </row>
    <row r="14" spans="2:23" ht="9" customHeight="1">
      <c r="B14" s="74"/>
      <c r="C14" s="92"/>
      <c r="D14" s="92"/>
      <c r="E14" s="53"/>
      <c r="F14" s="53"/>
      <c r="G14" s="53"/>
      <c r="H14" s="63"/>
      <c r="J14" s="311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4"/>
    </row>
    <row r="15" spans="2:23" s="176" customFormat="1" ht="23.1" customHeight="1">
      <c r="B15" s="177"/>
      <c r="C15" s="194"/>
      <c r="D15" s="197"/>
      <c r="E15" s="138" t="s">
        <v>375</v>
      </c>
      <c r="F15" s="194"/>
      <c r="G15" s="197"/>
      <c r="H15" s="179"/>
      <c r="J15" s="311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4"/>
    </row>
    <row r="16" spans="2:23" s="176" customFormat="1" ht="23.1" customHeight="1">
      <c r="B16" s="177"/>
      <c r="C16" s="195"/>
      <c r="D16" s="198"/>
      <c r="E16" s="180" t="s">
        <v>376</v>
      </c>
      <c r="F16" s="195"/>
      <c r="G16" s="198"/>
      <c r="H16" s="179"/>
      <c r="J16" s="311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4"/>
    </row>
    <row r="17" spans="2:23" s="176" customFormat="1" ht="23.1" customHeight="1">
      <c r="B17" s="177"/>
      <c r="C17" s="195"/>
      <c r="D17" s="198"/>
      <c r="E17" s="180" t="s">
        <v>377</v>
      </c>
      <c r="F17" s="195"/>
      <c r="G17" s="198"/>
      <c r="H17" s="179"/>
      <c r="J17" s="311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4"/>
    </row>
    <row r="18" spans="2:23" s="176" customFormat="1" ht="24" customHeight="1">
      <c r="B18" s="177"/>
      <c r="C18" s="1073" t="s">
        <v>250</v>
      </c>
      <c r="D18" s="1074"/>
      <c r="E18" s="223">
        <f>ejercicio</f>
        <v>2018</v>
      </c>
      <c r="F18" s="196" t="s">
        <v>378</v>
      </c>
      <c r="G18" s="199"/>
      <c r="H18" s="179"/>
      <c r="J18" s="311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4"/>
    </row>
    <row r="19" spans="2:23" ht="9" customHeight="1">
      <c r="B19" s="74"/>
      <c r="C19" s="50"/>
      <c r="D19" s="92"/>
      <c r="E19" s="53"/>
      <c r="F19" s="53"/>
      <c r="G19" s="191"/>
      <c r="H19" s="63"/>
      <c r="J19" s="311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4"/>
    </row>
    <row r="20" spans="2:23" s="86" customFormat="1" ht="23.1" customHeight="1" thickBot="1">
      <c r="B20" s="102"/>
      <c r="C20" s="1089" t="s">
        <v>380</v>
      </c>
      <c r="D20" s="1090"/>
      <c r="E20" s="207">
        <f>SUM(E21:E29)</f>
        <v>610471.38</v>
      </c>
      <c r="F20" s="1102"/>
      <c r="G20" s="1103"/>
      <c r="H20" s="85"/>
      <c r="J20" s="311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4"/>
    </row>
    <row r="21" spans="2:23" ht="23.1" customHeight="1">
      <c r="B21" s="74"/>
      <c r="C21" s="120" t="s">
        <v>381</v>
      </c>
      <c r="D21" s="200"/>
      <c r="E21" s="476">
        <f>+'FC-3_CPyG'!G16+'FC-3_CPyG'!G22-E24</f>
        <v>0</v>
      </c>
      <c r="F21" s="1104"/>
      <c r="G21" s="1105"/>
      <c r="H21" s="63"/>
      <c r="J21" s="311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4"/>
    </row>
    <row r="22" spans="2:23" ht="23.1" customHeight="1">
      <c r="B22" s="74"/>
      <c r="C22" s="120" t="s">
        <v>382</v>
      </c>
      <c r="D22" s="200"/>
      <c r="E22" s="476">
        <f>+'FC-3_CPyG'!G29</f>
        <v>0</v>
      </c>
      <c r="F22" s="1098"/>
      <c r="G22" s="1099"/>
      <c r="H22" s="63"/>
      <c r="J22" s="311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4"/>
    </row>
    <row r="23" spans="2:23" ht="23.1" customHeight="1">
      <c r="B23" s="74"/>
      <c r="C23" s="120" t="s">
        <v>383</v>
      </c>
      <c r="D23" s="200"/>
      <c r="E23" s="476">
        <f>+'FC-3_CPyG'!G31</f>
        <v>418322.28</v>
      </c>
      <c r="F23" s="1098"/>
      <c r="G23" s="1099"/>
      <c r="H23" s="63"/>
      <c r="J23" s="311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4"/>
    </row>
    <row r="24" spans="2:23" ht="23.1" customHeight="1">
      <c r="B24" s="74"/>
      <c r="C24" s="120" t="s">
        <v>384</v>
      </c>
      <c r="D24" s="200"/>
      <c r="E24" s="476">
        <f>+'FC-3_CPyG'!G20</f>
        <v>187145.5</v>
      </c>
      <c r="F24" s="1098"/>
      <c r="G24" s="1099"/>
      <c r="H24" s="63"/>
      <c r="J24" s="311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4"/>
    </row>
    <row r="25" spans="2:23" ht="23.1" customHeight="1">
      <c r="B25" s="74"/>
      <c r="C25" s="120" t="s">
        <v>385</v>
      </c>
      <c r="D25" s="200"/>
      <c r="E25" s="476">
        <f>+'FC-3_CPyG'!G40</f>
        <v>0</v>
      </c>
      <c r="F25" s="1098"/>
      <c r="G25" s="1099"/>
      <c r="H25" s="63"/>
      <c r="J25" s="311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4"/>
    </row>
    <row r="26" spans="2:23" ht="23.1" customHeight="1">
      <c r="B26" s="74"/>
      <c r="C26" s="120" t="s">
        <v>386</v>
      </c>
      <c r="D26" s="200"/>
      <c r="E26" s="476"/>
      <c r="F26" s="1098"/>
      <c r="G26" s="1099"/>
      <c r="H26" s="63"/>
      <c r="J26" s="311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4"/>
    </row>
    <row r="27" spans="2:23" ht="23.1" customHeight="1">
      <c r="B27" s="74"/>
      <c r="C27" s="120" t="s">
        <v>387</v>
      </c>
      <c r="D27" s="200"/>
      <c r="E27" s="476"/>
      <c r="F27" s="1098"/>
      <c r="G27" s="1099"/>
      <c r="H27" s="63"/>
      <c r="J27" s="311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4"/>
    </row>
    <row r="28" spans="2:23" ht="23.1" customHeight="1">
      <c r="B28" s="74"/>
      <c r="C28" s="791" t="s">
        <v>613</v>
      </c>
      <c r="D28" s="200"/>
      <c r="E28" s="476">
        <f>+'FC-9_TRANS_SUBV'!G65+'FC-9_TRANS_SUBV'!G79</f>
        <v>0</v>
      </c>
      <c r="F28" s="1098"/>
      <c r="G28" s="1099"/>
      <c r="H28" s="63"/>
      <c r="J28" s="311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4"/>
    </row>
    <row r="29" spans="2:23" ht="23.1" customHeight="1">
      <c r="B29" s="74"/>
      <c r="C29" s="97" t="s">
        <v>388</v>
      </c>
      <c r="D29" s="201"/>
      <c r="E29" s="477">
        <f>+'FC-9_TRANS_SUBV'!G30</f>
        <v>5003.6000000000004</v>
      </c>
      <c r="F29" s="1100"/>
      <c r="G29" s="1101"/>
      <c r="H29" s="63"/>
      <c r="J29" s="311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4"/>
    </row>
    <row r="30" spans="2:23" ht="9" customHeight="1">
      <c r="B30" s="74"/>
      <c r="C30" s="50"/>
      <c r="D30" s="92"/>
      <c r="E30" s="53"/>
      <c r="F30" s="53"/>
      <c r="G30" s="191"/>
      <c r="H30" s="63"/>
      <c r="J30" s="311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4"/>
    </row>
    <row r="31" spans="2:23" ht="23.1" customHeight="1" thickBot="1">
      <c r="B31" s="74"/>
      <c r="C31" s="1089" t="s">
        <v>389</v>
      </c>
      <c r="D31" s="1090"/>
      <c r="E31" s="207">
        <f>SUM(E32:E43)</f>
        <v>-393491.28999999992</v>
      </c>
      <c r="F31" s="1102"/>
      <c r="G31" s="1103"/>
      <c r="H31" s="63"/>
      <c r="J31" s="311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4"/>
    </row>
    <row r="32" spans="2:23" ht="23.1" customHeight="1">
      <c r="B32" s="74"/>
      <c r="C32" s="120" t="s">
        <v>94</v>
      </c>
      <c r="D32" s="200"/>
      <c r="E32" s="476">
        <f>+'FC-3_CPyG'!G23+'FC-3_CPyG'!G30+'FC-3_CPyG'!G28</f>
        <v>0</v>
      </c>
      <c r="F32" s="1098"/>
      <c r="G32" s="1099"/>
      <c r="H32" s="63"/>
      <c r="J32" s="311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4"/>
    </row>
    <row r="33" spans="2:23" ht="23.1" customHeight="1">
      <c r="B33" s="74"/>
      <c r="C33" s="120" t="s">
        <v>390</v>
      </c>
      <c r="D33" s="200"/>
      <c r="E33" s="476">
        <f>+'FC-3_CPyG'!G32</f>
        <v>-481944.74</v>
      </c>
      <c r="F33" s="401"/>
      <c r="G33" s="354"/>
      <c r="H33" s="63"/>
      <c r="J33" s="311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4"/>
    </row>
    <row r="34" spans="2:23" ht="23.1" customHeight="1">
      <c r="B34" s="74"/>
      <c r="C34" s="120" t="s">
        <v>99</v>
      </c>
      <c r="D34" s="200"/>
      <c r="E34" s="476">
        <f>+'FC-3_CPyG'!G33</f>
        <v>-93688.45</v>
      </c>
      <c r="F34" s="401"/>
      <c r="G34" s="354"/>
      <c r="H34" s="63"/>
      <c r="J34" s="311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4"/>
    </row>
    <row r="35" spans="2:23" ht="23.1" customHeight="1">
      <c r="B35" s="74"/>
      <c r="C35" s="120" t="s">
        <v>391</v>
      </c>
      <c r="D35" s="200"/>
      <c r="E35" s="476">
        <f>+'FC-3_CPyG'!G41</f>
        <v>0</v>
      </c>
      <c r="F35" s="401"/>
      <c r="G35" s="354"/>
      <c r="H35" s="63"/>
      <c r="J35" s="311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4"/>
    </row>
    <row r="36" spans="2:23" ht="23.1" customHeight="1">
      <c r="B36" s="74"/>
      <c r="C36" s="120" t="s">
        <v>392</v>
      </c>
      <c r="D36" s="200"/>
      <c r="E36" s="476">
        <f>+'FC-3_CPyG'!G48</f>
        <v>0</v>
      </c>
      <c r="F36" s="401"/>
      <c r="G36" s="354"/>
      <c r="H36" s="63"/>
      <c r="J36" s="311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4"/>
    </row>
    <row r="37" spans="2:23" ht="23.1" customHeight="1">
      <c r="B37" s="74"/>
      <c r="C37" s="120" t="s">
        <v>393</v>
      </c>
      <c r="D37" s="200"/>
      <c r="E37" s="476"/>
      <c r="F37" s="401"/>
      <c r="G37" s="354"/>
      <c r="H37" s="63"/>
      <c r="J37" s="311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4"/>
    </row>
    <row r="38" spans="2:23" ht="23.1" customHeight="1">
      <c r="B38" s="74"/>
      <c r="C38" s="120" t="s">
        <v>394</v>
      </c>
      <c r="D38" s="200"/>
      <c r="E38" s="476"/>
      <c r="F38" s="401"/>
      <c r="G38" s="354"/>
      <c r="H38" s="63"/>
      <c r="J38" s="311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4"/>
    </row>
    <row r="39" spans="2:23" ht="23.1" customHeight="1">
      <c r="B39" s="74"/>
      <c r="C39" s="120" t="s">
        <v>395</v>
      </c>
      <c r="D39" s="200"/>
      <c r="E39" s="476">
        <f>-'FC-7_INF'!F31-'FC-7_INF'!H31-'FC-7_INF'!K31-'FC-7_INF'!F33-'FC-7_INF'!H33-'FC-7_INF'!K33</f>
        <v>-5003.6000000000004</v>
      </c>
      <c r="F39" s="401"/>
      <c r="G39" s="354"/>
      <c r="H39" s="63"/>
      <c r="J39" s="311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4"/>
    </row>
    <row r="40" spans="2:23" ht="23.1" customHeight="1">
      <c r="B40" s="74"/>
      <c r="C40" s="475" t="s">
        <v>396</v>
      </c>
      <c r="D40" s="200"/>
      <c r="E40" s="476">
        <f>+'FC-3_CPyG'!G20</f>
        <v>187145.5</v>
      </c>
      <c r="F40" s="401"/>
      <c r="G40" s="354"/>
      <c r="H40" s="63"/>
      <c r="J40" s="311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4"/>
    </row>
    <row r="41" spans="2:23" ht="23.1" customHeight="1">
      <c r="B41" s="74"/>
      <c r="C41" s="120" t="s">
        <v>397</v>
      </c>
      <c r="D41" s="200"/>
      <c r="E41" s="370"/>
      <c r="F41" s="401"/>
      <c r="G41" s="354"/>
      <c r="H41" s="63"/>
      <c r="J41" s="311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4"/>
    </row>
    <row r="42" spans="2:23" ht="23.1" customHeight="1">
      <c r="B42" s="74"/>
      <c r="C42" s="120" t="s">
        <v>398</v>
      </c>
      <c r="D42" s="200"/>
      <c r="E42" s="370"/>
      <c r="F42" s="1098"/>
      <c r="G42" s="1099"/>
      <c r="H42" s="63"/>
      <c r="J42" s="311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4"/>
    </row>
    <row r="43" spans="2:23" ht="23.1" customHeight="1">
      <c r="B43" s="74"/>
      <c r="C43" s="97" t="s">
        <v>399</v>
      </c>
      <c r="D43" s="201"/>
      <c r="E43" s="373"/>
      <c r="F43" s="1100"/>
      <c r="G43" s="1101"/>
      <c r="H43" s="63"/>
      <c r="J43" s="311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4"/>
    </row>
    <row r="44" spans="2:23" ht="9" customHeight="1">
      <c r="B44" s="74"/>
      <c r="C44" s="50"/>
      <c r="D44" s="92"/>
      <c r="E44" s="53"/>
      <c r="F44" s="53"/>
      <c r="G44" s="191"/>
      <c r="H44" s="63"/>
      <c r="J44" s="311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4"/>
    </row>
    <row r="45" spans="2:23" ht="23.1" customHeight="1" thickBot="1">
      <c r="B45" s="74"/>
      <c r="C45" s="99" t="s">
        <v>400</v>
      </c>
      <c r="D45" s="226"/>
      <c r="E45" s="112">
        <f>+E20+E31</f>
        <v>216980.09000000008</v>
      </c>
      <c r="F45" s="53"/>
      <c r="G45" s="53"/>
      <c r="H45" s="63"/>
      <c r="J45" s="311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4"/>
    </row>
    <row r="46" spans="2:23" ht="23.1" customHeight="1">
      <c r="B46" s="74"/>
      <c r="C46" s="150"/>
      <c r="D46" s="150"/>
      <c r="E46" s="151"/>
      <c r="F46" s="151"/>
      <c r="G46" s="53"/>
      <c r="H46" s="63"/>
      <c r="J46" s="311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4"/>
    </row>
    <row r="47" spans="2:23" ht="23.1" customHeight="1">
      <c r="B47" s="74"/>
      <c r="C47" s="108" t="s">
        <v>207</v>
      </c>
      <c r="D47" s="150"/>
      <c r="E47" s="151"/>
      <c r="F47" s="151"/>
      <c r="G47" s="53"/>
      <c r="H47" s="63"/>
      <c r="J47" s="311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4"/>
    </row>
    <row r="48" spans="2:23" ht="23.1" customHeight="1">
      <c r="B48" s="74"/>
      <c r="C48" s="106" t="s">
        <v>525</v>
      </c>
      <c r="D48" s="150"/>
      <c r="E48" s="151"/>
      <c r="F48" s="151"/>
      <c r="G48" s="53"/>
      <c r="H48" s="63"/>
      <c r="J48" s="311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4"/>
    </row>
    <row r="49" spans="2:23" ht="23.1" customHeight="1" thickBot="1">
      <c r="B49" s="78"/>
      <c r="C49" s="1030"/>
      <c r="D49" s="1030"/>
      <c r="E49" s="46"/>
      <c r="F49" s="46"/>
      <c r="G49" s="79"/>
      <c r="H49" s="80"/>
      <c r="J49" s="305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7"/>
    </row>
    <row r="50" spans="2:23" ht="23.1" customHeight="1">
      <c r="C50" s="61"/>
      <c r="D50" s="61"/>
      <c r="E50" s="62"/>
      <c r="F50" s="62"/>
      <c r="G50" s="62"/>
    </row>
    <row r="51" spans="2:23" ht="12.75">
      <c r="C51" s="81" t="s">
        <v>76</v>
      </c>
      <c r="D51" s="61"/>
      <c r="E51" s="62"/>
      <c r="F51" s="62"/>
      <c r="G51" s="52" t="s">
        <v>62</v>
      </c>
    </row>
    <row r="52" spans="2:23" ht="12.75">
      <c r="C52" s="82" t="s">
        <v>77</v>
      </c>
      <c r="D52" s="61"/>
      <c r="E52" s="62"/>
      <c r="F52" s="62"/>
      <c r="G52" s="62"/>
    </row>
    <row r="53" spans="2:23" ht="12.75">
      <c r="C53" s="82" t="s">
        <v>78</v>
      </c>
      <c r="D53" s="61"/>
      <c r="E53" s="62"/>
      <c r="F53" s="62"/>
      <c r="G53" s="62"/>
    </row>
    <row r="54" spans="2:23" ht="12.75">
      <c r="C54" s="82" t="s">
        <v>79</v>
      </c>
      <c r="D54" s="61"/>
      <c r="E54" s="62"/>
      <c r="F54" s="62"/>
      <c r="G54" s="62"/>
    </row>
    <row r="55" spans="2:23" ht="12.75">
      <c r="C55" s="82" t="s">
        <v>80</v>
      </c>
      <c r="D55" s="61"/>
      <c r="E55" s="62"/>
      <c r="F55" s="62"/>
      <c r="G55" s="62"/>
    </row>
    <row r="56" spans="2:23" ht="23.1" customHeight="1">
      <c r="C56" s="61"/>
      <c r="D56" s="61"/>
      <c r="E56" s="62"/>
      <c r="F56" s="62"/>
      <c r="G56" s="62"/>
    </row>
    <row r="57" spans="2:23" ht="23.1" customHeight="1">
      <c r="C57" s="61"/>
      <c r="D57" s="61"/>
      <c r="E57" s="62"/>
      <c r="F57" s="62"/>
      <c r="G57" s="62"/>
    </row>
    <row r="58" spans="2:23" ht="23.1" customHeight="1">
      <c r="C58" s="61"/>
      <c r="D58" s="61"/>
      <c r="E58" s="62"/>
      <c r="F58" s="62"/>
      <c r="G58" s="62"/>
    </row>
    <row r="59" spans="2:23" ht="23.1" customHeight="1">
      <c r="C59" s="61"/>
      <c r="D59" s="61"/>
      <c r="E59" s="62"/>
      <c r="F59" s="62"/>
      <c r="G59" s="62"/>
    </row>
    <row r="60" spans="2:23" ht="23.1" customHeight="1">
      <c r="E60" s="62"/>
      <c r="F60" s="62"/>
      <c r="G60" s="62"/>
    </row>
  </sheetData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topLeftCell="A31" workbookViewId="0">
      <selection activeCell="D35" sqref="D35"/>
    </sheetView>
  </sheetViews>
  <sheetFormatPr baseColWidth="10" defaultColWidth="10.6640625" defaultRowHeight="23.1" customHeight="1"/>
  <cols>
    <col min="1" max="2" width="3.109375" style="54" customWidth="1"/>
    <col min="3" max="3" width="13.109375" style="54" customWidth="1"/>
    <col min="4" max="4" width="68" style="54" customWidth="1"/>
    <col min="5" max="5" width="17.6640625" style="55" customWidth="1"/>
    <col min="6" max="6" width="12.109375" style="55" customWidth="1"/>
    <col min="7" max="7" width="3.33203125" style="54" customWidth="1"/>
    <col min="8" max="16384" width="10.6640625" style="54"/>
  </cols>
  <sheetData>
    <row r="2" spans="2:22" ht="23.1" customHeight="1">
      <c r="D2" s="150" t="s">
        <v>174</v>
      </c>
    </row>
    <row r="3" spans="2:22" ht="23.1" customHeight="1">
      <c r="D3" s="150" t="s">
        <v>175</v>
      </c>
    </row>
    <row r="4" spans="2:22" ht="23.1" customHeight="1" thickBot="1"/>
    <row r="5" spans="2:22" ht="9" customHeight="1">
      <c r="B5" s="56"/>
      <c r="C5" s="57"/>
      <c r="D5" s="57"/>
      <c r="E5" s="58"/>
      <c r="F5" s="58"/>
      <c r="G5" s="59"/>
      <c r="I5" s="308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10"/>
    </row>
    <row r="6" spans="2:22" ht="30" customHeight="1">
      <c r="B6" s="60"/>
      <c r="C6" s="51" t="s">
        <v>0</v>
      </c>
      <c r="D6" s="61"/>
      <c r="E6" s="62"/>
      <c r="F6" s="987">
        <f>ejercicio</f>
        <v>2018</v>
      </c>
      <c r="G6" s="63"/>
      <c r="I6" s="311"/>
      <c r="J6" s="312" t="s">
        <v>499</v>
      </c>
      <c r="K6" s="312"/>
      <c r="L6" s="312"/>
      <c r="M6" s="312"/>
      <c r="N6" s="313"/>
      <c r="O6" s="313"/>
      <c r="P6" s="313"/>
      <c r="Q6" s="313"/>
      <c r="R6" s="313"/>
      <c r="S6" s="313"/>
      <c r="T6" s="313"/>
      <c r="U6" s="313"/>
      <c r="V6" s="314"/>
    </row>
    <row r="7" spans="2:22" ht="30" customHeight="1">
      <c r="B7" s="60"/>
      <c r="C7" s="51" t="s">
        <v>1</v>
      </c>
      <c r="D7" s="61"/>
      <c r="E7" s="62"/>
      <c r="F7" s="987"/>
      <c r="G7" s="63"/>
      <c r="I7" s="311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4"/>
    </row>
    <row r="8" spans="2:22" ht="30" customHeight="1">
      <c r="B8" s="60"/>
      <c r="C8" s="64"/>
      <c r="D8" s="61"/>
      <c r="E8" s="62"/>
      <c r="F8" s="65"/>
      <c r="G8" s="63"/>
      <c r="I8" s="311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4"/>
    </row>
    <row r="9" spans="2:22" s="127" customFormat="1" ht="30" customHeight="1">
      <c r="B9" s="125"/>
      <c r="C9" s="45" t="s">
        <v>2</v>
      </c>
      <c r="D9" s="1029" t="str">
        <f>Entidad</f>
        <v>AGENCIA INSULAR DE LA ENERGÍA DE TENERIFE FUNDACIÓN CANARIA</v>
      </c>
      <c r="E9" s="1029"/>
      <c r="F9" s="1029"/>
      <c r="G9" s="126"/>
      <c r="I9" s="311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4"/>
    </row>
    <row r="10" spans="2:22" ht="6.95" customHeight="1">
      <c r="B10" s="60"/>
      <c r="C10" s="61"/>
      <c r="D10" s="61"/>
      <c r="E10" s="62"/>
      <c r="F10" s="62"/>
      <c r="G10" s="63"/>
      <c r="I10" s="311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4"/>
    </row>
    <row r="11" spans="2:22" s="72" customFormat="1" ht="30" customHeight="1">
      <c r="B11" s="68"/>
      <c r="C11" s="69" t="s">
        <v>401</v>
      </c>
      <c r="D11" s="69"/>
      <c r="E11" s="70"/>
      <c r="F11" s="70"/>
      <c r="G11" s="71"/>
      <c r="I11" s="311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</row>
    <row r="12" spans="2:22" s="72" customFormat="1" ht="30" customHeight="1">
      <c r="B12" s="68"/>
      <c r="C12" s="1049"/>
      <c r="D12" s="1049"/>
      <c r="E12" s="53"/>
      <c r="F12" s="53"/>
      <c r="G12" s="71"/>
      <c r="I12" s="311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4"/>
    </row>
    <row r="13" spans="2:22" ht="9" customHeight="1">
      <c r="B13" s="74"/>
      <c r="C13" s="92"/>
      <c r="D13" s="92"/>
      <c r="E13" s="53"/>
      <c r="F13" s="53"/>
      <c r="G13" s="63"/>
      <c r="I13" s="311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4"/>
    </row>
    <row r="14" spans="2:22" s="187" customFormat="1" ht="24" customHeight="1">
      <c r="B14" s="184"/>
      <c r="C14" s="1040" t="s">
        <v>250</v>
      </c>
      <c r="D14" s="1042"/>
      <c r="E14" s="204" t="s">
        <v>277</v>
      </c>
      <c r="F14" s="216" t="s">
        <v>402</v>
      </c>
      <c r="G14" s="186"/>
      <c r="I14" s="311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4"/>
    </row>
    <row r="15" spans="2:22" ht="9" customHeight="1">
      <c r="B15" s="74"/>
      <c r="C15" s="50"/>
      <c r="D15" s="92"/>
      <c r="E15" s="53"/>
      <c r="F15" s="191"/>
      <c r="G15" s="63"/>
      <c r="I15" s="311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4"/>
    </row>
    <row r="16" spans="2:22" s="230" customFormat="1" ht="23.1" customHeight="1">
      <c r="B16" s="228"/>
      <c r="C16" s="1106" t="s">
        <v>403</v>
      </c>
      <c r="D16" s="1107"/>
      <c r="E16" s="231">
        <f>SUM(E17:E19)</f>
        <v>0</v>
      </c>
      <c r="F16" s="234">
        <f>E16/$E$33</f>
        <v>0</v>
      </c>
      <c r="G16" s="229"/>
      <c r="I16" s="311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4"/>
    </row>
    <row r="17" spans="2:22" s="127" customFormat="1" ht="23.1" customHeight="1">
      <c r="B17" s="125"/>
      <c r="C17" s="131" t="s">
        <v>404</v>
      </c>
      <c r="D17" s="200" t="s">
        <v>407</v>
      </c>
      <c r="E17" s="370">
        <f>+'FC-3_1_INF_ADIC_CPyG'!K16+'FC-3_1_INF_ADIC_CPyG'!K19</f>
        <v>0</v>
      </c>
      <c r="F17" s="235">
        <f t="shared" ref="F17:F19" si="0">E17/$E$33</f>
        <v>0</v>
      </c>
      <c r="G17" s="126"/>
      <c r="I17" s="311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4"/>
    </row>
    <row r="18" spans="2:22" s="127" customFormat="1" ht="23.1" customHeight="1">
      <c r="B18" s="125"/>
      <c r="C18" s="131" t="s">
        <v>405</v>
      </c>
      <c r="D18" s="200" t="s">
        <v>408</v>
      </c>
      <c r="E18" s="370">
        <f>+'FC-3_1_INF_ADIC_CPyG'!K31</f>
        <v>0</v>
      </c>
      <c r="F18" s="236">
        <f t="shared" si="0"/>
        <v>0</v>
      </c>
      <c r="G18" s="126"/>
      <c r="I18" s="311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4"/>
    </row>
    <row r="19" spans="2:22" s="127" customFormat="1" ht="23.1" customHeight="1">
      <c r="B19" s="125"/>
      <c r="C19" s="217" t="s">
        <v>406</v>
      </c>
      <c r="D19" s="201" t="s">
        <v>409</v>
      </c>
      <c r="E19" s="373"/>
      <c r="F19" s="237">
        <f t="shared" si="0"/>
        <v>0</v>
      </c>
      <c r="G19" s="126"/>
      <c r="I19" s="311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4"/>
    </row>
    <row r="20" spans="2:22" s="127" customFormat="1" ht="9" customHeight="1">
      <c r="B20" s="125"/>
      <c r="C20" s="22"/>
      <c r="D20" s="92"/>
      <c r="E20" s="88"/>
      <c r="F20" s="238"/>
      <c r="G20" s="126"/>
      <c r="I20" s="311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4"/>
    </row>
    <row r="21" spans="2:22" s="127" customFormat="1" ht="23.1" customHeight="1">
      <c r="B21" s="125"/>
      <c r="C21" s="1106" t="s">
        <v>410</v>
      </c>
      <c r="D21" s="1107"/>
      <c r="E21" s="474">
        <f>+'FC-3_1_INF_ADIC_CPyG'!K40</f>
        <v>0</v>
      </c>
      <c r="F21" s="239">
        <f>E21/$E$33</f>
        <v>0</v>
      </c>
      <c r="G21" s="126"/>
      <c r="I21" s="311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4"/>
    </row>
    <row r="22" spans="2:22" s="127" customFormat="1" ht="9" customHeight="1">
      <c r="B22" s="125"/>
      <c r="C22" s="22"/>
      <c r="D22" s="92"/>
      <c r="E22" s="88"/>
      <c r="F22" s="238"/>
      <c r="G22" s="126"/>
      <c r="I22" s="311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4"/>
    </row>
    <row r="23" spans="2:22" s="230" customFormat="1" ht="23.1" customHeight="1">
      <c r="B23" s="228"/>
      <c r="C23" s="1106" t="s">
        <v>411</v>
      </c>
      <c r="D23" s="1107"/>
      <c r="E23" s="231">
        <f>SUM(E24:E26)</f>
        <v>371290.99999999994</v>
      </c>
      <c r="F23" s="239">
        <f t="shared" ref="F23:F26" si="1">E23/$E$33</f>
        <v>1</v>
      </c>
      <c r="G23" s="229"/>
      <c r="I23" s="311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4"/>
    </row>
    <row r="24" spans="2:22" s="127" customFormat="1" ht="23.1" customHeight="1">
      <c r="B24" s="125"/>
      <c r="C24" s="131" t="s">
        <v>404</v>
      </c>
      <c r="D24" s="200" t="s">
        <v>412</v>
      </c>
      <c r="E24" s="370">
        <f>+'FC-9_TRANS_SUBV'!G50+'FC-9_TRANS_SUBV'!G65</f>
        <v>187145.49999999997</v>
      </c>
      <c r="F24" s="235">
        <f t="shared" si="1"/>
        <v>0.50403995787670586</v>
      </c>
      <c r="G24" s="126"/>
      <c r="I24" s="311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4"/>
    </row>
    <row r="25" spans="2:22" s="127" customFormat="1" ht="23.1" customHeight="1">
      <c r="B25" s="125"/>
      <c r="C25" s="131" t="s">
        <v>405</v>
      </c>
      <c r="D25" s="200" t="s">
        <v>414</v>
      </c>
      <c r="E25" s="370">
        <f>+'FC-3_1_INF_ADIC_CPyG'!G77+'FC-3_1_INF_ADIC_CPyG'!G78+'FC-3_1_INF_ADIC_CPyG'!G79+'FC-3_1_INF_ADIC_CPyG'!G83</f>
        <v>94451.68</v>
      </c>
      <c r="F25" s="236">
        <f t="shared" si="1"/>
        <v>0.25438720572273504</v>
      </c>
      <c r="G25" s="126"/>
      <c r="I25" s="311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4"/>
    </row>
    <row r="26" spans="2:22" s="127" customFormat="1" ht="23.1" customHeight="1">
      <c r="B26" s="125"/>
      <c r="C26" s="217" t="s">
        <v>406</v>
      </c>
      <c r="D26" s="201" t="s">
        <v>413</v>
      </c>
      <c r="E26" s="373">
        <f>+'FC-3_1_INF_ADIC_CPyG'!G81</f>
        <v>89693.82</v>
      </c>
      <c r="F26" s="237">
        <f t="shared" si="1"/>
        <v>0.24157283640055918</v>
      </c>
      <c r="G26" s="126"/>
      <c r="I26" s="311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4"/>
    </row>
    <row r="27" spans="2:22" s="127" customFormat="1" ht="9" customHeight="1">
      <c r="B27" s="125"/>
      <c r="C27" s="22"/>
      <c r="D27" s="92"/>
      <c r="E27" s="88"/>
      <c r="F27" s="238"/>
      <c r="G27" s="126"/>
      <c r="I27" s="311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4"/>
    </row>
    <row r="28" spans="2:22" s="230" customFormat="1" ht="23.1" customHeight="1">
      <c r="B28" s="228"/>
      <c r="C28" s="1106" t="s">
        <v>415</v>
      </c>
      <c r="D28" s="1107"/>
      <c r="E28" s="231">
        <f>SUM(E29:E31)</f>
        <v>0</v>
      </c>
      <c r="F28" s="239">
        <f t="shared" ref="F28:F31" si="2">E28/$E$33</f>
        <v>0</v>
      </c>
      <c r="G28" s="229"/>
      <c r="I28" s="311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4"/>
    </row>
    <row r="29" spans="2:22" s="127" customFormat="1" ht="23.1" customHeight="1">
      <c r="B29" s="125"/>
      <c r="C29" s="131" t="s">
        <v>404</v>
      </c>
      <c r="D29" s="200"/>
      <c r="E29" s="370"/>
      <c r="F29" s="235">
        <f t="shared" si="2"/>
        <v>0</v>
      </c>
      <c r="G29" s="126"/>
      <c r="I29" s="311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4"/>
    </row>
    <row r="30" spans="2:22" s="127" customFormat="1" ht="23.1" customHeight="1">
      <c r="B30" s="125"/>
      <c r="C30" s="131" t="s">
        <v>405</v>
      </c>
      <c r="D30" s="200"/>
      <c r="E30" s="370"/>
      <c r="F30" s="236">
        <f t="shared" si="2"/>
        <v>0</v>
      </c>
      <c r="G30" s="126"/>
      <c r="I30" s="311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4"/>
    </row>
    <row r="31" spans="2:22" s="127" customFormat="1" ht="23.1" customHeight="1">
      <c r="B31" s="125"/>
      <c r="C31" s="217" t="s">
        <v>406</v>
      </c>
      <c r="D31" s="201"/>
      <c r="E31" s="373"/>
      <c r="F31" s="237">
        <f t="shared" si="2"/>
        <v>0</v>
      </c>
      <c r="G31" s="126"/>
      <c r="I31" s="311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4"/>
    </row>
    <row r="32" spans="2:22" s="127" customFormat="1" ht="23.1" customHeight="1">
      <c r="B32" s="125"/>
      <c r="C32" s="92"/>
      <c r="D32" s="150"/>
      <c r="E32" s="152"/>
      <c r="F32" s="232"/>
      <c r="G32" s="126"/>
      <c r="I32" s="311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4"/>
    </row>
    <row r="33" spans="2:22" s="127" customFormat="1" ht="23.1" customHeight="1" thickBot="1">
      <c r="B33" s="125"/>
      <c r="C33" s="1108" t="s">
        <v>416</v>
      </c>
      <c r="D33" s="1109"/>
      <c r="E33" s="227">
        <f>E28+E23+E21+E16</f>
        <v>371290.99999999994</v>
      </c>
      <c r="F33" s="233">
        <f>E33/E33</f>
        <v>1</v>
      </c>
      <c r="G33" s="126"/>
      <c r="I33" s="311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4"/>
    </row>
    <row r="34" spans="2:22" ht="23.1" customHeight="1">
      <c r="B34" s="74"/>
      <c r="C34" s="92"/>
      <c r="D34" s="150"/>
      <c r="E34" s="152"/>
      <c r="F34" s="153"/>
      <c r="G34" s="63"/>
      <c r="I34" s="311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4"/>
    </row>
    <row r="35" spans="2:22" ht="23.1" customHeight="1">
      <c r="B35" s="74"/>
      <c r="C35" s="92"/>
      <c r="D35" s="150"/>
      <c r="E35" s="152"/>
      <c r="F35" s="153"/>
      <c r="G35" s="63"/>
      <c r="I35" s="311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4"/>
    </row>
    <row r="36" spans="2:22" ht="23.1" customHeight="1">
      <c r="B36" s="74"/>
      <c r="C36" s="92"/>
      <c r="D36" s="150"/>
      <c r="E36" s="152"/>
      <c r="F36" s="153"/>
      <c r="G36" s="63"/>
      <c r="I36" s="311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4"/>
    </row>
    <row r="37" spans="2:22" ht="23.1" customHeight="1">
      <c r="B37" s="74"/>
      <c r="C37" s="92"/>
      <c r="D37" s="150"/>
      <c r="E37" s="152"/>
      <c r="F37" s="153"/>
      <c r="G37" s="63"/>
      <c r="I37" s="311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4"/>
    </row>
    <row r="38" spans="2:22" ht="23.1" customHeight="1">
      <c r="B38" s="74"/>
      <c r="C38" s="92"/>
      <c r="D38" s="150"/>
      <c r="E38" s="152"/>
      <c r="F38" s="153"/>
      <c r="G38" s="63"/>
      <c r="I38" s="311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4"/>
    </row>
    <row r="39" spans="2:22" ht="23.1" customHeight="1">
      <c r="B39" s="74"/>
      <c r="C39" s="150"/>
      <c r="D39" s="150"/>
      <c r="E39" s="151"/>
      <c r="F39" s="53"/>
      <c r="G39" s="63"/>
      <c r="I39" s="311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4"/>
    </row>
    <row r="40" spans="2:22" ht="23.1" customHeight="1" thickBot="1">
      <c r="B40" s="78"/>
      <c r="C40" s="1030"/>
      <c r="D40" s="1030"/>
      <c r="E40" s="46"/>
      <c r="F40" s="79"/>
      <c r="G40" s="80"/>
      <c r="I40" s="305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7"/>
    </row>
    <row r="41" spans="2:22" ht="23.1" customHeight="1">
      <c r="C41" s="61"/>
      <c r="D41" s="61"/>
      <c r="E41" s="62"/>
      <c r="F41" s="62"/>
    </row>
    <row r="42" spans="2:22" ht="12.75">
      <c r="C42" s="81" t="s">
        <v>76</v>
      </c>
      <c r="D42" s="61"/>
      <c r="E42" s="62"/>
      <c r="F42" s="52" t="s">
        <v>67</v>
      </c>
    </row>
    <row r="43" spans="2:22" ht="12.75">
      <c r="C43" s="82" t="s">
        <v>77</v>
      </c>
      <c r="D43" s="61"/>
      <c r="E43" s="62"/>
      <c r="F43" s="62"/>
    </row>
    <row r="44" spans="2:22" ht="12.75">
      <c r="C44" s="82" t="s">
        <v>78</v>
      </c>
      <c r="D44" s="61"/>
      <c r="E44" s="62"/>
      <c r="F44" s="62"/>
    </row>
    <row r="45" spans="2:22" ht="12.75">
      <c r="C45" s="82" t="s">
        <v>79</v>
      </c>
      <c r="D45" s="61"/>
      <c r="E45" s="62"/>
      <c r="F45" s="62"/>
    </row>
    <row r="46" spans="2:22" ht="12.75">
      <c r="C46" s="82" t="s">
        <v>80</v>
      </c>
      <c r="D46" s="61"/>
      <c r="E46" s="62"/>
      <c r="F46" s="62"/>
    </row>
    <row r="47" spans="2:22" ht="23.1" customHeight="1">
      <c r="C47" s="61"/>
      <c r="D47" s="61"/>
      <c r="E47" s="62"/>
      <c r="F47" s="62"/>
    </row>
    <row r="48" spans="2:22" ht="23.1" customHeight="1">
      <c r="C48" s="61"/>
      <c r="D48" s="61"/>
      <c r="E48" s="62"/>
      <c r="F48" s="62"/>
    </row>
    <row r="49" spans="3:6" ht="23.1" customHeight="1">
      <c r="C49" s="61"/>
      <c r="D49" s="61"/>
      <c r="E49" s="62"/>
      <c r="F49" s="62"/>
    </row>
    <row r="50" spans="3:6" ht="23.1" customHeight="1">
      <c r="C50" s="61"/>
      <c r="D50" s="61"/>
      <c r="E50" s="62"/>
      <c r="F50" s="62"/>
    </row>
    <row r="51" spans="3:6" ht="23.1" customHeight="1">
      <c r="E51" s="62"/>
      <c r="F51" s="62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abSelected="1" topLeftCell="A66" workbookViewId="0">
      <selection activeCell="D90" sqref="D90"/>
    </sheetView>
  </sheetViews>
  <sheetFormatPr baseColWidth="10" defaultColWidth="10.6640625" defaultRowHeight="23.1" customHeight="1"/>
  <cols>
    <col min="1" max="2" width="3.109375" style="54" customWidth="1"/>
    <col min="3" max="3" width="13.109375" style="54" customWidth="1"/>
    <col min="4" max="4" width="68" style="54" customWidth="1"/>
    <col min="5" max="5" width="16.6640625" style="55" customWidth="1"/>
    <col min="6" max="6" width="3.33203125" style="54" customWidth="1"/>
    <col min="7" max="16384" width="10.6640625" style="54"/>
  </cols>
  <sheetData>
    <row r="2" spans="2:6" ht="23.1" customHeight="1">
      <c r="D2" s="150" t="s">
        <v>174</v>
      </c>
    </row>
    <row r="3" spans="2:6" ht="23.1" customHeight="1">
      <c r="D3" s="150" t="s">
        <v>175</v>
      </c>
    </row>
    <row r="4" spans="2:6" ht="23.1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87">
        <f>ejercicio</f>
        <v>2018</v>
      </c>
      <c r="F6" s="63"/>
    </row>
    <row r="7" spans="2:6" ht="30" customHeight="1">
      <c r="B7" s="60"/>
      <c r="C7" s="51" t="s">
        <v>1</v>
      </c>
      <c r="D7" s="61"/>
      <c r="E7" s="987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45" t="s">
        <v>2</v>
      </c>
      <c r="D9" s="1029" t="str">
        <f>Entidad</f>
        <v>AGENCIA INSULAR DE LA ENERGÍA DE TENERIFE FUNDACIÓN CANARIA</v>
      </c>
      <c r="E9" s="1029"/>
      <c r="F9" s="126"/>
    </row>
    <row r="10" spans="2:6" ht="6.9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49"/>
      <c r="D12" s="1049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40" t="s">
        <v>432</v>
      </c>
      <c r="D14" s="1042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3.1" customHeight="1">
      <c r="B16" s="125"/>
      <c r="C16" s="224" t="s">
        <v>129</v>
      </c>
      <c r="D16" s="165" t="s">
        <v>418</v>
      </c>
      <c r="E16" s="110">
        <f>+'FC-91_PRESUPUESTO'!E16</f>
        <v>0</v>
      </c>
      <c r="F16" s="126"/>
    </row>
    <row r="17" spans="2:6" s="127" customFormat="1" ht="23.1" customHeight="1">
      <c r="B17" s="125"/>
      <c r="C17" s="131" t="s">
        <v>132</v>
      </c>
      <c r="D17" s="200" t="s">
        <v>419</v>
      </c>
      <c r="E17" s="132">
        <f>+'FC-91_PRESUPUESTO'!E17</f>
        <v>0</v>
      </c>
      <c r="F17" s="126"/>
    </row>
    <row r="18" spans="2:6" s="127" customFormat="1" ht="23.1" customHeight="1">
      <c r="B18" s="125"/>
      <c r="C18" s="131" t="s">
        <v>134</v>
      </c>
      <c r="D18" s="200" t="s">
        <v>420</v>
      </c>
      <c r="E18" s="132">
        <f>+'FC-91_PRESUPUESTO'!E18</f>
        <v>418322.28</v>
      </c>
      <c r="F18" s="126"/>
    </row>
    <row r="19" spans="2:6" s="127" customFormat="1" ht="23.1" customHeight="1">
      <c r="B19" s="125"/>
      <c r="C19" s="131" t="s">
        <v>136</v>
      </c>
      <c r="D19" s="200" t="s">
        <v>421</v>
      </c>
      <c r="E19" s="132">
        <f>+'FC-91_PRESUPUESTO'!E19</f>
        <v>187145.49999999997</v>
      </c>
      <c r="F19" s="126"/>
    </row>
    <row r="20" spans="2:6" s="127" customFormat="1" ht="23.1" customHeight="1">
      <c r="B20" s="125"/>
      <c r="C20" s="217" t="s">
        <v>137</v>
      </c>
      <c r="D20" s="201" t="s">
        <v>422</v>
      </c>
      <c r="E20" s="111">
        <f>+'FC-91_PRESUPUESTO'!E20</f>
        <v>0</v>
      </c>
      <c r="F20" s="126"/>
    </row>
    <row r="21" spans="2:6" s="127" customFormat="1" ht="23.1" customHeight="1">
      <c r="B21" s="125"/>
      <c r="C21" s="1106" t="s">
        <v>423</v>
      </c>
      <c r="D21" s="1107"/>
      <c r="E21" s="231">
        <f>SUM(E16:E20)</f>
        <v>605467.78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3.1" customHeight="1">
      <c r="B23" s="125"/>
      <c r="C23" s="224" t="s">
        <v>139</v>
      </c>
      <c r="D23" s="165" t="s">
        <v>424</v>
      </c>
      <c r="E23" s="110">
        <f>+'FC-91_PRESUPUESTO'!E23</f>
        <v>0</v>
      </c>
      <c r="F23" s="126"/>
    </row>
    <row r="24" spans="2:6" s="127" customFormat="1" ht="23.1" customHeight="1">
      <c r="B24" s="125"/>
      <c r="C24" s="131" t="s">
        <v>141</v>
      </c>
      <c r="D24" s="200" t="s">
        <v>425</v>
      </c>
      <c r="E24" s="132">
        <f>+'FC-91_PRESUPUESTO'!E24</f>
        <v>5003.6000000000004</v>
      </c>
      <c r="F24" s="126"/>
    </row>
    <row r="25" spans="2:6" s="127" customFormat="1" ht="23.1" customHeight="1">
      <c r="B25" s="125"/>
      <c r="C25" s="1106" t="s">
        <v>426</v>
      </c>
      <c r="D25" s="1107"/>
      <c r="E25" s="231">
        <f>SUM(E23:E24)</f>
        <v>5003.6000000000004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3.1" customHeight="1">
      <c r="B27" s="125"/>
      <c r="C27" s="224" t="s">
        <v>155</v>
      </c>
      <c r="D27" s="165" t="s">
        <v>427</v>
      </c>
      <c r="E27" s="110">
        <f>+'FC-91_PRESUPUESTO'!E27</f>
        <v>0</v>
      </c>
      <c r="F27" s="126"/>
    </row>
    <row r="28" spans="2:6" s="127" customFormat="1" ht="23.1" customHeight="1">
      <c r="B28" s="125"/>
      <c r="C28" s="131" t="s">
        <v>156</v>
      </c>
      <c r="D28" s="200" t="s">
        <v>428</v>
      </c>
      <c r="E28" s="132">
        <f>+'FC-91_PRESUPUESTO'!E28</f>
        <v>0</v>
      </c>
      <c r="F28" s="126"/>
    </row>
    <row r="29" spans="2:6" s="127" customFormat="1" ht="23.1" customHeight="1">
      <c r="B29" s="125"/>
      <c r="C29" s="1106" t="s">
        <v>429</v>
      </c>
      <c r="D29" s="1107"/>
      <c r="E29" s="231">
        <f>SUM(E27:E28)</f>
        <v>0</v>
      </c>
      <c r="F29" s="126"/>
    </row>
    <row r="30" spans="2:6" s="127" customFormat="1" ht="23.1" customHeight="1">
      <c r="B30" s="125"/>
      <c r="C30" s="92"/>
      <c r="D30" s="150"/>
      <c r="E30" s="152"/>
      <c r="F30" s="126"/>
    </row>
    <row r="31" spans="2:6" s="241" customFormat="1" ht="23.1" customHeight="1" thickBot="1">
      <c r="B31" s="68"/>
      <c r="C31" s="1110" t="s">
        <v>430</v>
      </c>
      <c r="D31" s="1111"/>
      <c r="E31" s="240">
        <f>E21+E25+E29</f>
        <v>610471.38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3.1" customHeight="1">
      <c r="B33" s="125"/>
      <c r="C33" s="1106" t="s">
        <v>431</v>
      </c>
      <c r="D33" s="1107"/>
      <c r="E33" s="231">
        <f>+'FC-92_PRESUPUESTO_PYG'!E33</f>
        <v>85338.240000000005</v>
      </c>
      <c r="F33" s="126"/>
    </row>
    <row r="34" spans="2:6" s="127" customFormat="1" ht="9" customHeight="1">
      <c r="B34" s="125"/>
      <c r="C34" s="22"/>
      <c r="D34" s="92"/>
      <c r="E34" s="88"/>
      <c r="F34" s="126"/>
    </row>
    <row r="35" spans="2:6" s="127" customFormat="1" ht="23.1" customHeight="1" thickBot="1">
      <c r="B35" s="125"/>
      <c r="C35" s="1110" t="s">
        <v>430</v>
      </c>
      <c r="D35" s="1111"/>
      <c r="E35" s="240">
        <f>+E31+E33</f>
        <v>695809.62</v>
      </c>
      <c r="F35" s="126"/>
    </row>
    <row r="36" spans="2:6" s="127" customFormat="1" ht="23.1" customHeight="1">
      <c r="B36" s="125"/>
      <c r="C36" s="242"/>
      <c r="D36" s="242"/>
      <c r="E36" s="243"/>
      <c r="F36" s="126"/>
    </row>
    <row r="37" spans="2:6" s="187" customFormat="1" ht="24" customHeight="1">
      <c r="B37" s="184"/>
      <c r="C37" s="1040" t="s">
        <v>433</v>
      </c>
      <c r="D37" s="1042"/>
      <c r="E37" s="204" t="s">
        <v>277</v>
      </c>
      <c r="F37" s="186"/>
    </row>
    <row r="38" spans="2:6" ht="9" customHeight="1">
      <c r="B38" s="74"/>
      <c r="C38" s="50"/>
      <c r="D38" s="92"/>
      <c r="E38" s="53"/>
      <c r="F38" s="63"/>
    </row>
    <row r="39" spans="2:6" s="127" customFormat="1" ht="23.1" customHeight="1">
      <c r="B39" s="125"/>
      <c r="C39" s="224" t="s">
        <v>129</v>
      </c>
      <c r="D39" s="165" t="s">
        <v>434</v>
      </c>
      <c r="E39" s="110">
        <f>+'FC-91_PRESUPUESTO'!E36</f>
        <v>481944.74</v>
      </c>
      <c r="F39" s="126"/>
    </row>
    <row r="40" spans="2:6" s="127" customFormat="1" ht="23.1" customHeight="1">
      <c r="B40" s="125"/>
      <c r="C40" s="131" t="s">
        <v>132</v>
      </c>
      <c r="D40" s="200" t="s">
        <v>435</v>
      </c>
      <c r="E40" s="132">
        <f>+'FC-91_PRESUPUESTO'!E37</f>
        <v>93688.45</v>
      </c>
      <c r="F40" s="126"/>
    </row>
    <row r="41" spans="2:6" s="127" customFormat="1" ht="23.1" customHeight="1">
      <c r="B41" s="125"/>
      <c r="C41" s="131" t="s">
        <v>134</v>
      </c>
      <c r="D41" s="200" t="s">
        <v>186</v>
      </c>
      <c r="E41" s="132">
        <f>+'FC-91_PRESUPUESTO'!E38</f>
        <v>0</v>
      </c>
      <c r="F41" s="126"/>
    </row>
    <row r="42" spans="2:6" s="127" customFormat="1" ht="23.1" customHeight="1">
      <c r="B42" s="125"/>
      <c r="C42" s="131" t="s">
        <v>136</v>
      </c>
      <c r="D42" s="200" t="s">
        <v>436</v>
      </c>
      <c r="E42" s="132">
        <f>+'FC-91_PRESUPUESTO'!E39</f>
        <v>0</v>
      </c>
      <c r="F42" s="126"/>
    </row>
    <row r="43" spans="2:6" s="127" customFormat="1" ht="23.1" customHeight="1">
      <c r="B43" s="125"/>
      <c r="C43" s="1106" t="s">
        <v>437</v>
      </c>
      <c r="D43" s="1107"/>
      <c r="E43" s="231">
        <f>SUM(E39:E42)</f>
        <v>575633.18999999994</v>
      </c>
      <c r="F43" s="126"/>
    </row>
    <row r="44" spans="2:6" s="127" customFormat="1" ht="9" customHeight="1">
      <c r="B44" s="125"/>
      <c r="C44" s="22"/>
      <c r="D44" s="92"/>
      <c r="E44" s="88"/>
      <c r="F44" s="126"/>
    </row>
    <row r="45" spans="2:6" s="127" customFormat="1" ht="23.1" customHeight="1">
      <c r="B45" s="125"/>
      <c r="C45" s="224" t="s">
        <v>139</v>
      </c>
      <c r="D45" s="165" t="s">
        <v>438</v>
      </c>
      <c r="E45" s="110">
        <f>+'FC-91_PRESUPUESTO'!E42</f>
        <v>5003.6000000000004</v>
      </c>
      <c r="F45" s="126"/>
    </row>
    <row r="46" spans="2:6" s="127" customFormat="1" ht="23.1" customHeight="1">
      <c r="B46" s="125"/>
      <c r="C46" s="131" t="s">
        <v>141</v>
      </c>
      <c r="D46" s="200" t="s">
        <v>425</v>
      </c>
      <c r="E46" s="132">
        <f>+'FC-91_PRESUPUESTO'!E43</f>
        <v>0</v>
      </c>
      <c r="F46" s="126"/>
    </row>
    <row r="47" spans="2:6" s="127" customFormat="1" ht="23.1" customHeight="1">
      <c r="B47" s="125"/>
      <c r="C47" s="1106" t="s">
        <v>439</v>
      </c>
      <c r="D47" s="1107"/>
      <c r="E47" s="231">
        <f>SUM(E45:E46)</f>
        <v>5003.6000000000004</v>
      </c>
      <c r="F47" s="126"/>
    </row>
    <row r="48" spans="2:6" s="127" customFormat="1" ht="9" customHeight="1">
      <c r="B48" s="125"/>
      <c r="C48" s="22"/>
      <c r="D48" s="92"/>
      <c r="E48" s="88"/>
      <c r="F48" s="126"/>
    </row>
    <row r="49" spans="2:8" s="127" customFormat="1" ht="23.1" customHeight="1">
      <c r="B49" s="125"/>
      <c r="C49" s="224" t="s">
        <v>155</v>
      </c>
      <c r="D49" s="165" t="s">
        <v>427</v>
      </c>
      <c r="E49" s="110">
        <f>+'FC-91_PRESUPUESTO'!E46</f>
        <v>0</v>
      </c>
      <c r="F49" s="126"/>
    </row>
    <row r="50" spans="2:8" s="127" customFormat="1" ht="23.1" customHeight="1">
      <c r="B50" s="125"/>
      <c r="C50" s="131" t="s">
        <v>156</v>
      </c>
      <c r="D50" s="200" t="s">
        <v>428</v>
      </c>
      <c r="E50" s="132">
        <f>+'FC-91_PRESUPUESTO'!E47</f>
        <v>0</v>
      </c>
      <c r="F50" s="126"/>
    </row>
    <row r="51" spans="2:8" s="127" customFormat="1" ht="23.1" customHeight="1">
      <c r="B51" s="125"/>
      <c r="C51" s="1106" t="s">
        <v>440</v>
      </c>
      <c r="D51" s="1107"/>
      <c r="E51" s="231">
        <f>SUM(E49:E50)</f>
        <v>0</v>
      </c>
      <c r="F51" s="126"/>
    </row>
    <row r="52" spans="2:8" s="127" customFormat="1" ht="23.1" customHeight="1">
      <c r="B52" s="125"/>
      <c r="C52" s="92"/>
      <c r="D52" s="150"/>
      <c r="E52" s="152"/>
      <c r="F52" s="126"/>
    </row>
    <row r="53" spans="2:8" s="241" customFormat="1" ht="23.1" customHeight="1" thickBot="1">
      <c r="B53" s="68"/>
      <c r="C53" s="1110" t="s">
        <v>441</v>
      </c>
      <c r="D53" s="1111"/>
      <c r="E53" s="240">
        <f>E43+E47+E51</f>
        <v>580636.78999999992</v>
      </c>
      <c r="F53" s="71"/>
    </row>
    <row r="54" spans="2:8" s="127" customFormat="1" ht="9" customHeight="1">
      <c r="B54" s="125"/>
      <c r="C54" s="22"/>
      <c r="D54" s="92"/>
      <c r="E54" s="88"/>
      <c r="F54" s="126"/>
    </row>
    <row r="55" spans="2:8" s="127" customFormat="1" ht="23.1" customHeight="1">
      <c r="B55" s="125"/>
      <c r="C55" s="1106" t="s">
        <v>442</v>
      </c>
      <c r="D55" s="1107"/>
      <c r="E55" s="231">
        <f>+'FC-92_PRESUPUESTO_PYG'!E55</f>
        <v>106661.24</v>
      </c>
      <c r="F55" s="126"/>
    </row>
    <row r="56" spans="2:8" s="127" customFormat="1" ht="9" customHeight="1">
      <c r="B56" s="125"/>
      <c r="C56" s="22"/>
      <c r="D56" s="92"/>
      <c r="E56" s="88"/>
      <c r="F56" s="126"/>
    </row>
    <row r="57" spans="2:8" s="127" customFormat="1" ht="23.1" customHeight="1" thickBot="1">
      <c r="B57" s="125"/>
      <c r="C57" s="1110" t="s">
        <v>441</v>
      </c>
      <c r="D57" s="1111"/>
      <c r="E57" s="240">
        <f>+E53+E55</f>
        <v>687298.02999999991</v>
      </c>
      <c r="F57" s="126"/>
    </row>
    <row r="58" spans="2:8" s="127" customFormat="1" ht="23.1" customHeight="1">
      <c r="B58" s="125"/>
      <c r="C58" s="242"/>
      <c r="D58" s="242"/>
      <c r="E58" s="243"/>
      <c r="F58" s="126"/>
    </row>
    <row r="59" spans="2:8" s="241" customFormat="1" ht="23.1" customHeight="1" thickBot="1">
      <c r="B59" s="68"/>
      <c r="C59" s="244" t="s">
        <v>443</v>
      </c>
      <c r="D59" s="245"/>
      <c r="E59" s="246">
        <f>+E35-E57</f>
        <v>8511.5900000000838</v>
      </c>
      <c r="F59" s="71"/>
      <c r="H59" s="127"/>
    </row>
    <row r="60" spans="2:8" s="127" customFormat="1" ht="23.1" customHeight="1" thickTop="1">
      <c r="B60" s="125"/>
      <c r="C60" s="22"/>
      <c r="D60" s="92"/>
      <c r="E60" s="88"/>
      <c r="F60" s="126"/>
    </row>
    <row r="61" spans="2:8" s="241" customFormat="1" ht="23.1" customHeight="1" thickBot="1">
      <c r="B61" s="68"/>
      <c r="C61" s="244" t="s">
        <v>444</v>
      </c>
      <c r="D61" s="245"/>
      <c r="E61" s="246">
        <f>E62+SUM(E67:E71)</f>
        <v>-8511.5891807702283</v>
      </c>
      <c r="F61" s="71"/>
      <c r="H61" s="127"/>
    </row>
    <row r="62" spans="2:8" s="127" customFormat="1" ht="23.1" customHeight="1" thickTop="1">
      <c r="B62" s="125"/>
      <c r="C62" s="248"/>
      <c r="D62" s="249" t="s">
        <v>445</v>
      </c>
      <c r="E62" s="250">
        <f>SUM(E63:E66)</f>
        <v>106661.24</v>
      </c>
      <c r="F62" s="126"/>
    </row>
    <row r="63" spans="2:8" s="127" customFormat="1" ht="23.1" customHeight="1">
      <c r="B63" s="125"/>
      <c r="C63" s="131"/>
      <c r="D63" s="200" t="s">
        <v>199</v>
      </c>
      <c r="E63" s="713">
        <f>-'FC-7_INF'!G31</f>
        <v>0</v>
      </c>
      <c r="F63" s="126"/>
    </row>
    <row r="64" spans="2:8" s="127" customFormat="1" ht="23.1" customHeight="1">
      <c r="B64" s="125"/>
      <c r="C64" s="131"/>
      <c r="D64" s="200" t="s">
        <v>187</v>
      </c>
      <c r="E64" s="713">
        <f>-'FC-7_INF'!I31</f>
        <v>106661.24</v>
      </c>
      <c r="F64" s="126"/>
    </row>
    <row r="65" spans="2:8" s="127" customFormat="1" ht="23.1" customHeight="1">
      <c r="B65" s="125"/>
      <c r="C65" s="131"/>
      <c r="D65" s="200" t="s">
        <v>188</v>
      </c>
      <c r="E65" s="713">
        <f>-'FC-7_INF'!J31</f>
        <v>0</v>
      </c>
      <c r="F65" s="126"/>
    </row>
    <row r="66" spans="2:8" s="127" customFormat="1" ht="23.1" customHeight="1">
      <c r="B66" s="125"/>
      <c r="C66" s="251"/>
      <c r="D66" s="225" t="s">
        <v>189</v>
      </c>
      <c r="E66" s="714">
        <f>-'FC-7_INF'!L31</f>
        <v>0</v>
      </c>
      <c r="F66" s="126"/>
    </row>
    <row r="67" spans="2:8" s="127" customFormat="1" ht="23.1" customHeight="1">
      <c r="B67" s="125"/>
      <c r="C67" s="118"/>
      <c r="D67" s="202" t="s">
        <v>521</v>
      </c>
      <c r="E67" s="976">
        <v>0</v>
      </c>
      <c r="F67" s="126"/>
    </row>
    <row r="68" spans="2:8" s="127" customFormat="1" ht="23.1" customHeight="1">
      <c r="B68" s="125"/>
      <c r="C68" s="118"/>
      <c r="D68" s="733" t="s">
        <v>614</v>
      </c>
      <c r="E68" s="976">
        <v>0</v>
      </c>
      <c r="F68" s="126"/>
    </row>
    <row r="69" spans="2:8" s="127" customFormat="1" ht="23.1" customHeight="1">
      <c r="B69" s="125"/>
      <c r="C69" s="118"/>
      <c r="D69" s="377" t="s">
        <v>523</v>
      </c>
      <c r="E69" s="976">
        <f>'FC-4_ACTIVO'!F28+'FC-4_ACTIVO'!F32-'FC-4_ACTIVO'!G28-'FC-4_ACTIVO'!G32</f>
        <v>-60323.21918077024</v>
      </c>
      <c r="F69" s="126"/>
    </row>
    <row r="70" spans="2:8" s="127" customFormat="1" ht="23.1" customHeight="1">
      <c r="B70" s="125"/>
      <c r="C70" s="118"/>
      <c r="D70" s="377" t="s">
        <v>737</v>
      </c>
      <c r="E70" s="976">
        <f>'FC-9_TRANS_SUBV'!G33</f>
        <v>-85338.240000000005</v>
      </c>
      <c r="F70" s="126"/>
    </row>
    <row r="71" spans="2:8" s="127" customFormat="1" ht="23.1" customHeight="1">
      <c r="B71" s="125"/>
      <c r="C71" s="118"/>
      <c r="D71" s="377" t="s">
        <v>522</v>
      </c>
      <c r="E71" s="976">
        <f>'FC-4_PASIVO'!G45-'FC-4_PASIVO'!F45</f>
        <v>30488.630000000005</v>
      </c>
      <c r="F71" s="126"/>
    </row>
    <row r="72" spans="2:8" s="127" customFormat="1" ht="23.1" customHeight="1">
      <c r="B72" s="125"/>
      <c r="C72" s="22"/>
      <c r="D72" s="247"/>
      <c r="E72" s="151"/>
      <c r="F72" s="126"/>
    </row>
    <row r="73" spans="2:8" s="241" customFormat="1" ht="23.1" customHeight="1" thickBot="1">
      <c r="B73" s="68"/>
      <c r="C73" s="244" t="s">
        <v>446</v>
      </c>
      <c r="D73" s="245"/>
      <c r="E73" s="246">
        <f>+E59+E61</f>
        <v>8.1922985555138439E-4</v>
      </c>
      <c r="F73" s="71"/>
      <c r="H73" s="127"/>
    </row>
    <row r="74" spans="2:8" s="127" customFormat="1" ht="23.1" customHeight="1" thickTop="1">
      <c r="B74" s="125"/>
      <c r="C74" s="22"/>
      <c r="D74" s="92"/>
      <c r="E74" s="88"/>
      <c r="F74" s="126"/>
    </row>
    <row r="75" spans="2:8" ht="23.1" customHeight="1" thickBot="1">
      <c r="B75" s="78"/>
      <c r="C75" s="1030"/>
      <c r="D75" s="1030"/>
      <c r="E75" s="79"/>
      <c r="F75" s="80"/>
    </row>
    <row r="76" spans="2:8" ht="23.1" customHeight="1">
      <c r="C76" s="61"/>
      <c r="D76" s="61"/>
      <c r="E76" s="62"/>
    </row>
    <row r="77" spans="2:8" ht="12.75">
      <c r="C77" s="81" t="s">
        <v>76</v>
      </c>
      <c r="D77" s="61"/>
      <c r="E77" s="52" t="s">
        <v>69</v>
      </c>
    </row>
    <row r="78" spans="2:8" ht="12.75">
      <c r="C78" s="82" t="s">
        <v>77</v>
      </c>
      <c r="D78" s="61"/>
      <c r="E78" s="62"/>
    </row>
    <row r="79" spans="2:8" ht="12.75">
      <c r="C79" s="82" t="s">
        <v>78</v>
      </c>
      <c r="D79" s="61"/>
      <c r="E79" s="62"/>
    </row>
    <row r="80" spans="2:8" ht="12.75">
      <c r="C80" s="82" t="s">
        <v>79</v>
      </c>
      <c r="D80" s="61"/>
      <c r="E80" s="62"/>
    </row>
    <row r="81" spans="3:5" ht="12.75">
      <c r="C81" s="82" t="s">
        <v>80</v>
      </c>
      <c r="D81" s="61"/>
      <c r="E81" s="62"/>
    </row>
    <row r="82" spans="3:5" ht="23.1" customHeight="1">
      <c r="C82" s="61"/>
      <c r="D82" s="61"/>
      <c r="E82" s="62"/>
    </row>
    <row r="83" spans="3:5" ht="23.1" customHeight="1">
      <c r="C83" s="61"/>
      <c r="D83" s="61"/>
      <c r="E83" s="62"/>
    </row>
    <row r="84" spans="3:5" ht="23.1" customHeight="1">
      <c r="C84" s="61"/>
      <c r="D84" s="61"/>
      <c r="E84" s="62"/>
    </row>
    <row r="85" spans="3:5" ht="23.1" customHeight="1">
      <c r="C85" s="61"/>
      <c r="D85" s="61"/>
      <c r="E85" s="62"/>
    </row>
    <row r="86" spans="3:5" ht="23.1" customHeight="1">
      <c r="E86" s="62"/>
    </row>
  </sheetData>
  <sheetProtection password="E059" sheet="1" objects="1" scenarios="1"/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5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H63"/>
  <sheetViews>
    <sheetView topLeftCell="A40" workbookViewId="0">
      <selection activeCell="D80" sqref="D80"/>
    </sheetView>
  </sheetViews>
  <sheetFormatPr baseColWidth="10" defaultColWidth="10.6640625" defaultRowHeight="23.1" customHeight="1"/>
  <cols>
    <col min="1" max="2" width="3.109375" style="54" customWidth="1"/>
    <col min="3" max="3" width="13.109375" style="54" customWidth="1"/>
    <col min="4" max="4" width="68" style="54" customWidth="1"/>
    <col min="5" max="5" width="16.6640625" style="55" customWidth="1"/>
    <col min="6" max="6" width="3.33203125" style="54" customWidth="1"/>
    <col min="7" max="16384" width="10.6640625" style="54"/>
  </cols>
  <sheetData>
    <row r="2" spans="2:6" ht="23.1" customHeight="1">
      <c r="D2" s="150" t="s">
        <v>174</v>
      </c>
    </row>
    <row r="3" spans="2:6" ht="23.1" customHeight="1">
      <c r="D3" s="150" t="s">
        <v>175</v>
      </c>
    </row>
    <row r="4" spans="2:6" ht="23.1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87">
        <f>ejercicio</f>
        <v>2018</v>
      </c>
      <c r="F6" s="63"/>
    </row>
    <row r="7" spans="2:6" ht="30" customHeight="1">
      <c r="B7" s="60"/>
      <c r="C7" s="51" t="s">
        <v>1</v>
      </c>
      <c r="D7" s="61"/>
      <c r="E7" s="987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45" t="s">
        <v>2</v>
      </c>
      <c r="D9" s="1029" t="str">
        <f>Entidad</f>
        <v>AGENCIA INSULAR DE LA ENERGÍA DE TENERIFE FUNDACIÓN CANARIA</v>
      </c>
      <c r="E9" s="1029"/>
      <c r="F9" s="126"/>
    </row>
    <row r="10" spans="2:6" ht="6.9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49"/>
      <c r="D12" s="1049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40" t="s">
        <v>432</v>
      </c>
      <c r="D14" s="1042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3.1" customHeight="1">
      <c r="B16" s="125"/>
      <c r="C16" s="224" t="s">
        <v>129</v>
      </c>
      <c r="D16" s="165" t="s">
        <v>418</v>
      </c>
      <c r="E16" s="110">
        <v>0</v>
      </c>
      <c r="F16" s="126"/>
    </row>
    <row r="17" spans="2:6" s="127" customFormat="1" ht="23.1" customHeight="1">
      <c r="B17" s="125"/>
      <c r="C17" s="131" t="s">
        <v>132</v>
      </c>
      <c r="D17" s="200" t="s">
        <v>419</v>
      </c>
      <c r="E17" s="132">
        <v>0</v>
      </c>
      <c r="F17" s="126"/>
    </row>
    <row r="18" spans="2:6" s="127" customFormat="1" ht="23.1" customHeight="1">
      <c r="B18" s="125"/>
      <c r="C18" s="131" t="s">
        <v>134</v>
      </c>
      <c r="D18" s="200" t="s">
        <v>420</v>
      </c>
      <c r="E18" s="132">
        <f>+'FC-92_PRESUPUESTO_PYG'!E18</f>
        <v>418322.28</v>
      </c>
      <c r="F18" s="126"/>
    </row>
    <row r="19" spans="2:6" s="127" customFormat="1" ht="23.1" customHeight="1">
      <c r="B19" s="125"/>
      <c r="C19" s="131" t="s">
        <v>136</v>
      </c>
      <c r="D19" s="200" t="s">
        <v>421</v>
      </c>
      <c r="E19" s="132">
        <f>+'FC-92_PRESUPUESTO_PYG'!E19+'FC-9_TRANS_SUBV'!G65</f>
        <v>187145.49999999997</v>
      </c>
      <c r="F19" s="126"/>
    </row>
    <row r="20" spans="2:6" s="127" customFormat="1" ht="23.1" customHeight="1">
      <c r="B20" s="125"/>
      <c r="C20" s="217" t="s">
        <v>137</v>
      </c>
      <c r="D20" s="201" t="s">
        <v>422</v>
      </c>
      <c r="E20" s="111">
        <f>+'FC-92_PRESUPUESTO_PYG'!E20</f>
        <v>0</v>
      </c>
      <c r="F20" s="126"/>
    </row>
    <row r="21" spans="2:6" s="127" customFormat="1" ht="23.1" customHeight="1">
      <c r="B21" s="125"/>
      <c r="C21" s="1106" t="s">
        <v>423</v>
      </c>
      <c r="D21" s="1107"/>
      <c r="E21" s="231">
        <f>SUM(E16:E20)</f>
        <v>605467.78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3.1" customHeight="1">
      <c r="B23" s="125"/>
      <c r="C23" s="224" t="s">
        <v>139</v>
      </c>
      <c r="D23" s="165" t="s">
        <v>424</v>
      </c>
      <c r="E23" s="110">
        <f>-'FC-7_INF'!K31</f>
        <v>0</v>
      </c>
      <c r="F23" s="126"/>
    </row>
    <row r="24" spans="2:6" s="127" customFormat="1" ht="23.1" customHeight="1">
      <c r="B24" s="125"/>
      <c r="C24" s="131" t="s">
        <v>141</v>
      </c>
      <c r="D24" s="200" t="s">
        <v>425</v>
      </c>
      <c r="E24" s="132">
        <f>+'FC-9_TRANS_SUBV'!G30</f>
        <v>5003.6000000000004</v>
      </c>
      <c r="F24" s="126"/>
    </row>
    <row r="25" spans="2:6" s="127" customFormat="1" ht="23.1" customHeight="1">
      <c r="B25" s="125"/>
      <c r="C25" s="1106" t="s">
        <v>426</v>
      </c>
      <c r="D25" s="1107"/>
      <c r="E25" s="231">
        <f>SUM(E23:E24)</f>
        <v>5003.6000000000004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3.1" customHeight="1">
      <c r="B27" s="125"/>
      <c r="C27" s="224" t="s">
        <v>155</v>
      </c>
      <c r="D27" s="165" t="s">
        <v>427</v>
      </c>
      <c r="E27" s="110">
        <f>-('FC-8_INV_FINANCIERAS'!H25+'FC-8_INV_FINANCIERAS'!H34+'FC-8_INV_FINANCIERAS'!H49+'FC-8_INV_FINANCIERAS'!H58)</f>
        <v>0</v>
      </c>
      <c r="F27" s="126"/>
    </row>
    <row r="28" spans="2:6" s="127" customFormat="1" ht="23.1" customHeight="1">
      <c r="B28" s="125"/>
      <c r="C28" s="131" t="s">
        <v>156</v>
      </c>
      <c r="D28" s="200" t="s">
        <v>428</v>
      </c>
      <c r="E28" s="132">
        <f>+'FC-10_DEUDAS'!M42</f>
        <v>0</v>
      </c>
      <c r="F28" s="126"/>
    </row>
    <row r="29" spans="2:6" s="127" customFormat="1" ht="23.1" customHeight="1">
      <c r="B29" s="125"/>
      <c r="C29" s="1106" t="s">
        <v>429</v>
      </c>
      <c r="D29" s="1107"/>
      <c r="E29" s="231">
        <f>SUM(E27:E28)</f>
        <v>0</v>
      </c>
      <c r="F29" s="126"/>
    </row>
    <row r="30" spans="2:6" s="127" customFormat="1" ht="23.1" customHeight="1">
      <c r="B30" s="125"/>
      <c r="C30" s="92"/>
      <c r="D30" s="150"/>
      <c r="E30" s="152"/>
      <c r="F30" s="126"/>
    </row>
    <row r="31" spans="2:6" s="241" customFormat="1" ht="23.1" customHeight="1" thickBot="1">
      <c r="B31" s="68"/>
      <c r="C31" s="1110" t="s">
        <v>430</v>
      </c>
      <c r="D31" s="1111"/>
      <c r="E31" s="240">
        <f>E21+E25+E29</f>
        <v>610471.38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3.1" customHeight="1">
      <c r="B33" s="125"/>
      <c r="C33" s="242"/>
      <c r="D33" s="242"/>
      <c r="E33" s="243"/>
      <c r="F33" s="126"/>
    </row>
    <row r="34" spans="2:6" s="187" customFormat="1" ht="24" customHeight="1">
      <c r="B34" s="184"/>
      <c r="C34" s="1040" t="s">
        <v>433</v>
      </c>
      <c r="D34" s="1042"/>
      <c r="E34" s="204" t="s">
        <v>277</v>
      </c>
      <c r="F34" s="186"/>
    </row>
    <row r="35" spans="2:6" ht="9" customHeight="1">
      <c r="B35" s="74"/>
      <c r="C35" s="50"/>
      <c r="D35" s="92"/>
      <c r="E35" s="53"/>
      <c r="F35" s="63"/>
    </row>
    <row r="36" spans="2:6" s="127" customFormat="1" ht="23.1" customHeight="1">
      <c r="B36" s="125"/>
      <c r="C36" s="224" t="s">
        <v>129</v>
      </c>
      <c r="D36" s="165" t="s">
        <v>434</v>
      </c>
      <c r="E36" s="110">
        <f>+'FC-92_PRESUPUESTO_PYG'!E39</f>
        <v>481944.74</v>
      </c>
      <c r="F36" s="126"/>
    </row>
    <row r="37" spans="2:6" s="127" customFormat="1" ht="23.1" customHeight="1">
      <c r="B37" s="125"/>
      <c r="C37" s="131" t="s">
        <v>132</v>
      </c>
      <c r="D37" s="200" t="s">
        <v>435</v>
      </c>
      <c r="E37" s="132">
        <f>+'FC-92_PRESUPUESTO_PYG'!E40</f>
        <v>93688.45</v>
      </c>
      <c r="F37" s="126"/>
    </row>
    <row r="38" spans="2:6" s="127" customFormat="1" ht="23.1" customHeight="1">
      <c r="B38" s="125"/>
      <c r="C38" s="131" t="s">
        <v>134</v>
      </c>
      <c r="D38" s="200" t="s">
        <v>186</v>
      </c>
      <c r="E38" s="132">
        <f>+'FC-92_PRESUPUESTO_PYG'!E41</f>
        <v>0</v>
      </c>
      <c r="F38" s="126"/>
    </row>
    <row r="39" spans="2:6" s="127" customFormat="1" ht="23.1" customHeight="1">
      <c r="B39" s="125"/>
      <c r="C39" s="131" t="s">
        <v>136</v>
      </c>
      <c r="D39" s="200" t="s">
        <v>436</v>
      </c>
      <c r="E39" s="132">
        <f>+'FC-92_PRESUPUESTO_PYG'!E42</f>
        <v>0</v>
      </c>
      <c r="F39" s="126"/>
    </row>
    <row r="40" spans="2:6" s="127" customFormat="1" ht="23.1" customHeight="1">
      <c r="B40" s="125"/>
      <c r="C40" s="1106" t="s">
        <v>437</v>
      </c>
      <c r="D40" s="1107"/>
      <c r="E40" s="231">
        <f>SUM(E36:E39)</f>
        <v>575633.18999999994</v>
      </c>
      <c r="F40" s="126"/>
    </row>
    <row r="41" spans="2:6" s="127" customFormat="1" ht="9" customHeight="1">
      <c r="B41" s="125"/>
      <c r="C41" s="22"/>
      <c r="D41" s="92"/>
      <c r="E41" s="88"/>
      <c r="F41" s="126"/>
    </row>
    <row r="42" spans="2:6" s="127" customFormat="1" ht="23.1" customHeight="1">
      <c r="B42" s="125"/>
      <c r="C42" s="224" t="s">
        <v>139</v>
      </c>
      <c r="D42" s="165" t="s">
        <v>438</v>
      </c>
      <c r="E42" s="110">
        <f>'FC-7_INF'!F31+'FC-7_INF'!H31</f>
        <v>5003.6000000000004</v>
      </c>
      <c r="F42" s="126"/>
    </row>
    <row r="43" spans="2:6" s="127" customFormat="1" ht="23.1" customHeight="1">
      <c r="B43" s="125"/>
      <c r="C43" s="131" t="s">
        <v>141</v>
      </c>
      <c r="D43" s="200" t="s">
        <v>425</v>
      </c>
      <c r="E43" s="132">
        <v>0</v>
      </c>
      <c r="F43" s="126"/>
    </row>
    <row r="44" spans="2:6" s="127" customFormat="1" ht="23.1" customHeight="1">
      <c r="B44" s="125"/>
      <c r="C44" s="1106" t="s">
        <v>439</v>
      </c>
      <c r="D44" s="1107"/>
      <c r="E44" s="231">
        <f>SUM(E42:E43)</f>
        <v>5003.6000000000004</v>
      </c>
      <c r="F44" s="126"/>
    </row>
    <row r="45" spans="2:6" s="127" customFormat="1" ht="9" customHeight="1">
      <c r="B45" s="125"/>
      <c r="C45" s="22"/>
      <c r="D45" s="92"/>
      <c r="E45" s="88"/>
      <c r="F45" s="126"/>
    </row>
    <row r="46" spans="2:6" s="127" customFormat="1" ht="23.1" customHeight="1">
      <c r="B46" s="125"/>
      <c r="C46" s="224" t="s">
        <v>155</v>
      </c>
      <c r="D46" s="165" t="s">
        <v>427</v>
      </c>
      <c r="E46" s="110">
        <f>'FC-8_INV_FINANCIERAS'!G25+'FC-8_INV_FINANCIERAS'!G34+'FC-8_INV_FINANCIERAS'!G49+'FC-8_INV_FINANCIERAS'!G58</f>
        <v>0</v>
      </c>
      <c r="F46" s="126"/>
    </row>
    <row r="47" spans="2:6" s="127" customFormat="1" ht="23.1" customHeight="1">
      <c r="B47" s="125"/>
      <c r="C47" s="131" t="s">
        <v>156</v>
      </c>
      <c r="D47" s="200" t="s">
        <v>428</v>
      </c>
      <c r="E47" s="132">
        <f>'FC-10_DEUDAS'!N42</f>
        <v>0</v>
      </c>
      <c r="F47" s="126"/>
    </row>
    <row r="48" spans="2:6" s="127" customFormat="1" ht="23.1" customHeight="1">
      <c r="B48" s="125"/>
      <c r="C48" s="1106" t="s">
        <v>440</v>
      </c>
      <c r="D48" s="1107"/>
      <c r="E48" s="231">
        <f>SUM(E46:E47)</f>
        <v>0</v>
      </c>
      <c r="F48" s="126"/>
    </row>
    <row r="49" spans="2:8" s="127" customFormat="1" ht="23.1" customHeight="1">
      <c r="B49" s="125"/>
      <c r="C49" s="92"/>
      <c r="D49" s="150"/>
      <c r="E49" s="152"/>
      <c r="F49" s="126"/>
    </row>
    <row r="50" spans="2:8" s="241" customFormat="1" ht="23.1" customHeight="1" thickBot="1">
      <c r="B50" s="68"/>
      <c r="C50" s="1110" t="s">
        <v>441</v>
      </c>
      <c r="D50" s="1111"/>
      <c r="E50" s="240">
        <f>E40+E44+E48</f>
        <v>580636.78999999992</v>
      </c>
      <c r="F50" s="71"/>
    </row>
    <row r="51" spans="2:8" s="127" customFormat="1" ht="9" customHeight="1">
      <c r="B51" s="125"/>
      <c r="C51" s="22"/>
      <c r="D51" s="92"/>
      <c r="E51" s="88"/>
      <c r="F51" s="126"/>
    </row>
    <row r="52" spans="2:8" ht="23.1" customHeight="1" thickBot="1">
      <c r="B52" s="78"/>
      <c r="C52" s="1030"/>
      <c r="D52" s="1030"/>
      <c r="E52" s="79"/>
      <c r="F52" s="80"/>
      <c r="H52" s="127"/>
    </row>
    <row r="53" spans="2:8" ht="23.1" customHeight="1">
      <c r="C53" s="61"/>
      <c r="D53" s="61"/>
      <c r="E53" s="62"/>
    </row>
    <row r="54" spans="2:8" ht="12.75">
      <c r="C54" s="81" t="s">
        <v>76</v>
      </c>
      <c r="D54" s="61"/>
      <c r="E54" s="52" t="s">
        <v>71</v>
      </c>
    </row>
    <row r="55" spans="2:8" ht="12.75">
      <c r="C55" s="82" t="s">
        <v>77</v>
      </c>
      <c r="D55" s="61"/>
      <c r="E55" s="62"/>
    </row>
    <row r="56" spans="2:8" ht="12.75">
      <c r="C56" s="82" t="s">
        <v>78</v>
      </c>
      <c r="D56" s="61"/>
      <c r="E56" s="62"/>
    </row>
    <row r="57" spans="2:8" ht="12.75">
      <c r="C57" s="82" t="s">
        <v>79</v>
      </c>
      <c r="D57" s="61"/>
      <c r="E57" s="62"/>
    </row>
    <row r="58" spans="2:8" ht="12.75">
      <c r="C58" s="82" t="s">
        <v>80</v>
      </c>
      <c r="D58" s="61"/>
      <c r="E58" s="62"/>
    </row>
    <row r="59" spans="2:8" ht="23.1" customHeight="1">
      <c r="C59" s="61"/>
      <c r="D59" s="61"/>
      <c r="E59" s="62"/>
    </row>
    <row r="60" spans="2:8" ht="23.1" customHeight="1">
      <c r="C60" s="61"/>
      <c r="D60" s="61"/>
      <c r="E60" s="62"/>
    </row>
    <row r="61" spans="2:8" ht="23.1" customHeight="1">
      <c r="C61" s="61"/>
      <c r="D61" s="61"/>
      <c r="E61" s="62"/>
    </row>
    <row r="62" spans="2:8" ht="23.1" customHeight="1">
      <c r="C62" s="61"/>
      <c r="D62" s="61"/>
      <c r="E62" s="62"/>
    </row>
    <row r="63" spans="2:8" ht="23.1" customHeight="1">
      <c r="E63" s="62"/>
    </row>
  </sheetData>
  <sheetProtection password="E059" sheet="1" objects="1" scenarios="1"/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H72"/>
  <sheetViews>
    <sheetView topLeftCell="A52" workbookViewId="0">
      <selection activeCell="D80" sqref="D80"/>
    </sheetView>
  </sheetViews>
  <sheetFormatPr baseColWidth="10" defaultColWidth="10.6640625" defaultRowHeight="23.1" customHeight="1"/>
  <cols>
    <col min="1" max="2" width="3.109375" style="54" customWidth="1"/>
    <col min="3" max="3" width="13.109375" style="54" customWidth="1"/>
    <col min="4" max="4" width="68" style="54" customWidth="1"/>
    <col min="5" max="5" width="16.6640625" style="55" customWidth="1"/>
    <col min="6" max="6" width="3.33203125" style="54" customWidth="1"/>
    <col min="7" max="16384" width="10.6640625" style="54"/>
  </cols>
  <sheetData>
    <row r="2" spans="2:6" ht="23.1" customHeight="1">
      <c r="D2" s="150" t="s">
        <v>174</v>
      </c>
    </row>
    <row r="3" spans="2:6" ht="23.1" customHeight="1">
      <c r="D3" s="150" t="s">
        <v>175</v>
      </c>
    </row>
    <row r="4" spans="2:6" ht="23.1" customHeight="1" thickBot="1"/>
    <row r="5" spans="2:6" ht="9" customHeight="1">
      <c r="B5" s="56"/>
      <c r="C5" s="57"/>
      <c r="D5" s="57"/>
      <c r="E5" s="58"/>
      <c r="F5" s="59"/>
    </row>
    <row r="6" spans="2:6" ht="30" customHeight="1">
      <c r="B6" s="60"/>
      <c r="C6" s="51" t="s">
        <v>0</v>
      </c>
      <c r="D6" s="61"/>
      <c r="E6" s="987">
        <f>ejercicio</f>
        <v>2018</v>
      </c>
      <c r="F6" s="63"/>
    </row>
    <row r="7" spans="2:6" ht="30" customHeight="1">
      <c r="B7" s="60"/>
      <c r="C7" s="51" t="s">
        <v>1</v>
      </c>
      <c r="D7" s="61"/>
      <c r="E7" s="987"/>
      <c r="F7" s="63"/>
    </row>
    <row r="8" spans="2:6" ht="30" customHeight="1">
      <c r="B8" s="60"/>
      <c r="C8" s="64"/>
      <c r="D8" s="61"/>
      <c r="E8" s="65"/>
      <c r="F8" s="63"/>
    </row>
    <row r="9" spans="2:6" s="127" customFormat="1" ht="30" customHeight="1">
      <c r="B9" s="125"/>
      <c r="C9" s="87" t="s">
        <v>2</v>
      </c>
      <c r="D9" s="1029" t="str">
        <f>Entidad</f>
        <v>AGENCIA INSULAR DE LA ENERGÍA DE TENERIFE FUNDACIÓN CANARIA</v>
      </c>
      <c r="E9" s="1029"/>
      <c r="F9" s="126"/>
    </row>
    <row r="10" spans="2:6" ht="6.95" customHeight="1">
      <c r="B10" s="60"/>
      <c r="C10" s="61"/>
      <c r="D10" s="61"/>
      <c r="E10" s="62"/>
      <c r="F10" s="63"/>
    </row>
    <row r="11" spans="2:6" s="72" customFormat="1" ht="30" customHeight="1">
      <c r="B11" s="68"/>
      <c r="C11" s="69" t="s">
        <v>417</v>
      </c>
      <c r="D11" s="69"/>
      <c r="E11" s="70"/>
      <c r="F11" s="71"/>
    </row>
    <row r="12" spans="2:6" s="72" customFormat="1" ht="30" customHeight="1">
      <c r="B12" s="68"/>
      <c r="C12" s="1049"/>
      <c r="D12" s="1049"/>
      <c r="E12" s="53"/>
      <c r="F12" s="71"/>
    </row>
    <row r="13" spans="2:6" ht="9" customHeight="1">
      <c r="B13" s="74"/>
      <c r="C13" s="92"/>
      <c r="D13" s="92"/>
      <c r="E13" s="53"/>
      <c r="F13" s="63"/>
    </row>
    <row r="14" spans="2:6" s="187" customFormat="1" ht="24" customHeight="1">
      <c r="B14" s="184"/>
      <c r="C14" s="1040" t="s">
        <v>432</v>
      </c>
      <c r="D14" s="1042"/>
      <c r="E14" s="204" t="s">
        <v>277</v>
      </c>
      <c r="F14" s="186"/>
    </row>
    <row r="15" spans="2:6" ht="9" customHeight="1">
      <c r="B15" s="74"/>
      <c r="C15" s="50"/>
      <c r="D15" s="92"/>
      <c r="E15" s="53"/>
      <c r="F15" s="63"/>
    </row>
    <row r="16" spans="2:6" s="127" customFormat="1" ht="23.1" customHeight="1">
      <c r="B16" s="125"/>
      <c r="C16" s="224" t="s">
        <v>129</v>
      </c>
      <c r="D16" s="165" t="s">
        <v>418</v>
      </c>
      <c r="E16" s="110">
        <v>0</v>
      </c>
      <c r="F16" s="126"/>
    </row>
    <row r="17" spans="2:6" s="127" customFormat="1" ht="23.1" customHeight="1">
      <c r="B17" s="125"/>
      <c r="C17" s="131" t="s">
        <v>132</v>
      </c>
      <c r="D17" s="200" t="s">
        <v>419</v>
      </c>
      <c r="E17" s="132">
        <v>0</v>
      </c>
      <c r="F17" s="126"/>
    </row>
    <row r="18" spans="2:6" s="127" customFormat="1" ht="23.1" customHeight="1">
      <c r="B18" s="125"/>
      <c r="C18" s="131" t="s">
        <v>134</v>
      </c>
      <c r="D18" s="200" t="s">
        <v>420</v>
      </c>
      <c r="E18" s="132">
        <f>+'FC-3_CPyG'!G16+'FC-3_CPyG'!G22+'FC-3_CPyG'!G31-E19-E20</f>
        <v>418322.28</v>
      </c>
      <c r="F18" s="126"/>
    </row>
    <row r="19" spans="2:6" s="127" customFormat="1" ht="23.1" customHeight="1">
      <c r="B19" s="125"/>
      <c r="C19" s="131" t="s">
        <v>136</v>
      </c>
      <c r="D19" s="200" t="s">
        <v>421</v>
      </c>
      <c r="E19" s="132">
        <f>+'FC-9_TRANS_SUBV'!G50</f>
        <v>187145.49999999997</v>
      </c>
      <c r="F19" s="126"/>
    </row>
    <row r="20" spans="2:6" s="127" customFormat="1" ht="23.1" customHeight="1">
      <c r="B20" s="125"/>
      <c r="C20" s="217" t="s">
        <v>137</v>
      </c>
      <c r="D20" s="201" t="s">
        <v>422</v>
      </c>
      <c r="E20" s="974">
        <f>'FC-3_1_INF_ADIC_CPyG'!G73</f>
        <v>0</v>
      </c>
      <c r="F20" s="126"/>
    </row>
    <row r="21" spans="2:6" s="127" customFormat="1" ht="23.1" customHeight="1">
      <c r="B21" s="125"/>
      <c r="C21" s="1106" t="s">
        <v>423</v>
      </c>
      <c r="D21" s="1107"/>
      <c r="E21" s="231">
        <f>SUM(E16:E20)</f>
        <v>605467.78</v>
      </c>
      <c r="F21" s="126"/>
    </row>
    <row r="22" spans="2:6" s="127" customFormat="1" ht="9" customHeight="1">
      <c r="B22" s="125"/>
      <c r="C22" s="22"/>
      <c r="D22" s="92"/>
      <c r="E22" s="88"/>
      <c r="F22" s="126"/>
    </row>
    <row r="23" spans="2:6" s="127" customFormat="1" ht="23.1" customHeight="1">
      <c r="B23" s="125"/>
      <c r="C23" s="224" t="s">
        <v>139</v>
      </c>
      <c r="D23" s="165" t="s">
        <v>424</v>
      </c>
      <c r="E23" s="110"/>
      <c r="F23" s="126"/>
    </row>
    <row r="24" spans="2:6" s="127" customFormat="1" ht="23.1" customHeight="1">
      <c r="B24" s="125"/>
      <c r="C24" s="131" t="s">
        <v>141</v>
      </c>
      <c r="D24" s="200" t="s">
        <v>425</v>
      </c>
      <c r="E24" s="132"/>
      <c r="F24" s="126"/>
    </row>
    <row r="25" spans="2:6" s="127" customFormat="1" ht="23.1" customHeight="1">
      <c r="B25" s="125"/>
      <c r="C25" s="1106" t="s">
        <v>426</v>
      </c>
      <c r="D25" s="1107"/>
      <c r="E25" s="231">
        <f>SUM(E23:E24)</f>
        <v>0</v>
      </c>
      <c r="F25" s="126"/>
    </row>
    <row r="26" spans="2:6" s="127" customFormat="1" ht="9" customHeight="1">
      <c r="B26" s="125"/>
      <c r="C26" s="22"/>
      <c r="D26" s="92"/>
      <c r="E26" s="88"/>
      <c r="F26" s="126"/>
    </row>
    <row r="27" spans="2:6" s="127" customFormat="1" ht="23.1" customHeight="1">
      <c r="B27" s="125"/>
      <c r="C27" s="224" t="s">
        <v>155</v>
      </c>
      <c r="D27" s="165" t="s">
        <v>427</v>
      </c>
      <c r="E27" s="110"/>
      <c r="F27" s="126"/>
    </row>
    <row r="28" spans="2:6" s="127" customFormat="1" ht="23.1" customHeight="1">
      <c r="B28" s="125"/>
      <c r="C28" s="131" t="s">
        <v>156</v>
      </c>
      <c r="D28" s="200" t="s">
        <v>428</v>
      </c>
      <c r="E28" s="132"/>
      <c r="F28" s="126"/>
    </row>
    <row r="29" spans="2:6" s="127" customFormat="1" ht="23.1" customHeight="1">
      <c r="B29" s="125"/>
      <c r="C29" s="1106" t="s">
        <v>429</v>
      </c>
      <c r="D29" s="1107"/>
      <c r="E29" s="231">
        <f>SUM(E27:E28)</f>
        <v>0</v>
      </c>
      <c r="F29" s="126"/>
    </row>
    <row r="30" spans="2:6" s="127" customFormat="1" ht="23.1" customHeight="1">
      <c r="B30" s="125"/>
      <c r="C30" s="92"/>
      <c r="D30" s="150"/>
      <c r="E30" s="152"/>
      <c r="F30" s="126"/>
    </row>
    <row r="31" spans="2:6" s="241" customFormat="1" ht="23.1" customHeight="1" thickBot="1">
      <c r="B31" s="68"/>
      <c r="C31" s="1110" t="s">
        <v>430</v>
      </c>
      <c r="D31" s="1111"/>
      <c r="E31" s="240">
        <f>E21+E25+E29</f>
        <v>605467.78</v>
      </c>
      <c r="F31" s="71"/>
    </row>
    <row r="32" spans="2:6" s="127" customFormat="1" ht="9" customHeight="1">
      <c r="B32" s="125"/>
      <c r="C32" s="22"/>
      <c r="D32" s="92"/>
      <c r="E32" s="88"/>
      <c r="F32" s="126"/>
    </row>
    <row r="33" spans="2:6" s="127" customFormat="1" ht="23.1" customHeight="1">
      <c r="B33" s="125"/>
      <c r="C33" s="1106" t="s">
        <v>431</v>
      </c>
      <c r="D33" s="1107"/>
      <c r="E33" s="975">
        <f>'FC-3_CPyG'!G35</f>
        <v>85338.240000000005</v>
      </c>
      <c r="F33" s="126"/>
    </row>
    <row r="34" spans="2:6" s="127" customFormat="1" ht="9" customHeight="1">
      <c r="B34" s="125"/>
      <c r="C34" s="22"/>
      <c r="D34" s="92"/>
      <c r="E34" s="88"/>
      <c r="F34" s="126"/>
    </row>
    <row r="35" spans="2:6" s="127" customFormat="1" ht="23.1" customHeight="1" thickBot="1">
      <c r="B35" s="125"/>
      <c r="C35" s="1110" t="s">
        <v>447</v>
      </c>
      <c r="D35" s="1111"/>
      <c r="E35" s="240">
        <f>+E31+E33</f>
        <v>690806.02</v>
      </c>
      <c r="F35" s="126"/>
    </row>
    <row r="36" spans="2:6" s="127" customFormat="1" ht="23.1" customHeight="1">
      <c r="B36" s="125"/>
      <c r="C36" s="242"/>
      <c r="D36" s="242"/>
      <c r="E36" s="243"/>
      <c r="F36" s="126"/>
    </row>
    <row r="37" spans="2:6" s="187" customFormat="1" ht="24" customHeight="1">
      <c r="B37" s="184"/>
      <c r="C37" s="1040" t="s">
        <v>433</v>
      </c>
      <c r="D37" s="1042"/>
      <c r="E37" s="204" t="s">
        <v>277</v>
      </c>
      <c r="F37" s="186"/>
    </row>
    <row r="38" spans="2:6" ht="9" customHeight="1">
      <c r="B38" s="74"/>
      <c r="C38" s="50"/>
      <c r="D38" s="92"/>
      <c r="E38" s="53"/>
      <c r="F38" s="63"/>
    </row>
    <row r="39" spans="2:6" s="127" customFormat="1" ht="23.1" customHeight="1">
      <c r="B39" s="125"/>
      <c r="C39" s="224" t="s">
        <v>129</v>
      </c>
      <c r="D39" s="165" t="s">
        <v>434</v>
      </c>
      <c r="E39" s="110">
        <f>-'FC-3_CPyG'!G32</f>
        <v>481944.74</v>
      </c>
      <c r="F39" s="126"/>
    </row>
    <row r="40" spans="2:6" s="127" customFormat="1" ht="23.1" customHeight="1">
      <c r="B40" s="125"/>
      <c r="C40" s="131" t="s">
        <v>132</v>
      </c>
      <c r="D40" s="200" t="s">
        <v>435</v>
      </c>
      <c r="E40" s="132">
        <f>-(+'FC-3_CPyG'!G23+'FC-3_CPyG'!G33)</f>
        <v>93688.45</v>
      </c>
      <c r="F40" s="126"/>
    </row>
    <row r="41" spans="2:6" s="127" customFormat="1" ht="23.1" customHeight="1">
      <c r="B41" s="125"/>
      <c r="C41" s="131" t="s">
        <v>134</v>
      </c>
      <c r="D41" s="200" t="s">
        <v>186</v>
      </c>
      <c r="E41" s="132">
        <f>+'FC-3_CPyG'!G41</f>
        <v>0</v>
      </c>
      <c r="F41" s="126"/>
    </row>
    <row r="42" spans="2:6" s="127" customFormat="1" ht="23.1" customHeight="1">
      <c r="B42" s="125"/>
      <c r="C42" s="131" t="s">
        <v>136</v>
      </c>
      <c r="D42" s="200" t="s">
        <v>436</v>
      </c>
      <c r="E42" s="111">
        <f>+'FC-3_1_INF_ADIC_CPyG'!G87</f>
        <v>0</v>
      </c>
      <c r="F42" s="126"/>
    </row>
    <row r="43" spans="2:6" s="127" customFormat="1" ht="23.1" customHeight="1">
      <c r="B43" s="125"/>
      <c r="C43" s="1106" t="s">
        <v>437</v>
      </c>
      <c r="D43" s="1107"/>
      <c r="E43" s="231">
        <f>SUM(E39:E42)</f>
        <v>575633.18999999994</v>
      </c>
      <c r="F43" s="126"/>
    </row>
    <row r="44" spans="2:6" s="127" customFormat="1" ht="9" customHeight="1">
      <c r="B44" s="125"/>
      <c r="C44" s="22"/>
      <c r="D44" s="92"/>
      <c r="E44" s="88"/>
      <c r="F44" s="126"/>
    </row>
    <row r="45" spans="2:6" s="127" customFormat="1" ht="23.1" customHeight="1">
      <c r="B45" s="125"/>
      <c r="C45" s="224" t="s">
        <v>139</v>
      </c>
      <c r="D45" s="165" t="s">
        <v>438</v>
      </c>
      <c r="E45" s="110"/>
      <c r="F45" s="126"/>
    </row>
    <row r="46" spans="2:6" s="127" customFormat="1" ht="23.1" customHeight="1">
      <c r="B46" s="125"/>
      <c r="C46" s="131" t="s">
        <v>141</v>
      </c>
      <c r="D46" s="200" t="s">
        <v>425</v>
      </c>
      <c r="E46" s="132"/>
      <c r="F46" s="126"/>
    </row>
    <row r="47" spans="2:6" s="127" customFormat="1" ht="23.1" customHeight="1">
      <c r="B47" s="125"/>
      <c r="C47" s="1106" t="s">
        <v>439</v>
      </c>
      <c r="D47" s="1107"/>
      <c r="E47" s="231">
        <f>SUM(E45:E46)</f>
        <v>0</v>
      </c>
      <c r="F47" s="126"/>
    </row>
    <row r="48" spans="2:6" s="127" customFormat="1" ht="9" customHeight="1">
      <c r="B48" s="125"/>
      <c r="C48" s="22"/>
      <c r="D48" s="92"/>
      <c r="E48" s="88"/>
      <c r="F48" s="126"/>
    </row>
    <row r="49" spans="2:8" s="127" customFormat="1" ht="23.1" customHeight="1">
      <c r="B49" s="125"/>
      <c r="C49" s="224" t="s">
        <v>155</v>
      </c>
      <c r="D49" s="165" t="s">
        <v>427</v>
      </c>
      <c r="E49" s="110"/>
      <c r="F49" s="126"/>
    </row>
    <row r="50" spans="2:8" s="127" customFormat="1" ht="23.1" customHeight="1">
      <c r="B50" s="125"/>
      <c r="C50" s="131" t="s">
        <v>156</v>
      </c>
      <c r="D50" s="200" t="s">
        <v>428</v>
      </c>
      <c r="E50" s="132"/>
      <c r="F50" s="126"/>
    </row>
    <row r="51" spans="2:8" s="127" customFormat="1" ht="23.1" customHeight="1">
      <c r="B51" s="125"/>
      <c r="C51" s="1106" t="s">
        <v>440</v>
      </c>
      <c r="D51" s="1107"/>
      <c r="E51" s="231">
        <f>SUM(E49:E50)</f>
        <v>0</v>
      </c>
      <c r="F51" s="126"/>
    </row>
    <row r="52" spans="2:8" s="127" customFormat="1" ht="23.1" customHeight="1">
      <c r="B52" s="125"/>
      <c r="C52" s="92"/>
      <c r="D52" s="150"/>
      <c r="E52" s="152"/>
      <c r="F52" s="126"/>
    </row>
    <row r="53" spans="2:8" s="241" customFormat="1" ht="23.1" customHeight="1" thickBot="1">
      <c r="B53" s="68"/>
      <c r="C53" s="1110" t="s">
        <v>441</v>
      </c>
      <c r="D53" s="1111"/>
      <c r="E53" s="240">
        <f>E43+E47+E51</f>
        <v>575633.18999999994</v>
      </c>
      <c r="F53" s="71"/>
    </row>
    <row r="54" spans="2:8" s="127" customFormat="1" ht="9" customHeight="1">
      <c r="B54" s="125"/>
      <c r="C54" s="22"/>
      <c r="D54" s="92"/>
      <c r="E54" s="88"/>
      <c r="F54" s="126"/>
    </row>
    <row r="55" spans="2:8" s="127" customFormat="1" ht="23.1" customHeight="1">
      <c r="B55" s="125"/>
      <c r="C55" s="1106" t="s">
        <v>442</v>
      </c>
      <c r="D55" s="1107"/>
      <c r="E55" s="975">
        <f>-'FC-3_CPyG'!G34</f>
        <v>106661.24</v>
      </c>
      <c r="F55" s="126"/>
    </row>
    <row r="56" spans="2:8" s="127" customFormat="1" ht="9" customHeight="1">
      <c r="B56" s="125"/>
      <c r="C56" s="22"/>
      <c r="D56" s="92"/>
      <c r="E56" s="88"/>
      <c r="F56" s="126"/>
    </row>
    <row r="57" spans="2:8" s="127" customFormat="1" ht="23.1" customHeight="1" thickBot="1">
      <c r="B57" s="125"/>
      <c r="C57" s="1110" t="s">
        <v>448</v>
      </c>
      <c r="D57" s="1111"/>
      <c r="E57" s="240">
        <f>+E53+E55</f>
        <v>682294.42999999993</v>
      </c>
      <c r="F57" s="126"/>
    </row>
    <row r="58" spans="2:8" s="127" customFormat="1" ht="23.1" customHeight="1">
      <c r="B58" s="125"/>
      <c r="C58" s="242"/>
      <c r="D58" s="242"/>
      <c r="E58" s="243"/>
      <c r="F58" s="126"/>
    </row>
    <row r="59" spans="2:8" s="241" customFormat="1" ht="23.1" customHeight="1" thickBot="1">
      <c r="B59" s="68"/>
      <c r="C59" s="244" t="s">
        <v>443</v>
      </c>
      <c r="D59" s="245"/>
      <c r="E59" s="246">
        <f>+E35-E57</f>
        <v>8511.5900000000838</v>
      </c>
      <c r="F59" s="71"/>
      <c r="H59" s="127"/>
    </row>
    <row r="60" spans="2:8" s="127" customFormat="1" ht="23.1" customHeight="1" thickTop="1">
      <c r="B60" s="125"/>
      <c r="C60" s="22"/>
      <c r="D60" s="92"/>
      <c r="E60" s="88"/>
      <c r="F60" s="126"/>
    </row>
    <row r="61" spans="2:8" ht="23.1" customHeight="1" thickBot="1">
      <c r="B61" s="78"/>
      <c r="C61" s="1030"/>
      <c r="D61" s="1030"/>
      <c r="E61" s="79"/>
      <c r="F61" s="80"/>
      <c r="H61" s="127"/>
    </row>
    <row r="62" spans="2:8" ht="23.1" customHeight="1">
      <c r="C62" s="61"/>
      <c r="D62" s="61"/>
      <c r="E62" s="62"/>
    </row>
    <row r="63" spans="2:8" ht="12.75">
      <c r="C63" s="81" t="s">
        <v>76</v>
      </c>
      <c r="D63" s="61"/>
      <c r="E63" s="52" t="s">
        <v>73</v>
      </c>
    </row>
    <row r="64" spans="2:8" ht="12.75">
      <c r="C64" s="82" t="s">
        <v>77</v>
      </c>
      <c r="D64" s="61"/>
      <c r="E64" s="62"/>
    </row>
    <row r="65" spans="3:5" ht="12.75">
      <c r="C65" s="82" t="s">
        <v>78</v>
      </c>
      <c r="D65" s="61"/>
      <c r="E65" s="62"/>
    </row>
    <row r="66" spans="3:5" ht="12.75">
      <c r="C66" s="82" t="s">
        <v>79</v>
      </c>
      <c r="D66" s="61"/>
      <c r="E66" s="62"/>
    </row>
    <row r="67" spans="3:5" ht="12.75">
      <c r="C67" s="82" t="s">
        <v>80</v>
      </c>
      <c r="D67" s="61"/>
      <c r="E67" s="62"/>
    </row>
    <row r="68" spans="3:5" ht="23.1" customHeight="1">
      <c r="C68" s="61"/>
      <c r="D68" s="61"/>
      <c r="E68" s="62"/>
    </row>
    <row r="69" spans="3:5" ht="23.1" customHeight="1">
      <c r="C69" s="61"/>
      <c r="D69" s="61"/>
      <c r="E69" s="62"/>
    </row>
    <row r="70" spans="3:5" ht="23.1" customHeight="1">
      <c r="C70" s="61"/>
      <c r="D70" s="61"/>
      <c r="E70" s="62"/>
    </row>
    <row r="71" spans="3:5" ht="23.1" customHeight="1">
      <c r="C71" s="61"/>
      <c r="D71" s="61"/>
      <c r="E71" s="62"/>
    </row>
    <row r="72" spans="3:5" ht="23.1" customHeight="1">
      <c r="E72" s="62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opLeftCell="A34" workbookViewId="0">
      <selection activeCell="G57" sqref="G57"/>
    </sheetView>
  </sheetViews>
  <sheetFormatPr baseColWidth="10" defaultColWidth="10.6640625" defaultRowHeight="23.1" customHeight="1"/>
  <cols>
    <col min="1" max="1" width="3" style="2" customWidth="1"/>
    <col min="2" max="2" width="3.109375" style="2" customWidth="1"/>
    <col min="3" max="3" width="12.109375" style="2" customWidth="1"/>
    <col min="4" max="4" width="7.5546875" style="2" customWidth="1"/>
    <col min="5" max="5" width="15.33203125" style="2" customWidth="1"/>
    <col min="6" max="6" width="18.33203125" style="2" customWidth="1"/>
    <col min="7" max="7" width="34" style="2" customWidth="1"/>
    <col min="8" max="8" width="13" style="2" customWidth="1"/>
    <col min="9" max="9" width="3.5546875" style="2" customWidth="1"/>
    <col min="10" max="16384" width="10.6640625" style="2"/>
  </cols>
  <sheetData>
    <row r="1" spans="2:24" ht="23.1" customHeight="1">
      <c r="E1" s="3"/>
    </row>
    <row r="2" spans="2:24" ht="23.1" customHeight="1">
      <c r="D2" s="47" t="s">
        <v>31</v>
      </c>
    </row>
    <row r="3" spans="2:24" ht="23.1" customHeight="1">
      <c r="D3" s="47" t="s">
        <v>32</v>
      </c>
    </row>
    <row r="4" spans="2:24" ht="23.1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283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5"/>
    </row>
    <row r="6" spans="2:24" ht="30" customHeight="1">
      <c r="B6" s="8"/>
      <c r="C6" s="1" t="s">
        <v>0</v>
      </c>
      <c r="D6" s="23"/>
      <c r="E6" s="23"/>
      <c r="F6" s="23"/>
      <c r="G6" s="3"/>
      <c r="H6" s="987">
        <f>ejercicio</f>
        <v>2018</v>
      </c>
      <c r="I6" s="9"/>
      <c r="K6" s="286"/>
      <c r="L6" s="287" t="s">
        <v>499</v>
      </c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9"/>
    </row>
    <row r="7" spans="2:24" ht="30" customHeight="1">
      <c r="B7" s="8"/>
      <c r="C7" s="1" t="s">
        <v>1</v>
      </c>
      <c r="D7" s="3"/>
      <c r="E7" s="3"/>
      <c r="F7" s="3"/>
      <c r="G7" s="3"/>
      <c r="H7" s="987">
        <v>2018</v>
      </c>
      <c r="I7" s="9"/>
      <c r="K7" s="286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9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286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9"/>
    </row>
    <row r="9" spans="2:24" ht="30" customHeight="1">
      <c r="B9" s="8"/>
      <c r="C9" s="39" t="s">
        <v>2</v>
      </c>
      <c r="D9" s="992" t="str">
        <f>Entidad</f>
        <v>AGENCIA INSULAR DE LA ENERGÍA DE TENERIFE FUNDACIÓN CANARIA</v>
      </c>
      <c r="E9" s="992"/>
      <c r="F9" s="992"/>
      <c r="G9" s="992"/>
      <c r="H9" s="992"/>
      <c r="I9" s="9"/>
      <c r="K9" s="290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2"/>
    </row>
    <row r="10" spans="2:24" ht="6.95" customHeight="1">
      <c r="B10" s="8"/>
      <c r="C10" s="3"/>
      <c r="D10" s="3"/>
      <c r="E10" s="3"/>
      <c r="F10" s="3"/>
      <c r="G10" s="3"/>
      <c r="H10" s="10"/>
      <c r="I10" s="9"/>
      <c r="K10" s="286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9"/>
    </row>
    <row r="11" spans="2:24" s="12" customFormat="1" ht="30" customHeight="1">
      <c r="B11" s="24"/>
      <c r="C11" s="11" t="s">
        <v>75</v>
      </c>
      <c r="D11" s="11"/>
      <c r="E11" s="11"/>
      <c r="F11" s="11"/>
      <c r="G11" s="11"/>
      <c r="H11" s="11"/>
      <c r="I11" s="25"/>
      <c r="K11" s="293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5"/>
    </row>
    <row r="12" spans="2:24" ht="23.1" customHeight="1">
      <c r="B12" s="8"/>
      <c r="C12" s="3"/>
      <c r="D12" s="3"/>
      <c r="E12" s="3"/>
      <c r="F12" s="3"/>
      <c r="G12" s="3"/>
      <c r="H12" s="3"/>
      <c r="I12" s="9"/>
      <c r="K12" s="293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5"/>
    </row>
    <row r="13" spans="2:24" ht="23.1" customHeight="1">
      <c r="B13" s="8"/>
      <c r="C13" s="13" t="s">
        <v>477</v>
      </c>
      <c r="D13" s="13"/>
      <c r="E13" s="13"/>
      <c r="F13" s="13"/>
      <c r="G13" s="13"/>
      <c r="H13" s="403">
        <f>+H15+H19</f>
        <v>9</v>
      </c>
      <c r="I13" s="9"/>
      <c r="K13" s="286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9"/>
    </row>
    <row r="14" spans="2:24" ht="23.1" customHeight="1">
      <c r="B14" s="8"/>
      <c r="C14" s="3"/>
      <c r="D14" s="3"/>
      <c r="E14" s="3"/>
      <c r="F14" s="3"/>
      <c r="G14" s="3"/>
      <c r="H14" s="3"/>
      <c r="I14" s="9"/>
      <c r="K14" s="286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9"/>
    </row>
    <row r="15" spans="2:24" ht="23.1" customHeight="1">
      <c r="B15" s="8"/>
      <c r="C15" s="3"/>
      <c r="D15" s="404" t="s">
        <v>478</v>
      </c>
      <c r="E15" s="404"/>
      <c r="F15" s="404"/>
      <c r="G15" s="404"/>
      <c r="H15" s="405">
        <f>H16+H17</f>
        <v>5</v>
      </c>
      <c r="I15" s="9"/>
      <c r="K15" s="286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9"/>
    </row>
    <row r="16" spans="2:24" ht="23.1" customHeight="1">
      <c r="B16" s="8"/>
      <c r="C16" s="3"/>
      <c r="D16" s="3"/>
      <c r="E16" s="26" t="s">
        <v>3</v>
      </c>
      <c r="F16" s="26"/>
      <c r="G16" s="26"/>
      <c r="H16" s="315">
        <v>5</v>
      </c>
      <c r="I16" s="9"/>
      <c r="K16" s="286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9"/>
    </row>
    <row r="17" spans="2:24" ht="23.1" customHeight="1">
      <c r="B17" s="8"/>
      <c r="C17" s="3"/>
      <c r="D17" s="3"/>
      <c r="E17" s="26" t="s">
        <v>4</v>
      </c>
      <c r="F17" s="26"/>
      <c r="G17" s="26"/>
      <c r="H17" s="315"/>
      <c r="I17" s="9"/>
      <c r="K17" s="286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9"/>
    </row>
    <row r="18" spans="2:24" ht="23.1" customHeight="1">
      <c r="B18" s="8"/>
      <c r="C18" s="3"/>
      <c r="D18" s="3"/>
      <c r="E18" s="3"/>
      <c r="F18" s="3"/>
      <c r="G18" s="3"/>
      <c r="H18" s="3"/>
      <c r="I18" s="9"/>
      <c r="K18" s="286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9"/>
    </row>
    <row r="19" spans="2:24" ht="23.1" customHeight="1">
      <c r="B19" s="8"/>
      <c r="C19" s="3"/>
      <c r="D19" s="404" t="s">
        <v>479</v>
      </c>
      <c r="E19" s="404"/>
      <c r="F19" s="404"/>
      <c r="G19" s="404"/>
      <c r="H19" s="406">
        <v>4</v>
      </c>
      <c r="I19" s="9"/>
      <c r="K19" s="286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9"/>
    </row>
    <row r="20" spans="2:24" ht="23.1" customHeight="1">
      <c r="B20" s="8"/>
      <c r="C20" s="3"/>
      <c r="D20" s="3"/>
      <c r="E20" s="3"/>
      <c r="F20" s="3"/>
      <c r="G20" s="3"/>
      <c r="H20" s="3"/>
      <c r="I20" s="9"/>
      <c r="K20" s="286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9"/>
    </row>
    <row r="21" spans="2:24" ht="23.1" customHeight="1">
      <c r="B21" s="8"/>
      <c r="C21" s="3"/>
      <c r="D21" s="3"/>
      <c r="E21" s="3"/>
      <c r="F21" s="3"/>
      <c r="G21" s="3"/>
      <c r="H21" s="3"/>
      <c r="I21" s="9"/>
      <c r="K21" s="286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9"/>
    </row>
    <row r="22" spans="2:24" ht="30.9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286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9"/>
    </row>
    <row r="23" spans="2:24" ht="23.1" customHeight="1">
      <c r="B23" s="8"/>
      <c r="C23" s="29" t="s">
        <v>480</v>
      </c>
      <c r="D23" s="407" t="s">
        <v>705</v>
      </c>
      <c r="E23" s="407"/>
      <c r="F23" s="407"/>
      <c r="G23" s="407"/>
      <c r="H23" s="316">
        <v>42697</v>
      </c>
      <c r="I23" s="9"/>
      <c r="K23" s="286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9"/>
    </row>
    <row r="24" spans="2:24" ht="23.1" customHeight="1">
      <c r="B24" s="8"/>
      <c r="C24" s="30" t="s">
        <v>481</v>
      </c>
      <c r="D24" s="408" t="s">
        <v>706</v>
      </c>
      <c r="E24" s="408"/>
      <c r="F24" s="408"/>
      <c r="G24" s="408"/>
      <c r="H24" s="317">
        <v>42697</v>
      </c>
      <c r="I24" s="9"/>
      <c r="K24" s="286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9"/>
    </row>
    <row r="25" spans="2:24" ht="23.1" customHeight="1">
      <c r="B25" s="8"/>
      <c r="C25" s="30" t="s">
        <v>482</v>
      </c>
      <c r="D25" s="408" t="s">
        <v>707</v>
      </c>
      <c r="E25" s="408"/>
      <c r="F25" s="408"/>
      <c r="G25" s="408"/>
      <c r="H25" s="317">
        <v>41682</v>
      </c>
      <c r="I25" s="9"/>
      <c r="K25" s="286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9"/>
    </row>
    <row r="26" spans="2:24" ht="23.1" customHeight="1">
      <c r="B26" s="8"/>
      <c r="C26" s="30" t="s">
        <v>483</v>
      </c>
      <c r="D26" s="408"/>
      <c r="E26" s="408"/>
      <c r="F26" s="408"/>
      <c r="G26" s="408"/>
      <c r="H26" s="317"/>
      <c r="I26" s="9"/>
      <c r="K26" s="286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9"/>
    </row>
    <row r="27" spans="2:24" ht="23.1" customHeight="1">
      <c r="B27" s="8"/>
      <c r="C27" s="30" t="s">
        <v>8</v>
      </c>
      <c r="D27" s="408" t="s">
        <v>698</v>
      </c>
      <c r="E27" s="408"/>
      <c r="F27" s="408"/>
      <c r="G27" s="408"/>
      <c r="H27" s="317">
        <v>42697</v>
      </c>
      <c r="I27" s="9"/>
      <c r="K27" s="286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9"/>
    </row>
    <row r="28" spans="2:24" ht="23.1" customHeight="1">
      <c r="B28" s="8"/>
      <c r="C28" s="30" t="s">
        <v>9</v>
      </c>
      <c r="D28" s="408" t="s">
        <v>699</v>
      </c>
      <c r="E28" s="408"/>
      <c r="F28" s="408"/>
      <c r="G28" s="408"/>
      <c r="H28" s="317">
        <v>42697</v>
      </c>
      <c r="I28" s="9"/>
      <c r="K28" s="286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9"/>
    </row>
    <row r="29" spans="2:24" ht="23.1" customHeight="1">
      <c r="B29" s="8"/>
      <c r="C29" s="30" t="s">
        <v>10</v>
      </c>
      <c r="D29" s="408" t="s">
        <v>700</v>
      </c>
      <c r="E29" s="408"/>
      <c r="F29" s="408"/>
      <c r="G29" s="408"/>
      <c r="H29" s="317">
        <v>42697</v>
      </c>
      <c r="I29" s="9"/>
      <c r="K29" s="286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9"/>
    </row>
    <row r="30" spans="2:24" ht="23.1" customHeight="1">
      <c r="B30" s="8"/>
      <c r="C30" s="30" t="s">
        <v>11</v>
      </c>
      <c r="D30" s="408" t="s">
        <v>701</v>
      </c>
      <c r="E30" s="408"/>
      <c r="F30" s="408"/>
      <c r="G30" s="408"/>
      <c r="H30" s="317">
        <v>42697</v>
      </c>
      <c r="I30" s="9"/>
      <c r="K30" s="296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8"/>
    </row>
    <row r="31" spans="2:24" ht="23.1" customHeight="1">
      <c r="B31" s="8"/>
      <c r="C31" s="30" t="s">
        <v>12</v>
      </c>
      <c r="D31" s="408" t="s">
        <v>702</v>
      </c>
      <c r="E31" s="408"/>
      <c r="F31" s="408"/>
      <c r="G31" s="408"/>
      <c r="H31" s="317">
        <v>42697</v>
      </c>
      <c r="I31" s="9"/>
      <c r="K31" s="296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8"/>
    </row>
    <row r="32" spans="2:24" ht="23.1" customHeight="1">
      <c r="B32" s="8"/>
      <c r="C32" s="30" t="s">
        <v>13</v>
      </c>
      <c r="D32" s="408" t="s">
        <v>703</v>
      </c>
      <c r="E32" s="408"/>
      <c r="F32" s="408"/>
      <c r="G32" s="408"/>
      <c r="H32" s="317">
        <v>42697</v>
      </c>
      <c r="I32" s="9"/>
      <c r="K32" s="286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9"/>
    </row>
    <row r="33" spans="2:25" ht="23.1" customHeight="1">
      <c r="B33" s="8"/>
      <c r="C33" s="30" t="s">
        <v>14</v>
      </c>
      <c r="D33" s="408" t="s">
        <v>704</v>
      </c>
      <c r="E33" s="408"/>
      <c r="F33" s="408"/>
      <c r="G33" s="408"/>
      <c r="H33" s="317">
        <v>42697</v>
      </c>
      <c r="I33" s="9"/>
      <c r="K33" s="286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9"/>
    </row>
    <row r="34" spans="2:25" ht="23.1" customHeight="1">
      <c r="B34" s="8"/>
      <c r="C34" s="30" t="s">
        <v>15</v>
      </c>
      <c r="D34" s="408"/>
      <c r="E34" s="408"/>
      <c r="F34" s="408"/>
      <c r="G34" s="408"/>
      <c r="H34" s="317"/>
      <c r="I34" s="9"/>
      <c r="K34" s="286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9"/>
    </row>
    <row r="35" spans="2:25" ht="23.1" customHeight="1">
      <c r="B35" s="8"/>
      <c r="C35" s="30" t="s">
        <v>16</v>
      </c>
      <c r="D35" s="408"/>
      <c r="E35" s="408"/>
      <c r="F35" s="408"/>
      <c r="G35" s="408"/>
      <c r="H35" s="317"/>
      <c r="I35" s="9"/>
      <c r="K35" s="286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9"/>
    </row>
    <row r="36" spans="2:25" ht="23.1" customHeight="1">
      <c r="B36" s="8"/>
      <c r="C36" s="30" t="s">
        <v>17</v>
      </c>
      <c r="D36" s="408"/>
      <c r="E36" s="408"/>
      <c r="F36" s="408"/>
      <c r="G36" s="408"/>
      <c r="H36" s="317"/>
      <c r="I36" s="9"/>
      <c r="K36" s="299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1"/>
    </row>
    <row r="37" spans="2:25" ht="23.1" customHeight="1">
      <c r="B37" s="8"/>
      <c r="C37" s="30" t="s">
        <v>18</v>
      </c>
      <c r="D37" s="408"/>
      <c r="E37" s="408"/>
      <c r="F37" s="408"/>
      <c r="G37" s="408"/>
      <c r="H37" s="317"/>
      <c r="I37" s="9"/>
      <c r="K37" s="299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1"/>
    </row>
    <row r="38" spans="2:25" ht="23.1" customHeight="1">
      <c r="B38" s="8"/>
      <c r="C38" s="30" t="s">
        <v>19</v>
      </c>
      <c r="D38" s="408"/>
      <c r="E38" s="408"/>
      <c r="F38" s="408"/>
      <c r="G38" s="408"/>
      <c r="H38" s="317"/>
      <c r="I38" s="9"/>
      <c r="K38" s="299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1"/>
    </row>
    <row r="39" spans="2:25" ht="23.1" customHeight="1">
      <c r="B39" s="8"/>
      <c r="C39" s="31"/>
      <c r="D39" s="32"/>
      <c r="E39" s="32"/>
      <c r="F39" s="32"/>
      <c r="G39" s="32"/>
      <c r="H39" s="33"/>
      <c r="I39" s="9"/>
      <c r="K39" s="299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1"/>
    </row>
    <row r="40" spans="2:25" ht="23.1" customHeight="1">
      <c r="B40" s="8"/>
      <c r="C40" s="34" t="s">
        <v>484</v>
      </c>
      <c r="D40" s="409"/>
      <c r="E40" s="409"/>
      <c r="F40" s="409"/>
      <c r="G40" s="409"/>
      <c r="H40" s="318"/>
      <c r="I40" s="9"/>
      <c r="K40" s="286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9"/>
    </row>
    <row r="41" spans="2:25" ht="23.1" customHeight="1">
      <c r="B41" s="8"/>
      <c r="C41" s="34" t="s">
        <v>36</v>
      </c>
      <c r="D41" s="408"/>
      <c r="E41" s="408"/>
      <c r="F41" s="408"/>
      <c r="G41" s="408"/>
      <c r="H41" s="318"/>
      <c r="I41" s="9"/>
      <c r="K41" s="286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9"/>
    </row>
    <row r="42" spans="2:25" ht="23.1" customHeight="1" thickBot="1">
      <c r="B42" s="18"/>
      <c r="C42" s="19"/>
      <c r="D42" s="19"/>
      <c r="E42" s="19"/>
      <c r="F42" s="19"/>
      <c r="G42" s="35"/>
      <c r="H42" s="19"/>
      <c r="I42" s="20"/>
      <c r="K42" s="302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4"/>
    </row>
    <row r="43" spans="2:25" ht="23.1" customHeight="1">
      <c r="G43" s="36"/>
    </row>
    <row r="44" spans="2:25" s="42" customFormat="1" ht="15">
      <c r="C44" s="37" t="s">
        <v>76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77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78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79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80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3.1" customHeight="1">
      <c r="G49" s="36"/>
    </row>
    <row r="50" spans="7:7" ht="23.1" customHeight="1">
      <c r="G50" s="36"/>
    </row>
    <row r="51" spans="7:7" ht="23.1" customHeight="1">
      <c r="G51" s="36"/>
    </row>
    <row r="52" spans="7:7" ht="23.1" customHeight="1">
      <c r="G52" s="36"/>
    </row>
    <row r="53" spans="7:7" ht="23.1" customHeight="1">
      <c r="G53" s="36"/>
    </row>
    <row r="54" spans="7:7" ht="23.1" customHeight="1">
      <c r="G54" s="36"/>
    </row>
    <row r="55" spans="7:7" ht="23.1" customHeight="1">
      <c r="G55" s="36"/>
    </row>
  </sheetData>
  <sheetProtection password="E059" sheet="1" objects="1" scenarios="1"/>
  <mergeCells count="2">
    <mergeCell ref="H6:H7"/>
    <mergeCell ref="D9:H9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topLeftCell="A44" zoomScale="85" zoomScaleNormal="85" workbookViewId="0">
      <selection activeCell="C77" sqref="C77"/>
    </sheetView>
  </sheetViews>
  <sheetFormatPr baseColWidth="10" defaultColWidth="10.6640625" defaultRowHeight="23.1" customHeight="1"/>
  <cols>
    <col min="1" max="2" width="3.109375" style="593" customWidth="1"/>
    <col min="3" max="3" width="13.5546875" style="593" customWidth="1"/>
    <col min="4" max="4" width="16.33203125" style="593" customWidth="1"/>
    <col min="5" max="5" width="14" style="593" customWidth="1"/>
    <col min="6" max="7" width="16.33203125" style="593" customWidth="1"/>
    <col min="8" max="8" width="10.109375" style="593" customWidth="1"/>
    <col min="9" max="9" width="13" style="593" customWidth="1"/>
    <col min="10" max="10" width="10.6640625" style="593"/>
    <col min="11" max="11" width="2" style="593" customWidth="1"/>
    <col min="12" max="15" width="10.6640625" style="593"/>
    <col min="16" max="16" width="30.44140625" style="593" customWidth="1"/>
    <col min="17" max="17" width="3.33203125" style="593" customWidth="1"/>
    <col min="18" max="16384" width="10.6640625" style="593"/>
  </cols>
  <sheetData>
    <row r="1" spans="2:32" ht="23.1" customHeight="1">
      <c r="D1" s="594"/>
    </row>
    <row r="2" spans="2:32" ht="23.1" customHeight="1">
      <c r="D2" s="595" t="s">
        <v>31</v>
      </c>
    </row>
    <row r="3" spans="2:32" ht="23.1" customHeight="1">
      <c r="D3" s="595" t="s">
        <v>32</v>
      </c>
    </row>
    <row r="4" spans="2:32" ht="23.1" customHeight="1" thickBot="1"/>
    <row r="5" spans="2:32" ht="9" customHeight="1">
      <c r="B5" s="596"/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8"/>
      <c r="S5" s="283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5"/>
    </row>
    <row r="6" spans="2:32" ht="30" customHeight="1">
      <c r="B6" s="599"/>
      <c r="C6" s="600" t="s">
        <v>0</v>
      </c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P6" s="993">
        <f>ejercicio</f>
        <v>2018</v>
      </c>
      <c r="Q6" s="601"/>
      <c r="S6" s="286"/>
      <c r="T6" s="287" t="s">
        <v>499</v>
      </c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9"/>
    </row>
    <row r="7" spans="2:32" ht="30" customHeight="1">
      <c r="B7" s="599"/>
      <c r="C7" s="600" t="s">
        <v>1</v>
      </c>
      <c r="D7" s="594"/>
      <c r="E7" s="594"/>
      <c r="F7" s="594"/>
      <c r="G7" s="594"/>
      <c r="H7" s="594"/>
      <c r="I7" s="594"/>
      <c r="J7" s="594"/>
      <c r="K7" s="594"/>
      <c r="L7" s="594"/>
      <c r="M7" s="602"/>
      <c r="N7" s="594"/>
      <c r="P7" s="993"/>
      <c r="Q7" s="601"/>
      <c r="S7" s="286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9"/>
    </row>
    <row r="8" spans="2:32" ht="30" customHeight="1">
      <c r="B8" s="599"/>
      <c r="C8" s="603"/>
      <c r="D8" s="594"/>
      <c r="E8" s="594"/>
      <c r="F8" s="594"/>
      <c r="G8" s="594"/>
      <c r="H8" s="594"/>
      <c r="I8" s="594"/>
      <c r="J8" s="594"/>
      <c r="K8" s="594"/>
      <c r="L8" s="594"/>
      <c r="M8" s="602"/>
      <c r="N8" s="594"/>
      <c r="O8" s="604"/>
      <c r="P8" s="604"/>
      <c r="Q8" s="601"/>
      <c r="S8" s="286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9"/>
    </row>
    <row r="9" spans="2:32" s="608" customFormat="1" ht="30" customHeight="1">
      <c r="B9" s="605"/>
      <c r="C9" s="606" t="s">
        <v>2</v>
      </c>
      <c r="D9" s="995" t="str">
        <f>Entidad</f>
        <v>AGENCIA INSULAR DE LA ENERGÍA DE TENERIFE FUNDACIÓN CANARIA</v>
      </c>
      <c r="E9" s="995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584"/>
      <c r="Q9" s="607"/>
      <c r="S9" s="290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2"/>
    </row>
    <row r="10" spans="2:32" ht="6.95" customHeight="1">
      <c r="B10" s="599"/>
      <c r="C10" s="594"/>
      <c r="D10" s="594"/>
      <c r="E10" s="594"/>
      <c r="F10" s="594"/>
      <c r="G10" s="594"/>
      <c r="H10" s="594"/>
      <c r="I10" s="602"/>
      <c r="J10" s="594"/>
      <c r="K10" s="594"/>
      <c r="L10" s="594"/>
      <c r="M10" s="594"/>
      <c r="N10" s="594"/>
      <c r="O10" s="594"/>
      <c r="P10" s="594"/>
      <c r="Q10" s="601"/>
      <c r="S10" s="286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9"/>
    </row>
    <row r="11" spans="2:32" s="612" customFormat="1" ht="30" customHeight="1">
      <c r="B11" s="609"/>
      <c r="C11" s="610" t="s">
        <v>82</v>
      </c>
      <c r="D11" s="610"/>
      <c r="E11" s="610"/>
      <c r="F11" s="610"/>
      <c r="G11" s="610"/>
      <c r="H11" s="610"/>
      <c r="I11" s="610"/>
      <c r="J11" s="610"/>
      <c r="K11" s="610"/>
      <c r="L11" s="610"/>
      <c r="M11" s="610"/>
      <c r="N11" s="610"/>
      <c r="O11" s="610"/>
      <c r="P11" s="610"/>
      <c r="Q11" s="611"/>
      <c r="S11" s="293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5"/>
    </row>
    <row r="12" spans="2:32" ht="23.1" customHeight="1">
      <c r="B12" s="599"/>
      <c r="C12" s="594"/>
      <c r="D12" s="594"/>
      <c r="E12" s="594"/>
      <c r="F12" s="594"/>
      <c r="G12" s="594"/>
      <c r="H12" s="594"/>
      <c r="I12" s="594"/>
      <c r="J12" s="594"/>
      <c r="K12" s="594"/>
      <c r="L12" s="594"/>
      <c r="M12" s="594"/>
      <c r="N12" s="594"/>
      <c r="O12" s="594"/>
      <c r="P12" s="594"/>
      <c r="Q12" s="601"/>
      <c r="S12" s="293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5"/>
    </row>
    <row r="13" spans="2:32" ht="23.1" customHeight="1">
      <c r="B13" s="599"/>
      <c r="C13" s="613" t="s">
        <v>534</v>
      </c>
      <c r="D13" s="613"/>
      <c r="E13" s="613"/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01"/>
      <c r="S13" s="286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9"/>
    </row>
    <row r="14" spans="2:32" ht="23.1" customHeight="1">
      <c r="B14" s="599"/>
      <c r="C14" s="603"/>
      <c r="D14" s="603"/>
      <c r="E14" s="603"/>
      <c r="F14" s="603"/>
      <c r="G14" s="603"/>
      <c r="H14" s="603"/>
      <c r="I14" s="603"/>
      <c r="J14" s="603"/>
      <c r="K14" s="603"/>
      <c r="L14" s="603"/>
      <c r="M14" s="603"/>
      <c r="N14" s="603"/>
      <c r="O14" s="603"/>
      <c r="P14" s="603"/>
      <c r="Q14" s="601"/>
      <c r="S14" s="286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9"/>
    </row>
    <row r="15" spans="2:32" ht="23.1" customHeight="1">
      <c r="B15" s="599"/>
      <c r="C15" s="594"/>
      <c r="D15" s="594"/>
      <c r="E15" s="594"/>
      <c r="F15" s="998" t="s">
        <v>533</v>
      </c>
      <c r="G15" s="998"/>
      <c r="H15" s="998"/>
      <c r="I15" s="614">
        <f>ejercicio-2</f>
        <v>2016</v>
      </c>
      <c r="J15" s="615"/>
      <c r="K15" s="594"/>
      <c r="L15" s="998" t="s">
        <v>532</v>
      </c>
      <c r="M15" s="998"/>
      <c r="N15" s="998"/>
      <c r="O15" s="616">
        <f>ejercicio-1</f>
        <v>2017</v>
      </c>
      <c r="P15" s="617"/>
      <c r="Q15" s="601"/>
      <c r="S15" s="286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9"/>
    </row>
    <row r="16" spans="2:32" s="625" customFormat="1" ht="51" customHeight="1">
      <c r="B16" s="618"/>
      <c r="C16" s="619" t="s">
        <v>20</v>
      </c>
      <c r="D16" s="619"/>
      <c r="E16" s="620" t="s">
        <v>21</v>
      </c>
      <c r="F16" s="620" t="s">
        <v>22</v>
      </c>
      <c r="G16" s="620" t="s">
        <v>529</v>
      </c>
      <c r="H16" s="621" t="s">
        <v>528</v>
      </c>
      <c r="I16" s="620" t="s">
        <v>536</v>
      </c>
      <c r="J16" s="620" t="s">
        <v>537</v>
      </c>
      <c r="K16" s="620"/>
      <c r="L16" s="622" t="s">
        <v>539</v>
      </c>
      <c r="M16" s="622" t="s">
        <v>24</v>
      </c>
      <c r="N16" s="622" t="s">
        <v>540</v>
      </c>
      <c r="O16" s="622" t="s">
        <v>26</v>
      </c>
      <c r="P16" s="623" t="s">
        <v>378</v>
      </c>
      <c r="Q16" s="624"/>
      <c r="S16" s="286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9"/>
    </row>
    <row r="17" spans="2:32" ht="23.1" customHeight="1">
      <c r="B17" s="599"/>
      <c r="C17" s="319" t="s">
        <v>708</v>
      </c>
      <c r="D17" s="319"/>
      <c r="E17" s="952" t="s">
        <v>717</v>
      </c>
      <c r="F17" s="953">
        <f>60000/170000</f>
        <v>0.35294117647058826</v>
      </c>
      <c r="G17" s="954" t="s">
        <v>709</v>
      </c>
      <c r="H17" s="954" t="s">
        <v>709</v>
      </c>
      <c r="I17" s="955">
        <v>60000</v>
      </c>
      <c r="J17" s="321"/>
      <c r="K17" s="321"/>
      <c r="L17" s="321"/>
      <c r="M17" s="321"/>
      <c r="N17" s="321"/>
      <c r="O17" s="321"/>
      <c r="P17" s="321"/>
      <c r="Q17" s="601"/>
      <c r="S17" s="286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9"/>
    </row>
    <row r="18" spans="2:32" ht="23.1" customHeight="1">
      <c r="B18" s="599"/>
      <c r="C18" s="322" t="s">
        <v>710</v>
      </c>
      <c r="D18" s="322"/>
      <c r="E18" s="637" t="s">
        <v>718</v>
      </c>
      <c r="F18" s="953">
        <f>40000/170000</f>
        <v>0.23529411764705882</v>
      </c>
      <c r="G18" s="954" t="s">
        <v>709</v>
      </c>
      <c r="H18" s="954" t="s">
        <v>709</v>
      </c>
      <c r="I18" s="955">
        <v>40000</v>
      </c>
      <c r="J18" s="321"/>
      <c r="K18" s="325"/>
      <c r="L18" s="325"/>
      <c r="M18" s="325"/>
      <c r="N18" s="325"/>
      <c r="O18" s="325"/>
      <c r="P18" s="325"/>
      <c r="Q18" s="601"/>
      <c r="S18" s="286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9"/>
    </row>
    <row r="19" spans="2:32" ht="23.1" customHeight="1">
      <c r="B19" s="599"/>
      <c r="C19" s="322" t="s">
        <v>711</v>
      </c>
      <c r="D19" s="322"/>
      <c r="E19" s="637" t="s">
        <v>719</v>
      </c>
      <c r="F19" s="953">
        <f>20000/170000</f>
        <v>0.11764705882352941</v>
      </c>
      <c r="G19" s="954" t="s">
        <v>709</v>
      </c>
      <c r="H19" s="954" t="s">
        <v>709</v>
      </c>
      <c r="I19" s="955">
        <v>20000</v>
      </c>
      <c r="J19" s="321"/>
      <c r="K19" s="325"/>
      <c r="L19" s="325"/>
      <c r="M19" s="325"/>
      <c r="N19" s="325"/>
      <c r="O19" s="325"/>
      <c r="P19" s="325"/>
      <c r="Q19" s="601"/>
      <c r="S19" s="286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9"/>
    </row>
    <row r="20" spans="2:32" ht="23.1" customHeight="1">
      <c r="B20" s="599"/>
      <c r="C20" s="322" t="s">
        <v>712</v>
      </c>
      <c r="D20" s="322"/>
      <c r="E20" s="637" t="s">
        <v>720</v>
      </c>
      <c r="F20" s="953">
        <f>15000/170000</f>
        <v>8.8235294117647065E-2</v>
      </c>
      <c r="G20" s="954" t="s">
        <v>709</v>
      </c>
      <c r="H20" s="954" t="s">
        <v>709</v>
      </c>
      <c r="I20" s="955">
        <v>15000</v>
      </c>
      <c r="J20" s="321"/>
      <c r="K20" s="325"/>
      <c r="L20" s="325"/>
      <c r="M20" s="325"/>
      <c r="N20" s="325"/>
      <c r="O20" s="325"/>
      <c r="P20" s="325"/>
      <c r="Q20" s="601"/>
      <c r="S20" s="286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9"/>
    </row>
    <row r="21" spans="2:32" ht="23.1" customHeight="1">
      <c r="B21" s="599"/>
      <c r="C21" s="322" t="s">
        <v>713</v>
      </c>
      <c r="D21" s="322"/>
      <c r="E21" s="637" t="s">
        <v>721</v>
      </c>
      <c r="F21" s="953">
        <f>15000/170000</f>
        <v>8.8235294117647065E-2</v>
      </c>
      <c r="G21" s="954" t="s">
        <v>709</v>
      </c>
      <c r="H21" s="954" t="s">
        <v>709</v>
      </c>
      <c r="I21" s="955">
        <v>15000</v>
      </c>
      <c r="J21" s="321"/>
      <c r="K21" s="325"/>
      <c r="L21" s="325"/>
      <c r="M21" s="325"/>
      <c r="N21" s="325"/>
      <c r="O21" s="325"/>
      <c r="P21" s="325"/>
      <c r="Q21" s="601"/>
      <c r="S21" s="286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9"/>
    </row>
    <row r="22" spans="2:32" ht="23.1" customHeight="1">
      <c r="B22" s="599"/>
      <c r="C22" s="322" t="s">
        <v>714</v>
      </c>
      <c r="D22" s="322"/>
      <c r="E22" s="956" t="s">
        <v>723</v>
      </c>
      <c r="F22" s="953">
        <f>10000/170000</f>
        <v>5.8823529411764705E-2</v>
      </c>
      <c r="G22" s="954" t="s">
        <v>709</v>
      </c>
      <c r="H22" s="954" t="s">
        <v>709</v>
      </c>
      <c r="I22" s="955">
        <v>10000</v>
      </c>
      <c r="J22" s="321"/>
      <c r="K22" s="325"/>
      <c r="L22" s="325"/>
      <c r="M22" s="325"/>
      <c r="N22" s="325"/>
      <c r="O22" s="325"/>
      <c r="P22" s="325"/>
      <c r="Q22" s="601"/>
      <c r="S22" s="286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9"/>
    </row>
    <row r="23" spans="2:32" ht="23.1" customHeight="1">
      <c r="B23" s="599"/>
      <c r="C23" s="322" t="s">
        <v>715</v>
      </c>
      <c r="D23" s="322"/>
      <c r="E23" s="637" t="s">
        <v>722</v>
      </c>
      <c r="F23" s="953">
        <f>10000/170000</f>
        <v>5.8823529411764705E-2</v>
      </c>
      <c r="G23" s="954" t="s">
        <v>709</v>
      </c>
      <c r="H23" s="954" t="s">
        <v>709</v>
      </c>
      <c r="I23" s="955">
        <v>10000</v>
      </c>
      <c r="J23" s="321"/>
      <c r="K23" s="325"/>
      <c r="L23" s="325"/>
      <c r="M23" s="325"/>
      <c r="N23" s="325"/>
      <c r="O23" s="325"/>
      <c r="P23" s="325"/>
      <c r="Q23" s="601"/>
      <c r="S23" s="286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9"/>
    </row>
    <row r="24" spans="2:32" ht="23.1" customHeight="1">
      <c r="B24" s="599"/>
      <c r="C24" s="322"/>
      <c r="D24" s="322"/>
      <c r="E24" s="637"/>
      <c r="F24" s="323"/>
      <c r="G24" s="635"/>
      <c r="H24" s="635"/>
      <c r="I24" s="325"/>
      <c r="J24" s="325"/>
      <c r="K24" s="325"/>
      <c r="L24" s="325"/>
      <c r="M24" s="325"/>
      <c r="N24" s="325"/>
      <c r="O24" s="325"/>
      <c r="P24" s="325"/>
      <c r="Q24" s="601"/>
      <c r="S24" s="286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9"/>
    </row>
    <row r="25" spans="2:32" ht="23.1" customHeight="1">
      <c r="B25" s="599"/>
      <c r="C25" s="322"/>
      <c r="D25" s="322"/>
      <c r="E25" s="637"/>
      <c r="F25" s="323"/>
      <c r="G25" s="635"/>
      <c r="H25" s="635"/>
      <c r="I25" s="325"/>
      <c r="J25" s="325"/>
      <c r="K25" s="325"/>
      <c r="L25" s="325"/>
      <c r="M25" s="325"/>
      <c r="N25" s="325"/>
      <c r="O25" s="325"/>
      <c r="P25" s="325"/>
      <c r="Q25" s="601"/>
      <c r="S25" s="286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9"/>
    </row>
    <row r="26" spans="2:32" ht="23.1" customHeight="1">
      <c r="B26" s="599"/>
      <c r="C26" s="322"/>
      <c r="D26" s="322"/>
      <c r="E26" s="637"/>
      <c r="F26" s="323"/>
      <c r="G26" s="635"/>
      <c r="H26" s="635"/>
      <c r="I26" s="325"/>
      <c r="J26" s="325"/>
      <c r="K26" s="325"/>
      <c r="L26" s="325"/>
      <c r="M26" s="325"/>
      <c r="N26" s="325"/>
      <c r="O26" s="325"/>
      <c r="P26" s="325"/>
      <c r="Q26" s="601"/>
      <c r="S26" s="286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9"/>
    </row>
    <row r="27" spans="2:32" ht="23.1" customHeight="1">
      <c r="B27" s="599"/>
      <c r="C27" s="322"/>
      <c r="D27" s="322"/>
      <c r="E27" s="637"/>
      <c r="F27" s="323"/>
      <c r="G27" s="635"/>
      <c r="H27" s="635"/>
      <c r="I27" s="325"/>
      <c r="J27" s="325"/>
      <c r="K27" s="325"/>
      <c r="L27" s="325"/>
      <c r="M27" s="325"/>
      <c r="N27" s="325"/>
      <c r="O27" s="325"/>
      <c r="P27" s="325"/>
      <c r="Q27" s="601"/>
      <c r="S27" s="286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9"/>
    </row>
    <row r="28" spans="2:32" ht="23.1" customHeight="1">
      <c r="B28" s="599"/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601"/>
      <c r="S28" s="286"/>
      <c r="T28" s="288"/>
      <c r="U28" s="288"/>
      <c r="V28" s="288"/>
      <c r="W28" s="288"/>
      <c r="X28" s="288"/>
      <c r="Y28" s="288"/>
      <c r="Z28" s="288"/>
      <c r="AA28" s="288"/>
      <c r="AB28" s="288"/>
      <c r="AC28" s="288"/>
      <c r="AD28" s="288"/>
      <c r="AE28" s="288"/>
      <c r="AF28" s="289"/>
    </row>
    <row r="29" spans="2:32" ht="23.1" customHeight="1">
      <c r="B29" s="599"/>
      <c r="C29" s="613" t="s">
        <v>27</v>
      </c>
      <c r="D29" s="613"/>
      <c r="E29" s="613"/>
      <c r="F29" s="613"/>
      <c r="G29" s="613"/>
      <c r="H29" s="613"/>
      <c r="I29" s="613"/>
      <c r="J29" s="613"/>
      <c r="K29" s="613"/>
      <c r="L29" s="613"/>
      <c r="M29" s="613"/>
      <c r="N29" s="613"/>
      <c r="O29" s="613"/>
      <c r="P29" s="613"/>
      <c r="Q29" s="601"/>
      <c r="S29" s="286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9"/>
    </row>
    <row r="30" spans="2:32" ht="23.1" customHeight="1">
      <c r="B30" s="599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1"/>
      <c r="S30" s="296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8"/>
    </row>
    <row r="31" spans="2:32" ht="23.1" customHeight="1">
      <c r="B31" s="599"/>
      <c r="C31" s="594"/>
      <c r="D31" s="594"/>
      <c r="E31" s="594"/>
      <c r="F31" s="998" t="s">
        <v>533</v>
      </c>
      <c r="G31" s="998"/>
      <c r="H31" s="998"/>
      <c r="I31" s="614">
        <f>ejercicio-2</f>
        <v>2016</v>
      </c>
      <c r="J31" s="615"/>
      <c r="K31" s="594"/>
      <c r="L31" s="999" t="s">
        <v>532</v>
      </c>
      <c r="M31" s="999"/>
      <c r="N31" s="999"/>
      <c r="O31" s="626">
        <f>ejercicio-1</f>
        <v>2017</v>
      </c>
      <c r="Q31" s="601"/>
      <c r="S31" s="296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8"/>
    </row>
    <row r="32" spans="2:32" ht="44.1" customHeight="1">
      <c r="B32" s="599"/>
      <c r="C32" s="619" t="s">
        <v>20</v>
      </c>
      <c r="D32" s="619"/>
      <c r="E32" s="620" t="s">
        <v>21</v>
      </c>
      <c r="F32" s="620" t="s">
        <v>22</v>
      </c>
      <c r="G32" s="620" t="s">
        <v>529</v>
      </c>
      <c r="H32" s="621" t="s">
        <v>528</v>
      </c>
      <c r="I32" s="620" t="s">
        <v>536</v>
      </c>
      <c r="J32" s="620" t="s">
        <v>28</v>
      </c>
      <c r="K32" s="620"/>
      <c r="L32" s="620" t="s">
        <v>23</v>
      </c>
      <c r="M32" s="620" t="s">
        <v>24</v>
      </c>
      <c r="N32" s="620" t="s">
        <v>25</v>
      </c>
      <c r="O32" s="620" t="s">
        <v>26</v>
      </c>
      <c r="P32" s="623" t="s">
        <v>378</v>
      </c>
      <c r="Q32" s="601"/>
      <c r="S32" s="286"/>
      <c r="T32" s="288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9"/>
    </row>
    <row r="33" spans="2:32" ht="23.1" customHeight="1">
      <c r="B33" s="599"/>
      <c r="C33" s="319" t="s">
        <v>716</v>
      </c>
      <c r="D33" s="319"/>
      <c r="E33" s="636"/>
      <c r="F33" s="410"/>
      <c r="G33" s="634"/>
      <c r="H33" s="320"/>
      <c r="I33" s="321"/>
      <c r="J33" s="321"/>
      <c r="K33" s="321"/>
      <c r="L33" s="321"/>
      <c r="M33" s="321"/>
      <c r="N33" s="321"/>
      <c r="O33" s="321"/>
      <c r="P33" s="321"/>
      <c r="Q33" s="601"/>
      <c r="S33" s="286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9"/>
    </row>
    <row r="34" spans="2:32" ht="23.1" customHeight="1">
      <c r="B34" s="599"/>
      <c r="C34" s="322"/>
      <c r="D34" s="322"/>
      <c r="E34" s="637"/>
      <c r="F34" s="411"/>
      <c r="G34" s="635"/>
      <c r="H34" s="324"/>
      <c r="I34" s="325"/>
      <c r="J34" s="325"/>
      <c r="K34" s="325"/>
      <c r="L34" s="325"/>
      <c r="M34" s="325"/>
      <c r="N34" s="325"/>
      <c r="O34" s="325"/>
      <c r="P34" s="325"/>
      <c r="Q34" s="601"/>
      <c r="S34" s="286"/>
      <c r="T34" s="288"/>
      <c r="U34" s="288"/>
      <c r="V34" s="288"/>
      <c r="W34" s="288"/>
      <c r="X34" s="288"/>
      <c r="Y34" s="288"/>
      <c r="Z34" s="288"/>
      <c r="AA34" s="288"/>
      <c r="AB34" s="288"/>
      <c r="AC34" s="288"/>
      <c r="AD34" s="288"/>
      <c r="AE34" s="288"/>
      <c r="AF34" s="289"/>
    </row>
    <row r="35" spans="2:32" ht="23.1" customHeight="1">
      <c r="B35" s="599"/>
      <c r="C35" s="322"/>
      <c r="D35" s="322"/>
      <c r="E35" s="637"/>
      <c r="F35" s="411"/>
      <c r="G35" s="635"/>
      <c r="H35" s="324"/>
      <c r="I35" s="325"/>
      <c r="J35" s="325"/>
      <c r="K35" s="325"/>
      <c r="L35" s="325"/>
      <c r="M35" s="325"/>
      <c r="N35" s="325"/>
      <c r="O35" s="325"/>
      <c r="P35" s="325"/>
      <c r="Q35" s="601"/>
      <c r="S35" s="286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9"/>
    </row>
    <row r="36" spans="2:32" ht="23.1" customHeight="1">
      <c r="B36" s="599"/>
      <c r="C36" s="322"/>
      <c r="D36" s="322"/>
      <c r="E36" s="637"/>
      <c r="F36" s="411"/>
      <c r="G36" s="635"/>
      <c r="H36" s="324"/>
      <c r="I36" s="325"/>
      <c r="J36" s="325"/>
      <c r="K36" s="325"/>
      <c r="L36" s="325"/>
      <c r="M36" s="325"/>
      <c r="N36" s="325"/>
      <c r="O36" s="325"/>
      <c r="P36" s="325"/>
      <c r="Q36" s="601"/>
      <c r="S36" s="299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1"/>
    </row>
    <row r="37" spans="2:32" ht="23.1" customHeight="1">
      <c r="B37" s="599"/>
      <c r="C37" s="322"/>
      <c r="D37" s="322"/>
      <c r="E37" s="637"/>
      <c r="F37" s="411"/>
      <c r="G37" s="635"/>
      <c r="H37" s="324"/>
      <c r="I37" s="325"/>
      <c r="J37" s="325"/>
      <c r="K37" s="325"/>
      <c r="L37" s="325"/>
      <c r="M37" s="325"/>
      <c r="N37" s="325"/>
      <c r="O37" s="325"/>
      <c r="P37" s="325"/>
      <c r="Q37" s="601"/>
      <c r="S37" s="299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1"/>
    </row>
    <row r="38" spans="2:32" ht="23.1" customHeight="1">
      <c r="B38" s="599"/>
      <c r="C38" s="322"/>
      <c r="D38" s="322"/>
      <c r="E38" s="637"/>
      <c r="F38" s="411"/>
      <c r="G38" s="635"/>
      <c r="H38" s="324"/>
      <c r="I38" s="325"/>
      <c r="J38" s="325"/>
      <c r="K38" s="325"/>
      <c r="L38" s="325"/>
      <c r="M38" s="325"/>
      <c r="N38" s="325"/>
      <c r="O38" s="325"/>
      <c r="P38" s="325"/>
      <c r="Q38" s="601"/>
      <c r="S38" s="299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1"/>
    </row>
    <row r="39" spans="2:32" ht="23.1" customHeight="1">
      <c r="B39" s="599"/>
      <c r="C39" s="322"/>
      <c r="D39" s="322"/>
      <c r="E39" s="637"/>
      <c r="F39" s="411"/>
      <c r="G39" s="635"/>
      <c r="H39" s="324"/>
      <c r="I39" s="325"/>
      <c r="J39" s="325"/>
      <c r="K39" s="325"/>
      <c r="L39" s="325"/>
      <c r="M39" s="325"/>
      <c r="N39" s="325"/>
      <c r="O39" s="325"/>
      <c r="P39" s="325"/>
      <c r="Q39" s="601"/>
      <c r="S39" s="299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1"/>
    </row>
    <row r="40" spans="2:32" ht="23.1" customHeight="1">
      <c r="B40" s="599"/>
      <c r="C40" s="322"/>
      <c r="D40" s="322"/>
      <c r="E40" s="637"/>
      <c r="F40" s="411"/>
      <c r="G40" s="635"/>
      <c r="H40" s="324"/>
      <c r="I40" s="325"/>
      <c r="J40" s="325"/>
      <c r="K40" s="325"/>
      <c r="L40" s="325"/>
      <c r="M40" s="325"/>
      <c r="N40" s="325"/>
      <c r="O40" s="325"/>
      <c r="P40" s="325"/>
      <c r="Q40" s="601"/>
      <c r="S40" s="299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1"/>
    </row>
    <row r="41" spans="2:32" ht="23.1" customHeight="1">
      <c r="B41" s="599"/>
      <c r="C41" s="322"/>
      <c r="D41" s="322"/>
      <c r="E41" s="637"/>
      <c r="F41" s="411"/>
      <c r="G41" s="635"/>
      <c r="H41" s="324"/>
      <c r="I41" s="325"/>
      <c r="J41" s="325"/>
      <c r="K41" s="325"/>
      <c r="L41" s="325"/>
      <c r="M41" s="325"/>
      <c r="N41" s="325"/>
      <c r="O41" s="325"/>
      <c r="P41" s="325"/>
      <c r="Q41" s="601"/>
      <c r="S41" s="299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1"/>
    </row>
    <row r="42" spans="2:32" ht="23.1" customHeight="1">
      <c r="B42" s="599"/>
      <c r="C42" s="322"/>
      <c r="D42" s="322"/>
      <c r="E42" s="637"/>
      <c r="F42" s="411"/>
      <c r="G42" s="635"/>
      <c r="H42" s="324"/>
      <c r="I42" s="325"/>
      <c r="J42" s="325"/>
      <c r="K42" s="325"/>
      <c r="L42" s="325"/>
      <c r="M42" s="325"/>
      <c r="N42" s="325"/>
      <c r="O42" s="325"/>
      <c r="P42" s="325"/>
      <c r="Q42" s="601"/>
      <c r="S42" s="299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1"/>
    </row>
    <row r="43" spans="2:32" ht="23.1" customHeight="1">
      <c r="B43" s="599"/>
      <c r="C43" s="322"/>
      <c r="D43" s="322"/>
      <c r="E43" s="637"/>
      <c r="F43" s="411"/>
      <c r="G43" s="635"/>
      <c r="H43" s="324"/>
      <c r="I43" s="325"/>
      <c r="J43" s="325"/>
      <c r="K43" s="325"/>
      <c r="L43" s="325"/>
      <c r="M43" s="325"/>
      <c r="N43" s="325"/>
      <c r="O43" s="325"/>
      <c r="P43" s="325"/>
      <c r="Q43" s="601"/>
      <c r="S43" s="299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1"/>
    </row>
    <row r="44" spans="2:32" ht="23.1" customHeight="1">
      <c r="B44" s="599"/>
      <c r="C44" s="594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601"/>
      <c r="S44" s="299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1"/>
    </row>
    <row r="45" spans="2:32" ht="23.1" customHeight="1">
      <c r="B45" s="599"/>
      <c r="C45" s="613" t="s">
        <v>29</v>
      </c>
      <c r="D45" s="613"/>
      <c r="E45" s="613"/>
      <c r="F45" s="613"/>
      <c r="G45" s="613"/>
      <c r="H45" s="613"/>
      <c r="I45" s="613"/>
      <c r="J45" s="613"/>
      <c r="K45" s="613"/>
      <c r="L45" s="613"/>
      <c r="M45" s="613"/>
      <c r="N45" s="613"/>
      <c r="O45" s="613"/>
      <c r="P45" s="600"/>
      <c r="Q45" s="601"/>
      <c r="S45" s="299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1"/>
    </row>
    <row r="46" spans="2:32" ht="23.1" customHeight="1">
      <c r="B46" s="599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1"/>
      <c r="S46" s="299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1"/>
    </row>
    <row r="47" spans="2:32" ht="23.1" customHeight="1">
      <c r="B47" s="599"/>
      <c r="C47" s="996" t="s">
        <v>30</v>
      </c>
      <c r="D47" s="996"/>
      <c r="E47" s="619"/>
      <c r="F47" s="620"/>
      <c r="G47" s="627"/>
      <c r="H47" s="627"/>
      <c r="I47" s="627"/>
      <c r="J47" s="627"/>
      <c r="K47" s="627"/>
      <c r="L47" s="627"/>
      <c r="M47" s="627"/>
      <c r="N47" s="627"/>
      <c r="O47" s="627"/>
      <c r="P47" s="627"/>
      <c r="Q47" s="601"/>
      <c r="S47" s="299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1"/>
    </row>
    <row r="48" spans="2:32" ht="23.1" customHeight="1">
      <c r="B48" s="599"/>
      <c r="C48" s="997" t="s">
        <v>736</v>
      </c>
      <c r="D48" s="997"/>
      <c r="E48" s="997"/>
      <c r="F48" s="997"/>
      <c r="G48" s="594"/>
      <c r="H48" s="594"/>
      <c r="I48" s="594"/>
      <c r="J48" s="594"/>
      <c r="K48" s="594"/>
      <c r="L48" s="594"/>
      <c r="M48" s="594"/>
      <c r="N48" s="594"/>
      <c r="O48" s="594"/>
      <c r="P48" s="594"/>
      <c r="Q48" s="601"/>
      <c r="S48" s="299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1"/>
    </row>
    <row r="49" spans="2:32" ht="23.1" customHeight="1">
      <c r="B49" s="599"/>
      <c r="C49" s="493"/>
      <c r="D49" s="493"/>
      <c r="E49" s="493"/>
      <c r="F49" s="493"/>
      <c r="G49" s="594"/>
      <c r="H49" s="594"/>
      <c r="I49" s="594"/>
      <c r="J49" s="594"/>
      <c r="K49" s="594"/>
      <c r="L49" s="594"/>
      <c r="M49" s="594"/>
      <c r="N49" s="594"/>
      <c r="O49" s="594"/>
      <c r="P49" s="594"/>
      <c r="Q49" s="601"/>
      <c r="S49" s="299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1"/>
    </row>
    <row r="50" spans="2:32" ht="23.1" customHeight="1">
      <c r="B50" s="599"/>
      <c r="C50" s="493"/>
      <c r="D50" s="493"/>
      <c r="E50" s="493"/>
      <c r="F50" s="493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601"/>
      <c r="S50" s="299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1"/>
    </row>
    <row r="51" spans="2:32" ht="23.1" customHeight="1">
      <c r="B51" s="599"/>
      <c r="C51" s="563" t="s">
        <v>207</v>
      </c>
      <c r="D51" s="493"/>
      <c r="E51" s="493"/>
      <c r="F51" s="493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601"/>
      <c r="S51" s="299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1"/>
    </row>
    <row r="52" spans="2:32" ht="23.1" customHeight="1">
      <c r="B52" s="599"/>
      <c r="C52" s="564" t="s">
        <v>535</v>
      </c>
      <c r="D52" s="493"/>
      <c r="E52" s="493"/>
      <c r="F52" s="493"/>
      <c r="G52" s="594"/>
      <c r="H52" s="594"/>
      <c r="I52" s="594"/>
      <c r="J52" s="594"/>
      <c r="K52" s="594"/>
      <c r="L52" s="594"/>
      <c r="M52" s="594"/>
      <c r="N52" s="594"/>
      <c r="O52" s="594"/>
      <c r="P52" s="594"/>
      <c r="Q52" s="601"/>
      <c r="S52" s="299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1"/>
    </row>
    <row r="53" spans="2:32" ht="23.1" customHeight="1">
      <c r="B53" s="599"/>
      <c r="C53" s="628" t="s">
        <v>538</v>
      </c>
      <c r="D53" s="493"/>
      <c r="E53" s="493"/>
      <c r="F53" s="493"/>
      <c r="G53" s="594"/>
      <c r="H53" s="594"/>
      <c r="I53" s="594"/>
      <c r="J53" s="594"/>
      <c r="K53" s="594"/>
      <c r="L53" s="594"/>
      <c r="M53" s="594"/>
      <c r="N53" s="594"/>
      <c r="O53" s="594"/>
      <c r="P53" s="594"/>
      <c r="Q53" s="601"/>
      <c r="S53" s="299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1"/>
    </row>
    <row r="54" spans="2:32" ht="23.1" customHeight="1">
      <c r="B54" s="599"/>
      <c r="C54" s="628" t="s">
        <v>606</v>
      </c>
      <c r="D54" s="493"/>
      <c r="E54" s="493"/>
      <c r="F54" s="493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601"/>
      <c r="S54" s="299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1"/>
    </row>
    <row r="55" spans="2:32" ht="23.1" customHeight="1" thickBot="1">
      <c r="B55" s="629"/>
      <c r="C55" s="994"/>
      <c r="D55" s="994"/>
      <c r="E55" s="994"/>
      <c r="F55" s="994"/>
      <c r="G55" s="630"/>
      <c r="H55" s="630"/>
      <c r="I55" s="630"/>
      <c r="J55" s="630"/>
      <c r="K55" s="630"/>
      <c r="L55" s="630"/>
      <c r="M55" s="630"/>
      <c r="N55" s="630"/>
      <c r="O55" s="630"/>
      <c r="P55" s="630"/>
      <c r="Q55" s="631"/>
      <c r="S55" s="302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4"/>
    </row>
    <row r="56" spans="2:32" ht="23.1" customHeight="1"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</row>
    <row r="57" spans="2:32" ht="12.75">
      <c r="C57" s="632" t="s">
        <v>76</v>
      </c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P57" s="570" t="s">
        <v>83</v>
      </c>
    </row>
    <row r="58" spans="2:32" ht="12.75">
      <c r="C58" s="633" t="s">
        <v>77</v>
      </c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</row>
    <row r="59" spans="2:32" ht="12.75">
      <c r="C59" s="633" t="s">
        <v>78</v>
      </c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</row>
    <row r="60" spans="2:32" ht="12.75">
      <c r="C60" s="633" t="s">
        <v>79</v>
      </c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</row>
    <row r="61" spans="2:32" ht="12.75">
      <c r="C61" s="633" t="s">
        <v>80</v>
      </c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  <c r="O61" s="594"/>
      <c r="P61" s="594"/>
    </row>
    <row r="62" spans="2:32" ht="23.1" customHeight="1">
      <c r="C62" s="594"/>
      <c r="D62" s="594"/>
      <c r="E62" s="594"/>
      <c r="F62" s="594"/>
      <c r="G62" s="594"/>
      <c r="H62" s="594"/>
      <c r="I62" s="594"/>
      <c r="J62" s="594"/>
      <c r="K62" s="594"/>
      <c r="L62" s="594"/>
      <c r="M62" s="594"/>
      <c r="N62" s="594"/>
      <c r="O62" s="594"/>
      <c r="P62" s="594"/>
    </row>
    <row r="63" spans="2:32" ht="23.1" customHeight="1"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</row>
    <row r="64" spans="2:32" ht="23.1" customHeight="1"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</row>
    <row r="65" spans="3:16" ht="23.1" customHeight="1">
      <c r="C65" s="594"/>
      <c r="D65" s="594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</row>
    <row r="66" spans="3:16" ht="23.1" customHeight="1"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A38" zoomScale="85" zoomScaleNormal="85" workbookViewId="0">
      <selection activeCell="D58" sqref="D58"/>
    </sheetView>
  </sheetViews>
  <sheetFormatPr baseColWidth="10" defaultColWidth="10.6640625" defaultRowHeight="23.1" customHeight="1"/>
  <cols>
    <col min="1" max="2" width="3.109375" style="593" customWidth="1"/>
    <col min="3" max="4" width="14.6640625" style="593" customWidth="1"/>
    <col min="5" max="6" width="15.44140625" style="593" customWidth="1"/>
    <col min="7" max="10" width="14.6640625" style="593" customWidth="1"/>
    <col min="11" max="11" width="16.44140625" style="593" customWidth="1"/>
    <col min="12" max="12" width="16.109375" style="593" customWidth="1"/>
    <col min="13" max="13" width="60.88671875" style="593" customWidth="1"/>
    <col min="14" max="14" width="16.5546875" style="593" customWidth="1"/>
    <col min="15" max="15" width="4" style="593" customWidth="1"/>
    <col min="16" max="16384" width="10.6640625" style="593"/>
  </cols>
  <sheetData>
    <row r="1" spans="2:30" ht="23.1" customHeight="1">
      <c r="D1" s="594"/>
      <c r="E1" s="594"/>
    </row>
    <row r="2" spans="2:30" ht="23.1" customHeight="1">
      <c r="D2" s="595" t="s">
        <v>31</v>
      </c>
      <c r="E2" s="595"/>
    </row>
    <row r="3" spans="2:30" ht="23.1" customHeight="1">
      <c r="D3" s="595" t="s">
        <v>32</v>
      </c>
      <c r="E3" s="595"/>
    </row>
    <row r="4" spans="2:30" ht="23.1" customHeight="1" thickBot="1"/>
    <row r="5" spans="2:30" ht="9" customHeight="1">
      <c r="B5" s="596"/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8"/>
      <c r="Q5" s="283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5"/>
    </row>
    <row r="6" spans="2:30" ht="30" customHeight="1">
      <c r="B6" s="599"/>
      <c r="C6" s="600" t="s">
        <v>0</v>
      </c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993">
        <f>ejercicio</f>
        <v>2018</v>
      </c>
      <c r="O6" s="601"/>
      <c r="Q6" s="286"/>
      <c r="R6" s="287" t="s">
        <v>499</v>
      </c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9"/>
    </row>
    <row r="7" spans="2:30" ht="30" customHeight="1">
      <c r="B7" s="599"/>
      <c r="C7" s="600" t="s">
        <v>1</v>
      </c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993"/>
      <c r="O7" s="601"/>
      <c r="Q7" s="286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9"/>
    </row>
    <row r="8" spans="2:30" ht="30" customHeight="1">
      <c r="B8" s="599"/>
      <c r="C8" s="603"/>
      <c r="D8" s="594"/>
      <c r="E8" s="594"/>
      <c r="F8" s="594"/>
      <c r="G8" s="594"/>
      <c r="H8" s="594"/>
      <c r="I8" s="594"/>
      <c r="J8" s="594"/>
      <c r="K8" s="594"/>
      <c r="L8" s="594"/>
      <c r="M8" s="594"/>
      <c r="N8" s="604"/>
      <c r="O8" s="601"/>
      <c r="Q8" s="286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9"/>
    </row>
    <row r="9" spans="2:30" s="608" customFormat="1" ht="30" customHeight="1">
      <c r="B9" s="605"/>
      <c r="C9" s="606" t="s">
        <v>2</v>
      </c>
      <c r="D9" s="995" t="str">
        <f>Entidad</f>
        <v>AGENCIA INSULAR DE LA ENERGÍA DE TENERIFE FUNDACIÓN CANARIA</v>
      </c>
      <c r="E9" s="995"/>
      <c r="F9" s="995"/>
      <c r="G9" s="995"/>
      <c r="H9" s="995"/>
      <c r="I9" s="995"/>
      <c r="J9" s="995"/>
      <c r="K9" s="995"/>
      <c r="L9" s="995"/>
      <c r="M9" s="995"/>
      <c r="N9" s="584"/>
      <c r="O9" s="607"/>
      <c r="Q9" s="290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2"/>
    </row>
    <row r="10" spans="2:30" ht="6.95" customHeight="1">
      <c r="B10" s="599"/>
      <c r="C10" s="594"/>
      <c r="D10" s="594"/>
      <c r="E10" s="594"/>
      <c r="F10" s="594"/>
      <c r="G10" s="594"/>
      <c r="H10" s="594"/>
      <c r="I10" s="594"/>
      <c r="J10" s="602"/>
      <c r="K10" s="594"/>
      <c r="L10" s="594"/>
      <c r="M10" s="594"/>
      <c r="N10" s="594"/>
      <c r="O10" s="601"/>
      <c r="Q10" s="286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9"/>
    </row>
    <row r="11" spans="2:30" s="612" customFormat="1" ht="30" customHeight="1">
      <c r="B11" s="609"/>
      <c r="C11" s="610" t="s">
        <v>548</v>
      </c>
      <c r="D11" s="610"/>
      <c r="E11" s="610"/>
      <c r="F11" s="610"/>
      <c r="G11" s="610"/>
      <c r="H11" s="610"/>
      <c r="I11" s="610"/>
      <c r="J11" s="610"/>
      <c r="K11" s="610"/>
      <c r="L11" s="610"/>
      <c r="M11" s="610"/>
      <c r="N11" s="610"/>
      <c r="O11" s="611"/>
      <c r="Q11" s="293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5"/>
    </row>
    <row r="12" spans="2:30" s="641" customFormat="1" ht="23.1" customHeight="1">
      <c r="B12" s="638"/>
      <c r="C12" s="639"/>
      <c r="D12" s="639"/>
      <c r="E12" s="639"/>
      <c r="F12" s="639"/>
      <c r="G12" s="639"/>
      <c r="H12" s="639"/>
      <c r="I12" s="639"/>
      <c r="J12" s="639"/>
      <c r="K12" s="639"/>
      <c r="L12" s="639"/>
      <c r="M12" s="639"/>
      <c r="N12" s="639"/>
      <c r="O12" s="640"/>
      <c r="Q12" s="642"/>
      <c r="R12" s="643"/>
      <c r="S12" s="643"/>
      <c r="T12" s="643"/>
      <c r="U12" s="643"/>
      <c r="V12" s="643"/>
      <c r="W12" s="643"/>
      <c r="X12" s="643"/>
      <c r="Y12" s="643"/>
      <c r="Z12" s="643"/>
      <c r="AA12" s="643"/>
      <c r="AB12" s="643"/>
      <c r="AC12" s="643"/>
      <c r="AD12" s="644"/>
    </row>
    <row r="13" spans="2:30" s="641" customFormat="1" ht="51" customHeight="1">
      <c r="B13" s="638"/>
      <c r="C13" s="657" t="s">
        <v>542</v>
      </c>
      <c r="D13" s="657" t="s">
        <v>541</v>
      </c>
      <c r="E13" s="1002" t="s">
        <v>545</v>
      </c>
      <c r="F13" s="1003"/>
      <c r="G13" s="657" t="s">
        <v>528</v>
      </c>
      <c r="H13" s="657" t="s">
        <v>543</v>
      </c>
      <c r="I13" s="657" t="s">
        <v>544</v>
      </c>
      <c r="J13" s="657" t="s">
        <v>547</v>
      </c>
      <c r="K13" s="657" t="s">
        <v>550</v>
      </c>
      <c r="L13" s="657" t="s">
        <v>546</v>
      </c>
      <c r="M13" s="1002" t="s">
        <v>553</v>
      </c>
      <c r="N13" s="1003"/>
      <c r="O13" s="640"/>
      <c r="Q13" s="646"/>
      <c r="R13" s="647"/>
      <c r="S13" s="647"/>
      <c r="T13" s="647"/>
      <c r="U13" s="647"/>
      <c r="V13" s="647"/>
      <c r="W13" s="647"/>
      <c r="X13" s="647"/>
      <c r="Y13" s="647"/>
      <c r="Z13" s="647"/>
      <c r="AA13" s="647"/>
      <c r="AB13" s="647"/>
      <c r="AC13" s="647"/>
      <c r="AD13" s="648"/>
    </row>
    <row r="14" spans="2:30" s="641" customFormat="1" ht="23.1" customHeight="1">
      <c r="B14" s="638"/>
      <c r="C14" s="957" t="s">
        <v>716</v>
      </c>
      <c r="D14" s="958" t="s">
        <v>716</v>
      </c>
      <c r="E14" s="959" t="s">
        <v>716</v>
      </c>
      <c r="F14" s="960" t="s">
        <v>716</v>
      </c>
      <c r="G14" s="961" t="s">
        <v>716</v>
      </c>
      <c r="H14" s="962" t="s">
        <v>716</v>
      </c>
      <c r="I14" s="962" t="s">
        <v>716</v>
      </c>
      <c r="J14" s="658">
        <v>0</v>
      </c>
      <c r="K14" s="688"/>
      <c r="L14" s="689"/>
      <c r="M14" s="1004"/>
      <c r="N14" s="1005"/>
      <c r="O14" s="640"/>
      <c r="Q14" s="646"/>
      <c r="R14" s="647"/>
      <c r="S14" s="647"/>
      <c r="T14" s="647"/>
      <c r="U14" s="647"/>
      <c r="V14" s="647"/>
      <c r="W14" s="647"/>
      <c r="X14" s="647"/>
      <c r="Y14" s="647"/>
      <c r="Z14" s="647"/>
      <c r="AA14" s="647"/>
      <c r="AB14" s="647"/>
      <c r="AC14" s="647"/>
      <c r="AD14" s="648"/>
    </row>
    <row r="15" spans="2:30" s="651" customFormat="1" ht="23.1" customHeight="1">
      <c r="B15" s="649"/>
      <c r="C15" s="668"/>
      <c r="D15" s="669"/>
      <c r="E15" s="670"/>
      <c r="F15" s="671"/>
      <c r="G15" s="672"/>
      <c r="H15" s="673"/>
      <c r="I15" s="673"/>
      <c r="J15" s="659">
        <f t="shared" ref="J15:J43" si="0">(D15*(H15+I15))</f>
        <v>0</v>
      </c>
      <c r="K15" s="690"/>
      <c r="L15" s="691"/>
      <c r="M15" s="1000"/>
      <c r="N15" s="1001"/>
      <c r="O15" s="650"/>
      <c r="Q15" s="646"/>
      <c r="R15" s="647"/>
      <c r="S15" s="647"/>
      <c r="T15" s="647"/>
      <c r="U15" s="647"/>
      <c r="V15" s="647"/>
      <c r="W15" s="647"/>
      <c r="X15" s="647"/>
      <c r="Y15" s="647"/>
      <c r="Z15" s="647"/>
      <c r="AA15" s="647"/>
      <c r="AB15" s="647"/>
      <c r="AC15" s="647"/>
      <c r="AD15" s="648"/>
    </row>
    <row r="16" spans="2:30" s="641" customFormat="1" ht="23.1" customHeight="1">
      <c r="B16" s="638"/>
      <c r="C16" s="674"/>
      <c r="D16" s="675"/>
      <c r="E16" s="676"/>
      <c r="F16" s="677"/>
      <c r="G16" s="678"/>
      <c r="H16" s="679"/>
      <c r="I16" s="679"/>
      <c r="J16" s="659">
        <f t="shared" si="0"/>
        <v>0</v>
      </c>
      <c r="K16" s="692"/>
      <c r="L16" s="693"/>
      <c r="M16" s="1000"/>
      <c r="N16" s="1001"/>
      <c r="O16" s="640"/>
      <c r="Q16" s="646"/>
      <c r="R16" s="647"/>
      <c r="S16" s="647"/>
      <c r="T16" s="647"/>
      <c r="U16" s="647"/>
      <c r="V16" s="647"/>
      <c r="W16" s="647"/>
      <c r="X16" s="647"/>
      <c r="Y16" s="647"/>
      <c r="Z16" s="647"/>
      <c r="AA16" s="647"/>
      <c r="AB16" s="647"/>
      <c r="AC16" s="647"/>
      <c r="AD16" s="648"/>
    </row>
    <row r="17" spans="2:30" s="641" customFormat="1" ht="23.1" customHeight="1">
      <c r="B17" s="638"/>
      <c r="C17" s="674"/>
      <c r="D17" s="675"/>
      <c r="E17" s="676"/>
      <c r="F17" s="677"/>
      <c r="G17" s="678"/>
      <c r="H17" s="679"/>
      <c r="I17" s="679"/>
      <c r="J17" s="659">
        <f t="shared" si="0"/>
        <v>0</v>
      </c>
      <c r="K17" s="692"/>
      <c r="L17" s="693"/>
      <c r="M17" s="1000"/>
      <c r="N17" s="1001"/>
      <c r="O17" s="640"/>
      <c r="Q17" s="646"/>
      <c r="R17" s="647"/>
      <c r="S17" s="647"/>
      <c r="T17" s="647"/>
      <c r="U17" s="647"/>
      <c r="V17" s="647"/>
      <c r="W17" s="647"/>
      <c r="X17" s="647"/>
      <c r="Y17" s="647"/>
      <c r="Z17" s="647"/>
      <c r="AA17" s="647"/>
      <c r="AB17" s="647"/>
      <c r="AC17" s="647"/>
      <c r="AD17" s="648"/>
    </row>
    <row r="18" spans="2:30" s="641" customFormat="1" ht="23.1" customHeight="1">
      <c r="B18" s="638"/>
      <c r="C18" s="674"/>
      <c r="D18" s="675"/>
      <c r="E18" s="676"/>
      <c r="F18" s="677"/>
      <c r="G18" s="678"/>
      <c r="H18" s="679"/>
      <c r="I18" s="679"/>
      <c r="J18" s="659">
        <f t="shared" si="0"/>
        <v>0</v>
      </c>
      <c r="K18" s="692"/>
      <c r="L18" s="693"/>
      <c r="M18" s="1000"/>
      <c r="N18" s="1001"/>
      <c r="O18" s="640"/>
      <c r="Q18" s="646"/>
      <c r="R18" s="647"/>
      <c r="S18" s="647"/>
      <c r="T18" s="647"/>
      <c r="U18" s="647"/>
      <c r="V18" s="647"/>
      <c r="W18" s="647"/>
      <c r="X18" s="647"/>
      <c r="Y18" s="647"/>
      <c r="Z18" s="647"/>
      <c r="AA18" s="647"/>
      <c r="AB18" s="647"/>
      <c r="AC18" s="647"/>
      <c r="AD18" s="648"/>
    </row>
    <row r="19" spans="2:30" s="641" customFormat="1" ht="23.1" customHeight="1">
      <c r="B19" s="638"/>
      <c r="C19" s="674"/>
      <c r="D19" s="675"/>
      <c r="E19" s="676"/>
      <c r="F19" s="677"/>
      <c r="G19" s="678"/>
      <c r="H19" s="679"/>
      <c r="I19" s="679"/>
      <c r="J19" s="659">
        <f t="shared" si="0"/>
        <v>0</v>
      </c>
      <c r="K19" s="692"/>
      <c r="L19" s="693"/>
      <c r="M19" s="1000"/>
      <c r="N19" s="1001"/>
      <c r="O19" s="640"/>
      <c r="Q19" s="646"/>
      <c r="R19" s="647"/>
      <c r="S19" s="647"/>
      <c r="T19" s="647"/>
      <c r="U19" s="647"/>
      <c r="V19" s="647"/>
      <c r="W19" s="647"/>
      <c r="X19" s="647"/>
      <c r="Y19" s="647"/>
      <c r="Z19" s="647"/>
      <c r="AA19" s="647"/>
      <c r="AB19" s="647"/>
      <c r="AC19" s="647"/>
      <c r="AD19" s="648"/>
    </row>
    <row r="20" spans="2:30" s="641" customFormat="1" ht="23.1" customHeight="1">
      <c r="B20" s="638"/>
      <c r="C20" s="674"/>
      <c r="D20" s="675"/>
      <c r="E20" s="676"/>
      <c r="F20" s="677"/>
      <c r="G20" s="678"/>
      <c r="H20" s="679"/>
      <c r="I20" s="679"/>
      <c r="J20" s="659">
        <f t="shared" si="0"/>
        <v>0</v>
      </c>
      <c r="K20" s="692"/>
      <c r="L20" s="693"/>
      <c r="M20" s="1000"/>
      <c r="N20" s="1001"/>
      <c r="O20" s="640"/>
      <c r="Q20" s="646"/>
      <c r="R20" s="647"/>
      <c r="S20" s="647"/>
      <c r="T20" s="647"/>
      <c r="U20" s="647"/>
      <c r="V20" s="647"/>
      <c r="W20" s="647"/>
      <c r="X20" s="647"/>
      <c r="Y20" s="647"/>
      <c r="Z20" s="647"/>
      <c r="AA20" s="647"/>
      <c r="AB20" s="647"/>
      <c r="AC20" s="647"/>
      <c r="AD20" s="648"/>
    </row>
    <row r="21" spans="2:30" s="641" customFormat="1" ht="23.1" customHeight="1">
      <c r="B21" s="638"/>
      <c r="C21" s="674"/>
      <c r="D21" s="675"/>
      <c r="E21" s="676"/>
      <c r="F21" s="677"/>
      <c r="G21" s="678"/>
      <c r="H21" s="679"/>
      <c r="I21" s="679"/>
      <c r="J21" s="659">
        <f t="shared" si="0"/>
        <v>0</v>
      </c>
      <c r="K21" s="692"/>
      <c r="L21" s="693"/>
      <c r="M21" s="1000"/>
      <c r="N21" s="1001"/>
      <c r="O21" s="640"/>
      <c r="Q21" s="646"/>
      <c r="R21" s="647"/>
      <c r="S21" s="647"/>
      <c r="T21" s="647"/>
      <c r="U21" s="647"/>
      <c r="V21" s="647"/>
      <c r="W21" s="647"/>
      <c r="X21" s="647"/>
      <c r="Y21" s="647"/>
      <c r="Z21" s="647"/>
      <c r="AA21" s="647"/>
      <c r="AB21" s="647"/>
      <c r="AC21" s="647"/>
      <c r="AD21" s="648"/>
    </row>
    <row r="22" spans="2:30" s="641" customFormat="1" ht="23.1" customHeight="1">
      <c r="B22" s="638"/>
      <c r="C22" s="674"/>
      <c r="D22" s="675"/>
      <c r="E22" s="676"/>
      <c r="F22" s="677"/>
      <c r="G22" s="678"/>
      <c r="H22" s="679"/>
      <c r="I22" s="679"/>
      <c r="J22" s="659">
        <f t="shared" si="0"/>
        <v>0</v>
      </c>
      <c r="K22" s="692"/>
      <c r="L22" s="693"/>
      <c r="M22" s="1000"/>
      <c r="N22" s="1001"/>
      <c r="O22" s="640"/>
      <c r="Q22" s="646"/>
      <c r="R22" s="647"/>
      <c r="S22" s="647"/>
      <c r="T22" s="647"/>
      <c r="U22" s="647"/>
      <c r="V22" s="647"/>
      <c r="W22" s="647"/>
      <c r="X22" s="647"/>
      <c r="Y22" s="647"/>
      <c r="Z22" s="647"/>
      <c r="AA22" s="647"/>
      <c r="AB22" s="647"/>
      <c r="AC22" s="647"/>
      <c r="AD22" s="648"/>
    </row>
    <row r="23" spans="2:30" s="641" customFormat="1" ht="23.1" customHeight="1">
      <c r="B23" s="638"/>
      <c r="C23" s="674"/>
      <c r="D23" s="675"/>
      <c r="E23" s="676"/>
      <c r="F23" s="677"/>
      <c r="G23" s="678"/>
      <c r="H23" s="680"/>
      <c r="I23" s="680"/>
      <c r="J23" s="659">
        <f t="shared" si="0"/>
        <v>0</v>
      </c>
      <c r="K23" s="694"/>
      <c r="L23" s="695"/>
      <c r="M23" s="1000"/>
      <c r="N23" s="1001"/>
      <c r="O23" s="640"/>
      <c r="Q23" s="646"/>
      <c r="R23" s="647"/>
      <c r="S23" s="647"/>
      <c r="T23" s="647"/>
      <c r="U23" s="647"/>
      <c r="V23" s="647"/>
      <c r="W23" s="647"/>
      <c r="X23" s="647"/>
      <c r="Y23" s="647"/>
      <c r="Z23" s="647"/>
      <c r="AA23" s="647"/>
      <c r="AB23" s="647"/>
      <c r="AC23" s="647"/>
      <c r="AD23" s="648"/>
    </row>
    <row r="24" spans="2:30" s="641" customFormat="1" ht="23.1" customHeight="1">
      <c r="B24" s="638"/>
      <c r="C24" s="674"/>
      <c r="D24" s="675"/>
      <c r="E24" s="676"/>
      <c r="F24" s="677"/>
      <c r="G24" s="678"/>
      <c r="H24" s="680"/>
      <c r="I24" s="680"/>
      <c r="J24" s="659">
        <f t="shared" si="0"/>
        <v>0</v>
      </c>
      <c r="K24" s="694"/>
      <c r="L24" s="695"/>
      <c r="M24" s="686"/>
      <c r="N24" s="687"/>
      <c r="O24" s="640"/>
      <c r="Q24" s="646"/>
      <c r="R24" s="647"/>
      <c r="S24" s="647"/>
      <c r="T24" s="647"/>
      <c r="U24" s="647"/>
      <c r="V24" s="647"/>
      <c r="W24" s="647"/>
      <c r="X24" s="647"/>
      <c r="Y24" s="647"/>
      <c r="Z24" s="647"/>
      <c r="AA24" s="647"/>
      <c r="AB24" s="647"/>
      <c r="AC24" s="647"/>
      <c r="AD24" s="648"/>
    </row>
    <row r="25" spans="2:30" s="641" customFormat="1" ht="23.1" customHeight="1">
      <c r="B25" s="638"/>
      <c r="C25" s="674"/>
      <c r="D25" s="675"/>
      <c r="E25" s="676"/>
      <c r="F25" s="677"/>
      <c r="G25" s="678"/>
      <c r="H25" s="680"/>
      <c r="I25" s="680"/>
      <c r="J25" s="659">
        <f t="shared" si="0"/>
        <v>0</v>
      </c>
      <c r="K25" s="694"/>
      <c r="L25" s="695"/>
      <c r="M25" s="686"/>
      <c r="N25" s="687"/>
      <c r="O25" s="640"/>
      <c r="Q25" s="646"/>
      <c r="R25" s="647"/>
      <c r="S25" s="647"/>
      <c r="T25" s="647"/>
      <c r="U25" s="647"/>
      <c r="V25" s="647"/>
      <c r="W25" s="647"/>
      <c r="X25" s="647"/>
      <c r="Y25" s="647"/>
      <c r="Z25" s="647"/>
      <c r="AA25" s="647"/>
      <c r="AB25" s="647"/>
      <c r="AC25" s="647"/>
      <c r="AD25" s="648"/>
    </row>
    <row r="26" spans="2:30" s="641" customFormat="1" ht="23.1" customHeight="1">
      <c r="B26" s="638"/>
      <c r="C26" s="674"/>
      <c r="D26" s="675"/>
      <c r="E26" s="676"/>
      <c r="F26" s="677"/>
      <c r="G26" s="678"/>
      <c r="H26" s="680"/>
      <c r="I26" s="680"/>
      <c r="J26" s="659">
        <f t="shared" si="0"/>
        <v>0</v>
      </c>
      <c r="K26" s="694"/>
      <c r="L26" s="695"/>
      <c r="M26" s="686"/>
      <c r="N26" s="687"/>
      <c r="O26" s="640"/>
      <c r="Q26" s="646"/>
      <c r="R26" s="647"/>
      <c r="S26" s="647"/>
      <c r="T26" s="647"/>
      <c r="U26" s="647"/>
      <c r="V26" s="647"/>
      <c r="W26" s="647"/>
      <c r="X26" s="647"/>
      <c r="Y26" s="647"/>
      <c r="Z26" s="647"/>
      <c r="AA26" s="647"/>
      <c r="AB26" s="647"/>
      <c r="AC26" s="647"/>
      <c r="AD26" s="648"/>
    </row>
    <row r="27" spans="2:30" s="641" customFormat="1" ht="23.1" customHeight="1">
      <c r="B27" s="638"/>
      <c r="C27" s="674"/>
      <c r="D27" s="675"/>
      <c r="E27" s="676"/>
      <c r="F27" s="677"/>
      <c r="G27" s="678"/>
      <c r="H27" s="680"/>
      <c r="I27" s="680"/>
      <c r="J27" s="659">
        <f t="shared" si="0"/>
        <v>0</v>
      </c>
      <c r="K27" s="694"/>
      <c r="L27" s="695"/>
      <c r="M27" s="686"/>
      <c r="N27" s="687"/>
      <c r="O27" s="640"/>
      <c r="Q27" s="646"/>
      <c r="R27" s="647"/>
      <c r="S27" s="647"/>
      <c r="T27" s="647"/>
      <c r="U27" s="647"/>
      <c r="V27" s="647"/>
      <c r="W27" s="647"/>
      <c r="X27" s="647"/>
      <c r="Y27" s="647"/>
      <c r="Z27" s="647"/>
      <c r="AA27" s="647"/>
      <c r="AB27" s="647"/>
      <c r="AC27" s="647"/>
      <c r="AD27" s="648"/>
    </row>
    <row r="28" spans="2:30" s="641" customFormat="1" ht="23.1" customHeight="1">
      <c r="B28" s="638"/>
      <c r="C28" s="674"/>
      <c r="D28" s="675"/>
      <c r="E28" s="676"/>
      <c r="F28" s="677"/>
      <c r="G28" s="678"/>
      <c r="H28" s="680"/>
      <c r="I28" s="680"/>
      <c r="J28" s="659">
        <f t="shared" si="0"/>
        <v>0</v>
      </c>
      <c r="K28" s="694"/>
      <c r="L28" s="695"/>
      <c r="M28" s="686"/>
      <c r="N28" s="687"/>
      <c r="O28" s="640"/>
      <c r="Q28" s="646"/>
      <c r="R28" s="647"/>
      <c r="S28" s="647"/>
      <c r="T28" s="647"/>
      <c r="U28" s="647"/>
      <c r="V28" s="647"/>
      <c r="W28" s="647"/>
      <c r="X28" s="647"/>
      <c r="Y28" s="647"/>
      <c r="Z28" s="647"/>
      <c r="AA28" s="647"/>
      <c r="AB28" s="647"/>
      <c r="AC28" s="647"/>
      <c r="AD28" s="648"/>
    </row>
    <row r="29" spans="2:30" s="641" customFormat="1" ht="23.1" customHeight="1">
      <c r="B29" s="638"/>
      <c r="C29" s="674"/>
      <c r="D29" s="675"/>
      <c r="E29" s="676"/>
      <c r="F29" s="677"/>
      <c r="G29" s="678"/>
      <c r="H29" s="680"/>
      <c r="I29" s="680"/>
      <c r="J29" s="659">
        <f t="shared" si="0"/>
        <v>0</v>
      </c>
      <c r="K29" s="694"/>
      <c r="L29" s="695"/>
      <c r="M29" s="686"/>
      <c r="N29" s="687"/>
      <c r="O29" s="640"/>
      <c r="Q29" s="646"/>
      <c r="R29" s="647"/>
      <c r="S29" s="647"/>
      <c r="T29" s="647"/>
      <c r="U29" s="647"/>
      <c r="V29" s="647"/>
      <c r="W29" s="647"/>
      <c r="X29" s="647"/>
      <c r="Y29" s="647"/>
      <c r="Z29" s="647"/>
      <c r="AA29" s="647"/>
      <c r="AB29" s="647"/>
      <c r="AC29" s="647"/>
      <c r="AD29" s="648"/>
    </row>
    <row r="30" spans="2:30" s="641" customFormat="1" ht="23.1" customHeight="1">
      <c r="B30" s="638"/>
      <c r="C30" s="674"/>
      <c r="D30" s="675"/>
      <c r="E30" s="676"/>
      <c r="F30" s="677"/>
      <c r="G30" s="678"/>
      <c r="H30" s="680"/>
      <c r="I30" s="680"/>
      <c r="J30" s="659">
        <f t="shared" si="0"/>
        <v>0</v>
      </c>
      <c r="K30" s="694"/>
      <c r="L30" s="695"/>
      <c r="M30" s="686"/>
      <c r="N30" s="687"/>
      <c r="O30" s="640"/>
      <c r="Q30" s="646"/>
      <c r="R30" s="647"/>
      <c r="S30" s="647"/>
      <c r="T30" s="647"/>
      <c r="U30" s="647"/>
      <c r="V30" s="647"/>
      <c r="W30" s="647"/>
      <c r="X30" s="647"/>
      <c r="Y30" s="647"/>
      <c r="Z30" s="647"/>
      <c r="AA30" s="647"/>
      <c r="AB30" s="647"/>
      <c r="AC30" s="647"/>
      <c r="AD30" s="648"/>
    </row>
    <row r="31" spans="2:30" s="641" customFormat="1" ht="23.1" customHeight="1">
      <c r="B31" s="638"/>
      <c r="C31" s="674"/>
      <c r="D31" s="675"/>
      <c r="E31" s="676"/>
      <c r="F31" s="677"/>
      <c r="G31" s="678"/>
      <c r="H31" s="680"/>
      <c r="I31" s="680"/>
      <c r="J31" s="659">
        <f t="shared" si="0"/>
        <v>0</v>
      </c>
      <c r="K31" s="694"/>
      <c r="L31" s="695"/>
      <c r="M31" s="686"/>
      <c r="N31" s="687"/>
      <c r="O31" s="640"/>
      <c r="Q31" s="646"/>
      <c r="R31" s="647"/>
      <c r="S31" s="647"/>
      <c r="T31" s="647"/>
      <c r="U31" s="647"/>
      <c r="V31" s="647"/>
      <c r="W31" s="647"/>
      <c r="X31" s="647"/>
      <c r="Y31" s="647"/>
      <c r="Z31" s="647"/>
      <c r="AA31" s="647"/>
      <c r="AB31" s="647"/>
      <c r="AC31" s="647"/>
      <c r="AD31" s="648"/>
    </row>
    <row r="32" spans="2:30" s="641" customFormat="1" ht="23.1" customHeight="1">
      <c r="B32" s="638"/>
      <c r="C32" s="674"/>
      <c r="D32" s="675"/>
      <c r="E32" s="676"/>
      <c r="F32" s="677"/>
      <c r="G32" s="678"/>
      <c r="H32" s="680"/>
      <c r="I32" s="680"/>
      <c r="J32" s="659">
        <f t="shared" si="0"/>
        <v>0</v>
      </c>
      <c r="K32" s="694"/>
      <c r="L32" s="695"/>
      <c r="M32" s="686"/>
      <c r="N32" s="687"/>
      <c r="O32" s="640"/>
      <c r="Q32" s="646"/>
      <c r="R32" s="647"/>
      <c r="S32" s="647"/>
      <c r="T32" s="647"/>
      <c r="U32" s="647"/>
      <c r="V32" s="647"/>
      <c r="W32" s="647"/>
      <c r="X32" s="647"/>
      <c r="Y32" s="647"/>
      <c r="Z32" s="647"/>
      <c r="AA32" s="647"/>
      <c r="AB32" s="647"/>
      <c r="AC32" s="647"/>
      <c r="AD32" s="648"/>
    </row>
    <row r="33" spans="2:30" s="641" customFormat="1" ht="23.1" customHeight="1">
      <c r="B33" s="638"/>
      <c r="C33" s="674"/>
      <c r="D33" s="675"/>
      <c r="E33" s="676"/>
      <c r="F33" s="677"/>
      <c r="G33" s="678"/>
      <c r="H33" s="680"/>
      <c r="I33" s="680"/>
      <c r="J33" s="659">
        <f t="shared" si="0"/>
        <v>0</v>
      </c>
      <c r="K33" s="694"/>
      <c r="L33" s="695"/>
      <c r="M33" s="1000"/>
      <c r="N33" s="1001"/>
      <c r="O33" s="640"/>
      <c r="Q33" s="646"/>
      <c r="R33" s="647"/>
      <c r="S33" s="647"/>
      <c r="T33" s="647"/>
      <c r="U33" s="647"/>
      <c r="V33" s="647"/>
      <c r="W33" s="647"/>
      <c r="X33" s="647"/>
      <c r="Y33" s="647"/>
      <c r="Z33" s="647"/>
      <c r="AA33" s="647"/>
      <c r="AB33" s="647"/>
      <c r="AC33" s="647"/>
      <c r="AD33" s="648"/>
    </row>
    <row r="34" spans="2:30" s="641" customFormat="1" ht="23.1" customHeight="1">
      <c r="B34" s="638"/>
      <c r="C34" s="674"/>
      <c r="D34" s="675"/>
      <c r="E34" s="676"/>
      <c r="F34" s="677"/>
      <c r="G34" s="678"/>
      <c r="H34" s="680"/>
      <c r="I34" s="680"/>
      <c r="J34" s="659">
        <f t="shared" si="0"/>
        <v>0</v>
      </c>
      <c r="K34" s="694"/>
      <c r="L34" s="695"/>
      <c r="M34" s="1000"/>
      <c r="N34" s="1001"/>
      <c r="O34" s="640"/>
      <c r="Q34" s="646"/>
      <c r="R34" s="647"/>
      <c r="S34" s="647"/>
      <c r="T34" s="647"/>
      <c r="U34" s="647"/>
      <c r="V34" s="647"/>
      <c r="W34" s="647"/>
      <c r="X34" s="647"/>
      <c r="Y34" s="647"/>
      <c r="Z34" s="647"/>
      <c r="AA34" s="647"/>
      <c r="AB34" s="647"/>
      <c r="AC34" s="647"/>
      <c r="AD34" s="648"/>
    </row>
    <row r="35" spans="2:30" s="641" customFormat="1" ht="23.1" customHeight="1">
      <c r="B35" s="638"/>
      <c r="C35" s="674"/>
      <c r="D35" s="675"/>
      <c r="E35" s="676"/>
      <c r="F35" s="677"/>
      <c r="G35" s="678"/>
      <c r="H35" s="680"/>
      <c r="I35" s="680"/>
      <c r="J35" s="659">
        <f t="shared" si="0"/>
        <v>0</v>
      </c>
      <c r="K35" s="694"/>
      <c r="L35" s="695"/>
      <c r="M35" s="1000"/>
      <c r="N35" s="1001"/>
      <c r="O35" s="640"/>
      <c r="Q35" s="646"/>
      <c r="R35" s="647"/>
      <c r="S35" s="647"/>
      <c r="T35" s="647"/>
      <c r="U35" s="647"/>
      <c r="V35" s="647"/>
      <c r="W35" s="647"/>
      <c r="X35" s="647"/>
      <c r="Y35" s="647"/>
      <c r="Z35" s="647"/>
      <c r="AA35" s="647"/>
      <c r="AB35" s="647"/>
      <c r="AC35" s="647"/>
      <c r="AD35" s="648"/>
    </row>
    <row r="36" spans="2:30" s="641" customFormat="1" ht="23.1" customHeight="1">
      <c r="B36" s="638"/>
      <c r="C36" s="674"/>
      <c r="D36" s="675"/>
      <c r="E36" s="676"/>
      <c r="F36" s="677"/>
      <c r="G36" s="678"/>
      <c r="H36" s="680"/>
      <c r="I36" s="680"/>
      <c r="J36" s="659">
        <f t="shared" si="0"/>
        <v>0</v>
      </c>
      <c r="K36" s="694"/>
      <c r="L36" s="695"/>
      <c r="M36" s="1000"/>
      <c r="N36" s="1001"/>
      <c r="O36" s="640"/>
      <c r="Q36" s="646"/>
      <c r="R36" s="647"/>
      <c r="S36" s="647"/>
      <c r="T36" s="647"/>
      <c r="U36" s="647"/>
      <c r="V36" s="647"/>
      <c r="W36" s="647"/>
      <c r="X36" s="647"/>
      <c r="Y36" s="647"/>
      <c r="Z36" s="647"/>
      <c r="AA36" s="647"/>
      <c r="AB36" s="647"/>
      <c r="AC36" s="647"/>
      <c r="AD36" s="648"/>
    </row>
    <row r="37" spans="2:30" s="641" customFormat="1" ht="23.1" customHeight="1">
      <c r="B37" s="638"/>
      <c r="C37" s="674"/>
      <c r="D37" s="675"/>
      <c r="E37" s="676"/>
      <c r="F37" s="677"/>
      <c r="G37" s="678"/>
      <c r="H37" s="680"/>
      <c r="I37" s="680"/>
      <c r="J37" s="659">
        <f t="shared" si="0"/>
        <v>0</v>
      </c>
      <c r="K37" s="694"/>
      <c r="L37" s="695"/>
      <c r="M37" s="1000"/>
      <c r="N37" s="1001"/>
      <c r="O37" s="640"/>
      <c r="Q37" s="646"/>
      <c r="R37" s="647"/>
      <c r="S37" s="647"/>
      <c r="T37" s="647"/>
      <c r="U37" s="647"/>
      <c r="V37" s="647"/>
      <c r="W37" s="647"/>
      <c r="X37" s="647"/>
      <c r="Y37" s="647"/>
      <c r="Z37" s="647"/>
      <c r="AA37" s="647"/>
      <c r="AB37" s="647"/>
      <c r="AC37" s="647"/>
      <c r="AD37" s="648"/>
    </row>
    <row r="38" spans="2:30" s="641" customFormat="1" ht="23.1" customHeight="1">
      <c r="B38" s="638"/>
      <c r="C38" s="674"/>
      <c r="D38" s="675"/>
      <c r="E38" s="676"/>
      <c r="F38" s="677"/>
      <c r="G38" s="678"/>
      <c r="H38" s="680"/>
      <c r="I38" s="680"/>
      <c r="J38" s="659">
        <f t="shared" si="0"/>
        <v>0</v>
      </c>
      <c r="K38" s="694"/>
      <c r="L38" s="695"/>
      <c r="M38" s="1000"/>
      <c r="N38" s="1001"/>
      <c r="O38" s="640"/>
      <c r="Q38" s="652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653"/>
    </row>
    <row r="39" spans="2:30" s="641" customFormat="1" ht="23.1" customHeight="1">
      <c r="B39" s="638"/>
      <c r="C39" s="674"/>
      <c r="D39" s="675"/>
      <c r="E39" s="676"/>
      <c r="F39" s="677"/>
      <c r="G39" s="678"/>
      <c r="H39" s="680"/>
      <c r="I39" s="680"/>
      <c r="J39" s="659">
        <f t="shared" si="0"/>
        <v>0</v>
      </c>
      <c r="K39" s="694"/>
      <c r="L39" s="695"/>
      <c r="M39" s="1000"/>
      <c r="N39" s="1001"/>
      <c r="O39" s="640"/>
      <c r="Q39" s="652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653"/>
    </row>
    <row r="40" spans="2:30" s="641" customFormat="1" ht="23.1" customHeight="1">
      <c r="B40" s="638"/>
      <c r="C40" s="674"/>
      <c r="D40" s="675"/>
      <c r="E40" s="676"/>
      <c r="F40" s="677"/>
      <c r="G40" s="678"/>
      <c r="H40" s="680"/>
      <c r="I40" s="680"/>
      <c r="J40" s="659">
        <f t="shared" si="0"/>
        <v>0</v>
      </c>
      <c r="K40" s="694"/>
      <c r="L40" s="695"/>
      <c r="M40" s="1000"/>
      <c r="N40" s="1001"/>
      <c r="O40" s="640"/>
      <c r="Q40" s="646"/>
      <c r="R40" s="647"/>
      <c r="S40" s="647"/>
      <c r="T40" s="647"/>
      <c r="U40" s="647"/>
      <c r="V40" s="647"/>
      <c r="W40" s="647"/>
      <c r="X40" s="647"/>
      <c r="Y40" s="647"/>
      <c r="Z40" s="647"/>
      <c r="AA40" s="647"/>
      <c r="AB40" s="647"/>
      <c r="AC40" s="647"/>
      <c r="AD40" s="648"/>
    </row>
    <row r="41" spans="2:30" s="641" customFormat="1" ht="23.1" customHeight="1">
      <c r="B41" s="638"/>
      <c r="C41" s="674"/>
      <c r="D41" s="675"/>
      <c r="E41" s="676"/>
      <c r="F41" s="677"/>
      <c r="G41" s="678"/>
      <c r="H41" s="680"/>
      <c r="I41" s="680"/>
      <c r="J41" s="659">
        <f t="shared" si="0"/>
        <v>0</v>
      </c>
      <c r="K41" s="694"/>
      <c r="L41" s="695"/>
      <c r="M41" s="1000"/>
      <c r="N41" s="1001"/>
      <c r="O41" s="640"/>
      <c r="Q41" s="646"/>
      <c r="R41" s="647"/>
      <c r="S41" s="647"/>
      <c r="T41" s="647"/>
      <c r="U41" s="647"/>
      <c r="V41" s="647"/>
      <c r="W41" s="647"/>
      <c r="X41" s="647"/>
      <c r="Y41" s="647"/>
      <c r="Z41" s="647"/>
      <c r="AA41" s="647"/>
      <c r="AB41" s="647"/>
      <c r="AC41" s="647"/>
      <c r="AD41" s="648"/>
    </row>
    <row r="42" spans="2:30" s="641" customFormat="1" ht="23.1" customHeight="1">
      <c r="B42" s="638"/>
      <c r="C42" s="674"/>
      <c r="D42" s="675"/>
      <c r="E42" s="676"/>
      <c r="F42" s="677"/>
      <c r="G42" s="678"/>
      <c r="H42" s="680"/>
      <c r="I42" s="680"/>
      <c r="J42" s="659">
        <f t="shared" si="0"/>
        <v>0</v>
      </c>
      <c r="K42" s="694"/>
      <c r="L42" s="695"/>
      <c r="M42" s="1000"/>
      <c r="N42" s="1001"/>
      <c r="O42" s="640"/>
      <c r="Q42" s="646"/>
      <c r="R42" s="647"/>
      <c r="S42" s="647"/>
      <c r="T42" s="647"/>
      <c r="U42" s="647"/>
      <c r="V42" s="647"/>
      <c r="W42" s="647"/>
      <c r="X42" s="647"/>
      <c r="Y42" s="647"/>
      <c r="Z42" s="647"/>
      <c r="AA42" s="647"/>
      <c r="AB42" s="647"/>
      <c r="AC42" s="647"/>
      <c r="AD42" s="648"/>
    </row>
    <row r="43" spans="2:30" s="641" customFormat="1" ht="23.1" customHeight="1" thickBot="1">
      <c r="B43" s="638"/>
      <c r="C43" s="681"/>
      <c r="D43" s="682"/>
      <c r="E43" s="682"/>
      <c r="F43" s="683"/>
      <c r="G43" s="684"/>
      <c r="H43" s="736"/>
      <c r="I43" s="736"/>
      <c r="J43" s="660">
        <f t="shared" si="0"/>
        <v>0</v>
      </c>
      <c r="K43" s="696"/>
      <c r="L43" s="697"/>
      <c r="M43" s="1006"/>
      <c r="N43" s="1007"/>
      <c r="O43" s="640"/>
      <c r="Q43" s="654"/>
      <c r="R43" s="655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6"/>
    </row>
    <row r="44" spans="2:30" s="641" customFormat="1" ht="23.1" customHeight="1" thickBot="1">
      <c r="B44" s="638"/>
      <c r="C44" s="661" t="s">
        <v>184</v>
      </c>
      <c r="D44" s="662">
        <f>SUM(D14:D43)</f>
        <v>0</v>
      </c>
      <c r="E44" s="663"/>
      <c r="F44" s="664"/>
      <c r="G44" s="665"/>
      <c r="H44" s="685"/>
      <c r="I44" s="685"/>
      <c r="J44" s="666">
        <f>SUM(J14:J43)</f>
        <v>0</v>
      </c>
      <c r="K44" s="685"/>
      <c r="L44" s="667">
        <f>K44*D44</f>
        <v>0</v>
      </c>
      <c r="M44" s="639"/>
      <c r="N44" s="639"/>
      <c r="O44" s="640"/>
      <c r="Q44" s="654"/>
      <c r="R44" s="655"/>
      <c r="S44" s="655"/>
      <c r="T44" s="655"/>
      <c r="U44" s="655"/>
      <c r="V44" s="655"/>
      <c r="W44" s="655"/>
      <c r="X44" s="655"/>
      <c r="Y44" s="655"/>
      <c r="Z44" s="655"/>
      <c r="AA44" s="655"/>
      <c r="AB44" s="655"/>
      <c r="AC44" s="655"/>
      <c r="AD44" s="656"/>
    </row>
    <row r="45" spans="2:30" s="641" customFormat="1" ht="23.1" customHeight="1">
      <c r="B45" s="638"/>
      <c r="C45" s="645"/>
      <c r="D45" s="645"/>
      <c r="E45" s="645"/>
      <c r="F45" s="645"/>
      <c r="G45" s="645"/>
      <c r="H45" s="639"/>
      <c r="I45" s="639"/>
      <c r="J45" s="639"/>
      <c r="K45" s="639"/>
      <c r="L45" s="639"/>
      <c r="M45" s="639"/>
      <c r="N45" s="639"/>
      <c r="O45" s="640"/>
      <c r="Q45" s="654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6"/>
    </row>
    <row r="46" spans="2:30" ht="23.1" customHeight="1">
      <c r="B46" s="599"/>
      <c r="C46" s="563" t="s">
        <v>207</v>
      </c>
      <c r="D46" s="493"/>
      <c r="E46" s="493"/>
      <c r="F46" s="493"/>
      <c r="G46" s="493"/>
      <c r="H46" s="594"/>
      <c r="I46" s="594"/>
      <c r="J46" s="594"/>
      <c r="K46" s="594"/>
      <c r="L46" s="594"/>
      <c r="M46" s="594"/>
      <c r="N46" s="594"/>
      <c r="O46" s="601"/>
      <c r="Q46" s="299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1"/>
    </row>
    <row r="47" spans="2:30" ht="23.1" customHeight="1">
      <c r="B47" s="599"/>
      <c r="C47" s="628" t="s">
        <v>549</v>
      </c>
      <c r="D47" s="493"/>
      <c r="E47" s="493"/>
      <c r="F47" s="493"/>
      <c r="G47" s="493"/>
      <c r="H47" s="594"/>
      <c r="I47" s="594"/>
      <c r="J47" s="594"/>
      <c r="K47" s="594"/>
      <c r="L47" s="594"/>
      <c r="M47" s="594"/>
      <c r="N47" s="594"/>
      <c r="O47" s="601"/>
      <c r="Q47" s="299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1"/>
    </row>
    <row r="48" spans="2:30" ht="23.1" customHeight="1">
      <c r="B48" s="599"/>
      <c r="C48" s="628" t="s">
        <v>552</v>
      </c>
      <c r="D48" s="493"/>
      <c r="E48" s="493"/>
      <c r="F48" s="493"/>
      <c r="G48" s="493"/>
      <c r="H48" s="594"/>
      <c r="I48" s="594"/>
      <c r="J48" s="493">
        <f>ejercicio-2</f>
        <v>2016</v>
      </c>
      <c r="K48" s="594" t="s">
        <v>551</v>
      </c>
      <c r="L48" s="594"/>
      <c r="M48" s="594"/>
      <c r="N48" s="594"/>
      <c r="O48" s="601"/>
      <c r="Q48" s="299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1"/>
    </row>
    <row r="49" spans="2:30" ht="23.1" customHeight="1" thickBot="1">
      <c r="B49" s="629"/>
      <c r="C49" s="994"/>
      <c r="D49" s="994"/>
      <c r="E49" s="994"/>
      <c r="F49" s="994"/>
      <c r="G49" s="994"/>
      <c r="H49" s="630"/>
      <c r="I49" s="630"/>
      <c r="J49" s="630"/>
      <c r="K49" s="630"/>
      <c r="L49" s="630"/>
      <c r="M49" s="630"/>
      <c r="N49" s="630"/>
      <c r="O49" s="631"/>
      <c r="Q49" s="302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4"/>
    </row>
    <row r="50" spans="2:30" ht="23.1" customHeight="1"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594"/>
      <c r="N50" s="594"/>
    </row>
    <row r="51" spans="2:30" ht="12.75">
      <c r="C51" s="632" t="s">
        <v>76</v>
      </c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70" t="s">
        <v>560</v>
      </c>
    </row>
    <row r="52" spans="2:30" ht="12.75">
      <c r="C52" s="633" t="s">
        <v>77</v>
      </c>
      <c r="D52" s="594"/>
      <c r="E52" s="594"/>
      <c r="F52" s="594"/>
      <c r="G52" s="594"/>
      <c r="H52" s="594"/>
      <c r="I52" s="594"/>
      <c r="J52" s="594"/>
      <c r="K52" s="594"/>
      <c r="L52" s="594"/>
      <c r="M52" s="594"/>
      <c r="N52" s="594"/>
    </row>
    <row r="53" spans="2:30" ht="12.75">
      <c r="C53" s="633" t="s">
        <v>78</v>
      </c>
      <c r="D53" s="594"/>
      <c r="E53" s="594"/>
      <c r="F53" s="594"/>
      <c r="G53" s="594"/>
      <c r="H53" s="594"/>
      <c r="I53" s="594"/>
      <c r="J53" s="594"/>
      <c r="K53" s="594"/>
      <c r="L53" s="594"/>
      <c r="M53" s="594"/>
      <c r="N53" s="594"/>
    </row>
    <row r="54" spans="2:30" ht="12.75">
      <c r="C54" s="633" t="s">
        <v>79</v>
      </c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</row>
    <row r="55" spans="2:30" ht="12.75">
      <c r="C55" s="633" t="s">
        <v>80</v>
      </c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</row>
    <row r="56" spans="2:30" ht="23.1" customHeight="1"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</row>
    <row r="57" spans="2:30" ht="23.1" customHeight="1"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</row>
    <row r="58" spans="2:30" ht="23.1" customHeight="1"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</row>
    <row r="59" spans="2:30" ht="23.1" customHeight="1"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</row>
    <row r="60" spans="2:30" ht="23.1" customHeight="1">
      <c r="G60" s="594"/>
      <c r="H60" s="594"/>
      <c r="I60" s="594"/>
      <c r="J60" s="594"/>
      <c r="K60" s="594"/>
      <c r="L60" s="594"/>
      <c r="M60" s="594"/>
      <c r="N60" s="594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62"/>
  <sheetViews>
    <sheetView topLeftCell="A42" zoomScaleNormal="50" zoomScalePageLayoutView="50" workbookViewId="0">
      <selection activeCell="D64" sqref="D64"/>
    </sheetView>
  </sheetViews>
  <sheetFormatPr baseColWidth="10" defaultColWidth="10.6640625" defaultRowHeight="23.1" customHeight="1"/>
  <cols>
    <col min="1" max="2" width="3.109375" style="593" customWidth="1"/>
    <col min="3" max="3" width="13.5546875" style="593" customWidth="1"/>
    <col min="4" max="4" width="76.6640625" style="593" customWidth="1"/>
    <col min="5" max="7" width="18.33203125" style="593" customWidth="1"/>
    <col min="8" max="8" width="3.33203125" style="593" customWidth="1"/>
    <col min="9" max="16384" width="10.6640625" style="593"/>
  </cols>
  <sheetData>
    <row r="1" spans="2:23" ht="23.1" customHeight="1">
      <c r="D1" s="594"/>
    </row>
    <row r="2" spans="2:23" ht="23.1" customHeight="1">
      <c r="D2" s="595" t="s">
        <v>31</v>
      </c>
    </row>
    <row r="3" spans="2:23" ht="23.1" customHeight="1">
      <c r="D3" s="595" t="s">
        <v>32</v>
      </c>
    </row>
    <row r="4" spans="2:23" ht="23.1" customHeight="1" thickBot="1"/>
    <row r="5" spans="2:23" ht="9" customHeight="1">
      <c r="B5" s="596"/>
      <c r="C5" s="597"/>
      <c r="D5" s="597"/>
      <c r="E5" s="597"/>
      <c r="F5" s="597"/>
      <c r="G5" s="597"/>
      <c r="H5" s="598"/>
      <c r="J5" s="283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5"/>
    </row>
    <row r="6" spans="2:23" ht="30" customHeight="1">
      <c r="B6" s="599"/>
      <c r="C6" s="600" t="s">
        <v>0</v>
      </c>
      <c r="D6" s="594"/>
      <c r="E6" s="594"/>
      <c r="F6" s="594"/>
      <c r="G6" s="993">
        <f>ejercicio</f>
        <v>2018</v>
      </c>
      <c r="H6" s="601"/>
      <c r="J6" s="286"/>
      <c r="K6" s="287" t="s">
        <v>499</v>
      </c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9"/>
    </row>
    <row r="7" spans="2:23" ht="30" customHeight="1">
      <c r="B7" s="599"/>
      <c r="C7" s="600" t="s">
        <v>1</v>
      </c>
      <c r="D7" s="594"/>
      <c r="E7" s="594"/>
      <c r="F7" s="594"/>
      <c r="G7" s="993"/>
      <c r="H7" s="601"/>
      <c r="J7" s="286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9"/>
    </row>
    <row r="8" spans="2:23" ht="30" customHeight="1">
      <c r="B8" s="599"/>
      <c r="C8" s="603"/>
      <c r="D8" s="594"/>
      <c r="E8" s="594"/>
      <c r="F8" s="594"/>
      <c r="G8" s="604"/>
      <c r="H8" s="601"/>
      <c r="J8" s="286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9"/>
    </row>
    <row r="9" spans="2:23" s="608" customFormat="1" ht="30" customHeight="1">
      <c r="B9" s="605"/>
      <c r="C9" s="606" t="s">
        <v>2</v>
      </c>
      <c r="D9" s="995" t="str">
        <f>Entidad</f>
        <v>AGENCIA INSULAR DE LA ENERGÍA DE TENERIFE FUNDACIÓN CANARIA</v>
      </c>
      <c r="E9" s="995"/>
      <c r="F9" s="995"/>
      <c r="G9" s="995"/>
      <c r="H9" s="607"/>
      <c r="J9" s="290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2"/>
    </row>
    <row r="10" spans="2:23" ht="6.95" customHeight="1">
      <c r="B10" s="599"/>
      <c r="C10" s="594"/>
      <c r="D10" s="594"/>
      <c r="E10" s="594"/>
      <c r="F10" s="594"/>
      <c r="G10" s="594"/>
      <c r="H10" s="601"/>
      <c r="J10" s="286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9"/>
    </row>
    <row r="11" spans="2:23" s="612" customFormat="1" ht="30" customHeight="1">
      <c r="B11" s="609"/>
      <c r="C11" s="610" t="s">
        <v>84</v>
      </c>
      <c r="D11" s="610"/>
      <c r="E11" s="610"/>
      <c r="F11" s="610"/>
      <c r="G11" s="610"/>
      <c r="H11" s="611"/>
      <c r="J11" s="293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5"/>
    </row>
    <row r="12" spans="2:23" s="612" customFormat="1" ht="30" customHeight="1">
      <c r="B12" s="609"/>
      <c r="C12" s="837"/>
      <c r="D12" s="837"/>
      <c r="E12" s="837"/>
      <c r="F12" s="837"/>
      <c r="G12" s="837"/>
      <c r="H12" s="611"/>
      <c r="J12" s="293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5"/>
    </row>
    <row r="13" spans="2:23" ht="23.1" customHeight="1">
      <c r="B13" s="599"/>
      <c r="C13" s="838"/>
      <c r="D13" s="839"/>
      <c r="E13" s="840" t="s">
        <v>124</v>
      </c>
      <c r="F13" s="841" t="s">
        <v>125</v>
      </c>
      <c r="G13" s="842" t="s">
        <v>126</v>
      </c>
      <c r="H13" s="601"/>
      <c r="J13" s="286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9"/>
    </row>
    <row r="14" spans="2:23" ht="23.1" customHeight="1">
      <c r="B14" s="599"/>
      <c r="C14" s="843"/>
      <c r="D14" s="844"/>
      <c r="E14" s="845">
        <f>ejercicio-6</f>
        <v>2012</v>
      </c>
      <c r="F14" s="846">
        <f>ejercicio-1</f>
        <v>2017</v>
      </c>
      <c r="G14" s="847">
        <f>ejercicio</f>
        <v>2018</v>
      </c>
      <c r="H14" s="601"/>
      <c r="J14" s="286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9"/>
    </row>
    <row r="15" spans="2:23" ht="23.1" customHeight="1">
      <c r="B15" s="599"/>
      <c r="C15" s="848" t="s">
        <v>85</v>
      </c>
      <c r="D15" s="849" t="s">
        <v>617</v>
      </c>
      <c r="E15" s="850"/>
      <c r="F15" s="850"/>
      <c r="G15" s="850"/>
      <c r="H15" s="601"/>
      <c r="J15" s="286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9"/>
    </row>
    <row r="16" spans="2:23" ht="23.1" customHeight="1">
      <c r="B16" s="599"/>
      <c r="C16" s="851" t="s">
        <v>86</v>
      </c>
      <c r="D16" s="852" t="s">
        <v>618</v>
      </c>
      <c r="E16" s="853">
        <f>SUM(E17:E21)</f>
        <v>43753.79</v>
      </c>
      <c r="F16" s="853">
        <f>SUM(F17:F21)</f>
        <v>210097.57</v>
      </c>
      <c r="G16" s="853">
        <f>SUM(G17:G21)</f>
        <v>187145.5</v>
      </c>
      <c r="H16" s="601"/>
      <c r="J16" s="286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9"/>
    </row>
    <row r="17" spans="2:23" ht="23.1" customHeight="1">
      <c r="B17" s="599"/>
      <c r="C17" s="854" t="s">
        <v>87</v>
      </c>
      <c r="D17" s="855" t="s">
        <v>619</v>
      </c>
      <c r="E17" s="834">
        <v>0</v>
      </c>
      <c r="F17" s="834">
        <v>0</v>
      </c>
      <c r="G17" s="834">
        <v>0</v>
      </c>
      <c r="H17" s="601"/>
      <c r="J17" s="286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9"/>
    </row>
    <row r="18" spans="2:23" ht="23.1" customHeight="1">
      <c r="B18" s="599"/>
      <c r="C18" s="856" t="s">
        <v>88</v>
      </c>
      <c r="D18" s="857" t="s">
        <v>620</v>
      </c>
      <c r="E18" s="835">
        <v>0</v>
      </c>
      <c r="F18" s="835">
        <v>0</v>
      </c>
      <c r="G18" s="835">
        <v>0</v>
      </c>
      <c r="H18" s="601"/>
      <c r="J18" s="286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9"/>
    </row>
    <row r="19" spans="2:23" ht="23.1" customHeight="1">
      <c r="B19" s="599"/>
      <c r="C19" s="856" t="s">
        <v>89</v>
      </c>
      <c r="D19" s="857" t="s">
        <v>621</v>
      </c>
      <c r="E19" s="835">
        <v>0</v>
      </c>
      <c r="F19" s="835">
        <v>0</v>
      </c>
      <c r="G19" s="835">
        <v>0</v>
      </c>
      <c r="H19" s="601"/>
      <c r="J19" s="286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9"/>
    </row>
    <row r="20" spans="2:23" ht="23.1" customHeight="1">
      <c r="B20" s="599"/>
      <c r="C20" s="856" t="s">
        <v>95</v>
      </c>
      <c r="D20" s="911" t="s">
        <v>659</v>
      </c>
      <c r="E20" s="836">
        <v>43753.79</v>
      </c>
      <c r="F20" s="950">
        <v>210097.57</v>
      </c>
      <c r="G20" s="950">
        <v>187145.5</v>
      </c>
      <c r="H20" s="601"/>
      <c r="J20" s="286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9"/>
    </row>
    <row r="21" spans="2:23" ht="23.1" customHeight="1">
      <c r="B21" s="599"/>
      <c r="C21" s="856" t="s">
        <v>100</v>
      </c>
      <c r="D21" s="858" t="s">
        <v>622</v>
      </c>
      <c r="E21" s="836">
        <v>0</v>
      </c>
      <c r="F21" s="836">
        <v>0</v>
      </c>
      <c r="G21" s="836">
        <v>0</v>
      </c>
      <c r="H21" s="601"/>
      <c r="J21" s="286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9"/>
    </row>
    <row r="22" spans="2:23" ht="23.1" customHeight="1">
      <c r="B22" s="599"/>
      <c r="C22" s="851" t="s">
        <v>90</v>
      </c>
      <c r="D22" s="852" t="s">
        <v>653</v>
      </c>
      <c r="E22" s="326">
        <v>0</v>
      </c>
      <c r="F22" s="326">
        <v>0</v>
      </c>
      <c r="G22" s="326">
        <v>0</v>
      </c>
      <c r="H22" s="601"/>
      <c r="J22" s="286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9"/>
    </row>
    <row r="23" spans="2:23" ht="23.1" customHeight="1">
      <c r="B23" s="599"/>
      <c r="C23" s="851" t="s">
        <v>92</v>
      </c>
      <c r="D23" s="852" t="s">
        <v>623</v>
      </c>
      <c r="E23" s="853">
        <f>SUM(E24:E27)</f>
        <v>0</v>
      </c>
      <c r="F23" s="853">
        <f>SUM(F24:F27)</f>
        <v>0</v>
      </c>
      <c r="G23" s="853">
        <f>SUM(G24:G27)</f>
        <v>0</v>
      </c>
      <c r="H23" s="601"/>
      <c r="J23" s="286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9"/>
    </row>
    <row r="24" spans="2:23" ht="23.1" customHeight="1">
      <c r="B24" s="599"/>
      <c r="C24" s="854" t="s">
        <v>87</v>
      </c>
      <c r="D24" s="855" t="s">
        <v>624</v>
      </c>
      <c r="E24" s="834">
        <v>0</v>
      </c>
      <c r="F24" s="834">
        <v>0</v>
      </c>
      <c r="G24" s="834">
        <v>0</v>
      </c>
      <c r="H24" s="601"/>
      <c r="J24" s="286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9"/>
    </row>
    <row r="25" spans="2:23" ht="23.1" customHeight="1">
      <c r="B25" s="599"/>
      <c r="C25" s="856" t="s">
        <v>88</v>
      </c>
      <c r="D25" s="858" t="s">
        <v>625</v>
      </c>
      <c r="E25" s="836">
        <v>0</v>
      </c>
      <c r="F25" s="836">
        <v>0</v>
      </c>
      <c r="G25" s="836">
        <v>0</v>
      </c>
      <c r="H25" s="601"/>
      <c r="J25" s="286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9"/>
    </row>
    <row r="26" spans="2:23" ht="23.1" customHeight="1">
      <c r="B26" s="599"/>
      <c r="C26" s="856" t="s">
        <v>89</v>
      </c>
      <c r="D26" s="858" t="s">
        <v>626</v>
      </c>
      <c r="E26" s="836">
        <v>0</v>
      </c>
      <c r="F26" s="836">
        <v>0</v>
      </c>
      <c r="G26" s="836">
        <v>0</v>
      </c>
      <c r="H26" s="601"/>
      <c r="J26" s="286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9"/>
    </row>
    <row r="27" spans="2:23" ht="23.1" customHeight="1">
      <c r="B27" s="599"/>
      <c r="C27" s="856" t="s">
        <v>95</v>
      </c>
      <c r="D27" s="858" t="s">
        <v>627</v>
      </c>
      <c r="E27" s="836">
        <v>0</v>
      </c>
      <c r="F27" s="836">
        <v>0</v>
      </c>
      <c r="G27" s="836">
        <v>0</v>
      </c>
      <c r="H27" s="601"/>
      <c r="J27" s="286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9"/>
    </row>
    <row r="28" spans="2:23" ht="23.1" customHeight="1">
      <c r="B28" s="599"/>
      <c r="C28" s="851" t="s">
        <v>93</v>
      </c>
      <c r="D28" s="852" t="s">
        <v>91</v>
      </c>
      <c r="E28" s="326">
        <v>0</v>
      </c>
      <c r="F28" s="326">
        <v>0</v>
      </c>
      <c r="G28" s="326">
        <v>0</v>
      </c>
      <c r="H28" s="601"/>
      <c r="J28" s="286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9"/>
    </row>
    <row r="29" spans="2:23" ht="23.1" customHeight="1">
      <c r="B29" s="599"/>
      <c r="C29" s="851" t="s">
        <v>131</v>
      </c>
      <c r="D29" s="852" t="s">
        <v>654</v>
      </c>
      <c r="E29" s="326">
        <v>0</v>
      </c>
      <c r="F29" s="326">
        <v>0</v>
      </c>
      <c r="G29" s="326">
        <v>0</v>
      </c>
      <c r="H29" s="601"/>
      <c r="J29" s="286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9"/>
    </row>
    <row r="30" spans="2:23" ht="23.1" customHeight="1">
      <c r="B30" s="599"/>
      <c r="C30" s="851" t="s">
        <v>96</v>
      </c>
      <c r="D30" s="852" t="s">
        <v>94</v>
      </c>
      <c r="E30" s="326">
        <v>0</v>
      </c>
      <c r="F30" s="326">
        <v>0</v>
      </c>
      <c r="G30" s="326">
        <v>0</v>
      </c>
      <c r="H30" s="601"/>
      <c r="J30" s="296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8"/>
    </row>
    <row r="31" spans="2:23" ht="23.1" customHeight="1">
      <c r="B31" s="599"/>
      <c r="C31" s="851" t="s">
        <v>98</v>
      </c>
      <c r="D31" s="852" t="s">
        <v>655</v>
      </c>
      <c r="E31" s="326">
        <v>429243.8</v>
      </c>
      <c r="F31" s="326">
        <v>328403.40999999997</v>
      </c>
      <c r="G31" s="326">
        <v>418322.28</v>
      </c>
      <c r="H31" s="601"/>
      <c r="J31" s="296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8"/>
    </row>
    <row r="32" spans="2:23" ht="23.1" customHeight="1">
      <c r="B32" s="599"/>
      <c r="C32" s="851" t="s">
        <v>101</v>
      </c>
      <c r="D32" s="852" t="s">
        <v>97</v>
      </c>
      <c r="E32" s="326">
        <v>-390460.17</v>
      </c>
      <c r="F32" s="326">
        <v>-393270.93</v>
      </c>
      <c r="G32" s="326">
        <v>-481944.74</v>
      </c>
      <c r="H32" s="601"/>
      <c r="J32" s="286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9"/>
    </row>
    <row r="33" spans="2:23" ht="23.1" customHeight="1">
      <c r="B33" s="599"/>
      <c r="C33" s="851" t="s">
        <v>103</v>
      </c>
      <c r="D33" s="852" t="s">
        <v>628</v>
      </c>
      <c r="E33" s="326">
        <v>-52331.28</v>
      </c>
      <c r="F33" s="326">
        <v>-115253.23</v>
      </c>
      <c r="G33" s="326">
        <v>-93688.45</v>
      </c>
      <c r="H33" s="601"/>
      <c r="J33" s="286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9"/>
    </row>
    <row r="34" spans="2:23" ht="23.1" customHeight="1">
      <c r="B34" s="599"/>
      <c r="C34" s="851" t="s">
        <v>104</v>
      </c>
      <c r="D34" s="852" t="s">
        <v>102</v>
      </c>
      <c r="E34" s="326">
        <v>-105780.88</v>
      </c>
      <c r="F34" s="326">
        <v>-105808.38</v>
      </c>
      <c r="G34" s="326">
        <v>-106661.24</v>
      </c>
      <c r="H34" s="601"/>
      <c r="J34" s="951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9"/>
    </row>
    <row r="35" spans="2:23" ht="23.1" customHeight="1">
      <c r="B35" s="599"/>
      <c r="C35" s="851" t="s">
        <v>105</v>
      </c>
      <c r="D35" s="852" t="s">
        <v>629</v>
      </c>
      <c r="E35" s="326">
        <v>84602.880000000005</v>
      </c>
      <c r="F35" s="326">
        <v>84623.51</v>
      </c>
      <c r="G35" s="326">
        <v>85338.240000000005</v>
      </c>
      <c r="H35" s="601"/>
      <c r="J35" s="286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9"/>
    </row>
    <row r="36" spans="2:23" ht="23.1" customHeight="1">
      <c r="B36" s="599"/>
      <c r="C36" s="851" t="s">
        <v>106</v>
      </c>
      <c r="D36" s="852" t="s">
        <v>630</v>
      </c>
      <c r="E36" s="326">
        <v>0</v>
      </c>
      <c r="F36" s="326">
        <v>0</v>
      </c>
      <c r="G36" s="326">
        <v>0</v>
      </c>
      <c r="H36" s="601"/>
      <c r="J36" s="299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1"/>
    </row>
    <row r="37" spans="2:23" ht="23.1" customHeight="1">
      <c r="B37" s="599"/>
      <c r="C37" s="851" t="s">
        <v>107</v>
      </c>
      <c r="D37" s="852" t="s">
        <v>631</v>
      </c>
      <c r="E37" s="326">
        <v>0</v>
      </c>
      <c r="F37" s="326">
        <v>0</v>
      </c>
      <c r="G37" s="326">
        <v>0</v>
      </c>
      <c r="H37" s="601"/>
      <c r="J37" s="299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1"/>
    </row>
    <row r="38" spans="2:23" ht="23.1" customHeight="1" thickBot="1">
      <c r="B38" s="599"/>
      <c r="C38" s="859" t="s">
        <v>108</v>
      </c>
      <c r="D38" s="860" t="s">
        <v>632</v>
      </c>
      <c r="E38" s="861">
        <f>E16+E22+E23+SUM(E28:E37)</f>
        <v>9028.1400000000067</v>
      </c>
      <c r="F38" s="861">
        <f t="shared" ref="F38:G38" si="0">F16+F22+F23+SUM(F28:F37)</f>
        <v>8791.9500000000116</v>
      </c>
      <c r="G38" s="861">
        <f t="shared" si="0"/>
        <v>8511.5900000000256</v>
      </c>
      <c r="H38" s="601"/>
      <c r="J38" s="299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1"/>
    </row>
    <row r="39" spans="2:23" ht="23.1" customHeight="1">
      <c r="B39" s="599"/>
      <c r="C39" s="862"/>
      <c r="D39" s="600"/>
      <c r="E39" s="850"/>
      <c r="F39" s="850"/>
      <c r="G39" s="850"/>
      <c r="H39" s="601"/>
      <c r="J39" s="299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1"/>
    </row>
    <row r="40" spans="2:23" ht="23.1" customHeight="1">
      <c r="B40" s="599"/>
      <c r="C40" s="851" t="s">
        <v>107</v>
      </c>
      <c r="D40" s="852" t="s">
        <v>110</v>
      </c>
      <c r="E40" s="326">
        <v>0</v>
      </c>
      <c r="F40" s="326">
        <v>0</v>
      </c>
      <c r="G40" s="326">
        <v>0</v>
      </c>
      <c r="H40" s="601"/>
      <c r="J40" s="299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1"/>
    </row>
    <row r="41" spans="2:23" ht="23.1" customHeight="1">
      <c r="B41" s="599"/>
      <c r="C41" s="851" t="s">
        <v>109</v>
      </c>
      <c r="D41" s="852" t="s">
        <v>112</v>
      </c>
      <c r="E41" s="326">
        <v>-0.01</v>
      </c>
      <c r="F41" s="326">
        <v>-0.42</v>
      </c>
      <c r="G41" s="326">
        <v>0</v>
      </c>
      <c r="H41" s="601"/>
      <c r="J41" s="299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1"/>
    </row>
    <row r="42" spans="2:23" ht="23.1" customHeight="1">
      <c r="B42" s="599"/>
      <c r="C42" s="851" t="s">
        <v>111</v>
      </c>
      <c r="D42" s="852" t="s">
        <v>114</v>
      </c>
      <c r="E42" s="326">
        <v>0</v>
      </c>
      <c r="F42" s="326">
        <v>0</v>
      </c>
      <c r="G42" s="326">
        <v>0</v>
      </c>
      <c r="H42" s="601"/>
      <c r="J42" s="299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1"/>
    </row>
    <row r="43" spans="2:23" ht="23.1" customHeight="1">
      <c r="B43" s="599"/>
      <c r="C43" s="851" t="s">
        <v>113</v>
      </c>
      <c r="D43" s="852" t="s">
        <v>116</v>
      </c>
      <c r="E43" s="326">
        <v>0</v>
      </c>
      <c r="F43" s="326">
        <v>0</v>
      </c>
      <c r="G43" s="326">
        <v>0</v>
      </c>
      <c r="H43" s="601"/>
      <c r="J43" s="299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1"/>
    </row>
    <row r="44" spans="2:23" ht="23.1" customHeight="1">
      <c r="B44" s="599"/>
      <c r="C44" s="851" t="s">
        <v>115</v>
      </c>
      <c r="D44" s="852" t="s">
        <v>118</v>
      </c>
      <c r="E44" s="326">
        <v>0</v>
      </c>
      <c r="F44" s="326">
        <v>0</v>
      </c>
      <c r="G44" s="326">
        <v>0</v>
      </c>
      <c r="H44" s="601"/>
      <c r="J44" s="299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1"/>
    </row>
    <row r="45" spans="2:23" ht="23.1" customHeight="1" thickBot="1">
      <c r="B45" s="599"/>
      <c r="C45" s="859" t="s">
        <v>119</v>
      </c>
      <c r="D45" s="860" t="s">
        <v>633</v>
      </c>
      <c r="E45" s="861">
        <f>SUM(E40:E44)</f>
        <v>-0.01</v>
      </c>
      <c r="F45" s="861">
        <f>SUM(F40:F44)</f>
        <v>-0.42</v>
      </c>
      <c r="G45" s="861">
        <f>SUM(G40:G44)</f>
        <v>0</v>
      </c>
      <c r="H45" s="601"/>
      <c r="J45" s="299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1"/>
    </row>
    <row r="46" spans="2:23" ht="23.1" customHeight="1">
      <c r="B46" s="599"/>
      <c r="C46" s="863"/>
      <c r="D46" s="864"/>
      <c r="E46" s="850"/>
      <c r="F46" s="850"/>
      <c r="G46" s="850"/>
      <c r="H46" s="601"/>
      <c r="J46" s="299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1"/>
    </row>
    <row r="47" spans="2:23" ht="23.1" customHeight="1" thickBot="1">
      <c r="B47" s="599"/>
      <c r="C47" s="859" t="s">
        <v>120</v>
      </c>
      <c r="D47" s="860" t="s">
        <v>634</v>
      </c>
      <c r="E47" s="865">
        <f>E45+E38</f>
        <v>9028.1300000000065</v>
      </c>
      <c r="F47" s="865">
        <f>F45+F38</f>
        <v>8791.5300000000116</v>
      </c>
      <c r="G47" s="865">
        <f>G45+G38</f>
        <v>8511.5900000000256</v>
      </c>
      <c r="H47" s="601"/>
      <c r="J47" s="299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1"/>
    </row>
    <row r="48" spans="2:23" ht="23.1" customHeight="1">
      <c r="B48" s="599"/>
      <c r="C48" s="851" t="s">
        <v>117</v>
      </c>
      <c r="D48" s="852" t="s">
        <v>121</v>
      </c>
      <c r="E48" s="326">
        <v>0</v>
      </c>
      <c r="F48" s="326">
        <v>0</v>
      </c>
      <c r="G48" s="326">
        <v>0</v>
      </c>
      <c r="H48" s="601"/>
      <c r="J48" s="299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1"/>
    </row>
    <row r="49" spans="2:23" s="868" customFormat="1" ht="23.1" customHeight="1">
      <c r="B49" s="609"/>
      <c r="C49" s="866"/>
      <c r="D49" s="867"/>
      <c r="E49" s="850"/>
      <c r="F49" s="850"/>
      <c r="G49" s="850"/>
      <c r="H49" s="611"/>
      <c r="J49" s="299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1"/>
    </row>
    <row r="50" spans="2:23" ht="23.1" customHeight="1" thickBot="1">
      <c r="B50" s="599"/>
      <c r="C50" s="859" t="s">
        <v>122</v>
      </c>
      <c r="D50" s="860" t="s">
        <v>635</v>
      </c>
      <c r="E50" s="869">
        <f>E47+E48</f>
        <v>9028.1300000000065</v>
      </c>
      <c r="F50" s="869">
        <f>F47+F48</f>
        <v>8791.5300000000116</v>
      </c>
      <c r="G50" s="869">
        <f>G47+G48</f>
        <v>8511.5900000000256</v>
      </c>
      <c r="H50" s="601"/>
      <c r="J50" s="299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1"/>
    </row>
    <row r="51" spans="2:23" ht="23.1" customHeight="1" thickBot="1">
      <c r="B51" s="629"/>
      <c r="C51" s="994"/>
      <c r="D51" s="994"/>
      <c r="E51" s="994"/>
      <c r="F51" s="994"/>
      <c r="G51" s="630"/>
      <c r="H51" s="631"/>
      <c r="J51" s="302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4"/>
    </row>
    <row r="52" spans="2:23" ht="23.1" customHeight="1">
      <c r="C52" s="594"/>
      <c r="D52" s="594"/>
      <c r="E52" s="594"/>
      <c r="F52" s="594"/>
      <c r="G52" s="594"/>
    </row>
    <row r="53" spans="2:23" ht="12.75">
      <c r="C53" s="632" t="s">
        <v>76</v>
      </c>
      <c r="D53" s="594"/>
      <c r="E53" s="594"/>
      <c r="F53" s="594"/>
      <c r="G53" s="570" t="s">
        <v>41</v>
      </c>
    </row>
    <row r="54" spans="2:23" ht="12.75">
      <c r="C54" s="633" t="s">
        <v>77</v>
      </c>
      <c r="D54" s="594"/>
      <c r="E54" s="594"/>
      <c r="F54" s="594"/>
      <c r="G54" s="594"/>
    </row>
    <row r="55" spans="2:23" ht="12.75">
      <c r="C55" s="633" t="s">
        <v>78</v>
      </c>
      <c r="D55" s="594"/>
      <c r="E55" s="594"/>
      <c r="F55" s="594"/>
      <c r="G55" s="594"/>
    </row>
    <row r="56" spans="2:23" ht="12.75">
      <c r="C56" s="633" t="s">
        <v>79</v>
      </c>
      <c r="D56" s="594"/>
      <c r="E56" s="594"/>
      <c r="F56" s="594"/>
      <c r="G56" s="594"/>
    </row>
    <row r="57" spans="2:23" ht="12.75">
      <c r="C57" s="633" t="s">
        <v>80</v>
      </c>
      <c r="D57" s="594"/>
      <c r="E57" s="594"/>
      <c r="F57" s="594"/>
      <c r="G57" s="594"/>
    </row>
    <row r="58" spans="2:23" ht="23.1" customHeight="1">
      <c r="C58" s="594"/>
      <c r="D58" s="594"/>
      <c r="E58" s="594"/>
      <c r="F58" s="594"/>
      <c r="G58" s="594"/>
    </row>
    <row r="59" spans="2:23" ht="23.1" customHeight="1">
      <c r="C59" s="594"/>
      <c r="D59" s="594"/>
      <c r="E59" s="594"/>
      <c r="F59" s="594"/>
      <c r="G59" s="594"/>
    </row>
    <row r="60" spans="2:23" ht="23.1" customHeight="1">
      <c r="C60" s="594"/>
      <c r="D60" s="594"/>
      <c r="E60" s="594"/>
      <c r="F60" s="594"/>
      <c r="G60" s="594"/>
    </row>
    <row r="61" spans="2:23" ht="23.1" customHeight="1">
      <c r="C61" s="594"/>
      <c r="D61" s="594"/>
      <c r="E61" s="594"/>
      <c r="F61" s="594"/>
      <c r="G61" s="594"/>
    </row>
    <row r="62" spans="2:23" ht="23.1" customHeight="1">
      <c r="F62" s="594"/>
      <c r="G62" s="594"/>
    </row>
  </sheetData>
  <sheetProtection password="E059" sheet="1" objects="1" scenarios="1"/>
  <mergeCells count="3">
    <mergeCell ref="C51:F51"/>
    <mergeCell ref="G6:G7"/>
    <mergeCell ref="D9:G9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7"/>
  <sheetViews>
    <sheetView topLeftCell="A77" zoomScale="55" zoomScaleNormal="55" zoomScalePageLayoutView="125" workbookViewId="0">
      <selection activeCell="E103" sqref="E103"/>
    </sheetView>
  </sheetViews>
  <sheetFormatPr baseColWidth="10" defaultColWidth="10.6640625" defaultRowHeight="23.1" customHeight="1"/>
  <cols>
    <col min="1" max="2" width="3.109375" style="484" customWidth="1"/>
    <col min="3" max="3" width="13.5546875" style="484" customWidth="1"/>
    <col min="4" max="4" width="42.44140625" style="484" customWidth="1"/>
    <col min="5" max="6" width="15.6640625" style="486" customWidth="1"/>
    <col min="7" max="7" width="31" style="486" customWidth="1"/>
    <col min="8" max="8" width="15.5546875" style="486" customWidth="1"/>
    <col min="9" max="9" width="16.6640625" style="486" customWidth="1"/>
    <col min="10" max="10" width="30.5546875" style="486" customWidth="1"/>
    <col min="11" max="12" width="15.6640625" style="486" customWidth="1"/>
    <col min="13" max="13" width="27.109375" style="486" customWidth="1"/>
    <col min="14" max="14" width="3.33203125" style="484" customWidth="1"/>
    <col min="15" max="16384" width="10.6640625" style="484"/>
  </cols>
  <sheetData>
    <row r="2" spans="2:29" ht="23.1" customHeight="1">
      <c r="D2" s="485" t="s">
        <v>174</v>
      </c>
    </row>
    <row r="3" spans="2:29" ht="23.1" customHeight="1">
      <c r="D3" s="485" t="s">
        <v>175</v>
      </c>
    </row>
    <row r="4" spans="2:29" ht="23.1" customHeight="1" thickBot="1"/>
    <row r="5" spans="2:29" ht="9" customHeight="1">
      <c r="B5" s="487"/>
      <c r="C5" s="488"/>
      <c r="D5" s="488"/>
      <c r="E5" s="489"/>
      <c r="F5" s="489"/>
      <c r="G5" s="489"/>
      <c r="H5" s="489"/>
      <c r="I5" s="489"/>
      <c r="J5" s="489"/>
      <c r="K5" s="489"/>
      <c r="L5" s="489"/>
      <c r="M5" s="489"/>
      <c r="N5" s="490"/>
      <c r="P5" s="283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5"/>
    </row>
    <row r="6" spans="2:29" ht="30" customHeight="1">
      <c r="B6" s="491"/>
      <c r="C6" s="492" t="s">
        <v>0</v>
      </c>
      <c r="D6" s="493"/>
      <c r="E6" s="494"/>
      <c r="F6" s="494"/>
      <c r="G6" s="494"/>
      <c r="H6" s="494"/>
      <c r="I6" s="494"/>
      <c r="J6" s="494"/>
      <c r="K6" s="494"/>
      <c r="L6" s="494"/>
      <c r="M6" s="993">
        <f>ejercicio</f>
        <v>2018</v>
      </c>
      <c r="N6" s="495"/>
      <c r="P6" s="286"/>
      <c r="Q6" s="287" t="s">
        <v>499</v>
      </c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9"/>
    </row>
    <row r="7" spans="2:29" ht="30" customHeight="1">
      <c r="B7" s="491"/>
      <c r="C7" s="492" t="s">
        <v>1</v>
      </c>
      <c r="D7" s="493"/>
      <c r="E7" s="494"/>
      <c r="F7" s="494"/>
      <c r="G7" s="494"/>
      <c r="H7" s="494"/>
      <c r="I7" s="494"/>
      <c r="J7" s="494"/>
      <c r="K7" s="494"/>
      <c r="L7" s="494"/>
      <c r="M7" s="993"/>
      <c r="N7" s="496"/>
      <c r="P7" s="286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9"/>
    </row>
    <row r="8" spans="2:29" ht="30" customHeight="1">
      <c r="B8" s="491"/>
      <c r="C8" s="497"/>
      <c r="D8" s="493"/>
      <c r="E8" s="494"/>
      <c r="F8" s="494"/>
      <c r="G8" s="494"/>
      <c r="H8" s="494"/>
      <c r="I8" s="494"/>
      <c r="J8" s="494"/>
      <c r="K8" s="494"/>
      <c r="L8" s="494"/>
      <c r="M8" s="494"/>
      <c r="N8" s="496"/>
      <c r="P8" s="286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9"/>
    </row>
    <row r="9" spans="2:29" s="500" customFormat="1" ht="30" customHeight="1">
      <c r="B9" s="498"/>
      <c r="C9" s="499" t="s">
        <v>2</v>
      </c>
      <c r="D9" s="995" t="str">
        <f>Entidad</f>
        <v>AGENCIA INSULAR DE LA ENERGÍA DE TENERIFE FUNDACIÓN CANARIA</v>
      </c>
      <c r="E9" s="995"/>
      <c r="F9" s="995"/>
      <c r="G9" s="995"/>
      <c r="H9" s="995"/>
      <c r="I9" s="995"/>
      <c r="J9" s="995"/>
      <c r="K9" s="995"/>
      <c r="L9" s="995"/>
      <c r="M9" s="995"/>
      <c r="N9" s="496"/>
      <c r="P9" s="290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2"/>
    </row>
    <row r="10" spans="2:29" ht="6.95" customHeight="1">
      <c r="B10" s="491"/>
      <c r="C10" s="493"/>
      <c r="D10" s="493"/>
      <c r="E10" s="494"/>
      <c r="F10" s="494"/>
      <c r="G10" s="494"/>
      <c r="H10" s="494"/>
      <c r="I10" s="494"/>
      <c r="J10" s="494"/>
      <c r="K10" s="494"/>
      <c r="L10" s="494"/>
      <c r="M10" s="494"/>
      <c r="N10" s="496"/>
      <c r="P10" s="286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9"/>
    </row>
    <row r="11" spans="2:29" s="504" customFormat="1" ht="30" customHeight="1">
      <c r="B11" s="501"/>
      <c r="C11" s="502" t="s">
        <v>449</v>
      </c>
      <c r="D11" s="502"/>
      <c r="E11" s="503"/>
      <c r="F11" s="503"/>
      <c r="G11" s="503"/>
      <c r="H11" s="503"/>
      <c r="I11" s="503"/>
      <c r="J11" s="503"/>
      <c r="K11" s="503"/>
      <c r="L11" s="503"/>
      <c r="M11" s="503"/>
      <c r="N11" s="496"/>
      <c r="P11" s="293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5"/>
    </row>
    <row r="12" spans="2:29" s="504" customFormat="1" ht="30" customHeight="1">
      <c r="B12" s="501"/>
      <c r="C12" s="1014"/>
      <c r="D12" s="1014"/>
      <c r="E12" s="505"/>
      <c r="F12" s="505"/>
      <c r="G12" s="505"/>
      <c r="H12" s="505"/>
      <c r="I12" s="505"/>
      <c r="J12" s="505"/>
      <c r="K12" s="505"/>
      <c r="L12" s="505"/>
      <c r="M12" s="505"/>
      <c r="N12" s="496"/>
      <c r="P12" s="293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5"/>
    </row>
    <row r="13" spans="2:29" s="504" customFormat="1" ht="30" customHeight="1">
      <c r="B13" s="501"/>
      <c r="D13" s="506"/>
      <c r="E13" s="505"/>
      <c r="F13" s="505"/>
      <c r="G13" s="505"/>
      <c r="H13" s="505"/>
      <c r="I13" s="505"/>
      <c r="J13" s="505"/>
      <c r="K13" s="505"/>
      <c r="L13" s="505"/>
      <c r="M13" s="505"/>
      <c r="N13" s="496"/>
      <c r="P13" s="286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9"/>
    </row>
    <row r="14" spans="2:29" s="514" customFormat="1" ht="23.1" customHeight="1">
      <c r="B14" s="507"/>
      <c r="C14" s="508"/>
      <c r="D14" s="509"/>
      <c r="E14" s="510"/>
      <c r="F14" s="511" t="s">
        <v>124</v>
      </c>
      <c r="G14" s="512">
        <f>ejercicio-2</f>
        <v>2016</v>
      </c>
      <c r="H14" s="510"/>
      <c r="I14" s="513" t="s">
        <v>125</v>
      </c>
      <c r="J14" s="512">
        <f>ejercicio-1</f>
        <v>2017</v>
      </c>
      <c r="K14" s="510"/>
      <c r="L14" s="511" t="s">
        <v>126</v>
      </c>
      <c r="M14" s="512">
        <f>ejercicio</f>
        <v>2018</v>
      </c>
      <c r="N14" s="496"/>
      <c r="P14" s="286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9"/>
    </row>
    <row r="15" spans="2:29" s="519" customFormat="1" ht="23.1" customHeight="1">
      <c r="B15" s="515"/>
      <c r="C15" s="516" t="s">
        <v>466</v>
      </c>
      <c r="D15" s="517"/>
      <c r="E15" s="518" t="s">
        <v>450</v>
      </c>
      <c r="F15" s="518" t="s">
        <v>451</v>
      </c>
      <c r="G15" s="518" t="s">
        <v>378</v>
      </c>
      <c r="H15" s="518" t="s">
        <v>450</v>
      </c>
      <c r="I15" s="518" t="s">
        <v>451</v>
      </c>
      <c r="J15" s="518" t="s">
        <v>378</v>
      </c>
      <c r="K15" s="518" t="s">
        <v>450</v>
      </c>
      <c r="L15" s="518" t="s">
        <v>451</v>
      </c>
      <c r="M15" s="518" t="s">
        <v>378</v>
      </c>
      <c r="N15" s="496"/>
      <c r="P15" s="286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9"/>
    </row>
    <row r="16" spans="2:29" s="526" customFormat="1" ht="23.1" customHeight="1">
      <c r="B16" s="520"/>
      <c r="C16" s="521" t="s">
        <v>452</v>
      </c>
      <c r="D16" s="522"/>
      <c r="E16" s="523">
        <f>SUM(E17:E18)</f>
        <v>0</v>
      </c>
      <c r="F16" s="523">
        <f>SUM(F17:F18)</f>
        <v>0</v>
      </c>
      <c r="G16" s="524"/>
      <c r="H16" s="523">
        <f>SUM(H17:H18)</f>
        <v>0</v>
      </c>
      <c r="I16" s="523">
        <f>SUM(I17:I18)</f>
        <v>0</v>
      </c>
      <c r="J16" s="524"/>
      <c r="K16" s="523">
        <f>SUM(K17:K18)</f>
        <v>0</v>
      </c>
      <c r="L16" s="523">
        <f>SUM(L17:L18)</f>
        <v>0</v>
      </c>
      <c r="M16" s="525"/>
      <c r="N16" s="496"/>
      <c r="P16" s="286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9"/>
    </row>
    <row r="17" spans="2:29" s="526" customFormat="1" ht="20.100000000000001" customHeight="1">
      <c r="B17" s="520"/>
      <c r="C17" s="737"/>
      <c r="D17" s="738" t="s">
        <v>453</v>
      </c>
      <c r="E17" s="336"/>
      <c r="F17" s="336"/>
      <c r="G17" s="739"/>
      <c r="H17" s="336"/>
      <c r="I17" s="336"/>
      <c r="J17" s="739"/>
      <c r="K17" s="336"/>
      <c r="L17" s="336"/>
      <c r="M17" s="740"/>
      <c r="N17" s="561"/>
      <c r="P17" s="296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8"/>
    </row>
    <row r="18" spans="2:29" s="526" customFormat="1" ht="20.100000000000001" customHeight="1">
      <c r="B18" s="520"/>
      <c r="C18" s="741"/>
      <c r="D18" s="742" t="s">
        <v>454</v>
      </c>
      <c r="E18" s="344"/>
      <c r="F18" s="344"/>
      <c r="G18" s="743"/>
      <c r="H18" s="344"/>
      <c r="I18" s="344"/>
      <c r="J18" s="743"/>
      <c r="K18" s="344"/>
      <c r="L18" s="344"/>
      <c r="M18" s="744"/>
      <c r="N18" s="561"/>
      <c r="P18" s="296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8"/>
    </row>
    <row r="19" spans="2:29" s="526" customFormat="1" ht="23.1" customHeight="1">
      <c r="B19" s="520"/>
      <c r="C19" s="521" t="s">
        <v>455</v>
      </c>
      <c r="D19" s="522"/>
      <c r="E19" s="523">
        <f>+E20+E25</f>
        <v>0</v>
      </c>
      <c r="F19" s="523">
        <f>+F20+F25</f>
        <v>0</v>
      </c>
      <c r="G19" s="524"/>
      <c r="H19" s="523">
        <f>+H20+H25</f>
        <v>0</v>
      </c>
      <c r="I19" s="523">
        <f>+I20+I25</f>
        <v>0</v>
      </c>
      <c r="J19" s="524"/>
      <c r="K19" s="523">
        <f>+K20+K25</f>
        <v>0</v>
      </c>
      <c r="L19" s="523">
        <f>+L20+L25</f>
        <v>0</v>
      </c>
      <c r="M19" s="525"/>
      <c r="N19" s="496"/>
      <c r="P19" s="286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9"/>
    </row>
    <row r="20" spans="2:29" s="526" customFormat="1" ht="20.100000000000001" customHeight="1">
      <c r="B20" s="520"/>
      <c r="C20" s="737"/>
      <c r="D20" s="738" t="s">
        <v>607</v>
      </c>
      <c r="E20" s="745">
        <f>SUM(E21:E24)</f>
        <v>0</v>
      </c>
      <c r="F20" s="745">
        <f>SUM(F21:F24)</f>
        <v>0</v>
      </c>
      <c r="G20" s="746"/>
      <c r="H20" s="745">
        <f>SUM(H21:H24)</f>
        <v>0</v>
      </c>
      <c r="I20" s="745">
        <f>SUM(I21:I24)</f>
        <v>0</v>
      </c>
      <c r="J20" s="746"/>
      <c r="K20" s="745">
        <f>SUM(K21:K24)</f>
        <v>0</v>
      </c>
      <c r="L20" s="745">
        <f>SUM(L21:L24)</f>
        <v>0</v>
      </c>
      <c r="M20" s="747"/>
      <c r="N20" s="561"/>
      <c r="P20" s="296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  <c r="AC20" s="298"/>
    </row>
    <row r="21" spans="2:29" s="529" customFormat="1" ht="20.100000000000001" customHeight="1">
      <c r="B21" s="498"/>
      <c r="C21" s="425"/>
      <c r="D21" s="426"/>
      <c r="E21" s="371"/>
      <c r="F21" s="371"/>
      <c r="G21" s="414"/>
      <c r="H21" s="371"/>
      <c r="I21" s="371"/>
      <c r="J21" s="414"/>
      <c r="K21" s="371"/>
      <c r="L21" s="371"/>
      <c r="M21" s="381"/>
      <c r="N21" s="496"/>
      <c r="P21" s="286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9"/>
    </row>
    <row r="22" spans="2:29" s="529" customFormat="1" ht="20.100000000000001" customHeight="1">
      <c r="B22" s="498"/>
      <c r="C22" s="425"/>
      <c r="D22" s="426"/>
      <c r="E22" s="371"/>
      <c r="F22" s="371"/>
      <c r="G22" s="414"/>
      <c r="H22" s="371"/>
      <c r="I22" s="371"/>
      <c r="J22" s="414"/>
      <c r="K22" s="371"/>
      <c r="L22" s="371"/>
      <c r="M22" s="381"/>
      <c r="N22" s="496"/>
      <c r="P22" s="286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9"/>
    </row>
    <row r="23" spans="2:29" s="529" customFormat="1" ht="20.100000000000001" customHeight="1">
      <c r="B23" s="498"/>
      <c r="C23" s="425"/>
      <c r="D23" s="426"/>
      <c r="E23" s="371"/>
      <c r="F23" s="371"/>
      <c r="G23" s="414"/>
      <c r="H23" s="371"/>
      <c r="I23" s="371"/>
      <c r="J23" s="414"/>
      <c r="K23" s="371"/>
      <c r="L23" s="371"/>
      <c r="M23" s="381"/>
      <c r="N23" s="496"/>
      <c r="P23" s="286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9"/>
    </row>
    <row r="24" spans="2:29" s="529" customFormat="1" ht="20.100000000000001" customHeight="1">
      <c r="B24" s="498"/>
      <c r="C24" s="425"/>
      <c r="D24" s="426"/>
      <c r="E24" s="371"/>
      <c r="F24" s="371"/>
      <c r="G24" s="414"/>
      <c r="H24" s="371"/>
      <c r="I24" s="371"/>
      <c r="J24" s="414"/>
      <c r="K24" s="371"/>
      <c r="L24" s="371"/>
      <c r="M24" s="381"/>
      <c r="N24" s="496"/>
      <c r="P24" s="286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9"/>
    </row>
    <row r="25" spans="2:29" s="526" customFormat="1" ht="20.100000000000001" customHeight="1">
      <c r="B25" s="520"/>
      <c r="C25" s="748"/>
      <c r="D25" s="749" t="s">
        <v>608</v>
      </c>
      <c r="E25" s="750">
        <f>SUM(E26:E29)</f>
        <v>0</v>
      </c>
      <c r="F25" s="750">
        <f>SUM(F26:F29)</f>
        <v>0</v>
      </c>
      <c r="G25" s="751"/>
      <c r="H25" s="750">
        <f>SUM(H26:H29)</f>
        <v>0</v>
      </c>
      <c r="I25" s="750">
        <f>SUM(I26:I29)</f>
        <v>0</v>
      </c>
      <c r="J25" s="751"/>
      <c r="K25" s="750">
        <f>SUM(K26:K29)</f>
        <v>0</v>
      </c>
      <c r="L25" s="750">
        <f>SUM(L26:L29)</f>
        <v>0</v>
      </c>
      <c r="M25" s="752"/>
      <c r="N25" s="561"/>
      <c r="P25" s="296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  <c r="AC25" s="298"/>
    </row>
    <row r="26" spans="2:29" s="529" customFormat="1" ht="20.100000000000001" customHeight="1">
      <c r="B26" s="498"/>
      <c r="C26" s="425"/>
      <c r="D26" s="426"/>
      <c r="E26" s="371"/>
      <c r="F26" s="371"/>
      <c r="G26" s="414"/>
      <c r="H26" s="371"/>
      <c r="I26" s="371"/>
      <c r="J26" s="414"/>
      <c r="K26" s="371"/>
      <c r="L26" s="371"/>
      <c r="M26" s="381"/>
      <c r="N26" s="496"/>
      <c r="P26" s="286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9"/>
    </row>
    <row r="27" spans="2:29" s="529" customFormat="1" ht="20.100000000000001" customHeight="1">
      <c r="B27" s="498"/>
      <c r="C27" s="425"/>
      <c r="D27" s="426"/>
      <c r="E27" s="371"/>
      <c r="F27" s="371"/>
      <c r="G27" s="414"/>
      <c r="H27" s="371"/>
      <c r="I27" s="371"/>
      <c r="J27" s="414"/>
      <c r="K27" s="371"/>
      <c r="L27" s="371"/>
      <c r="M27" s="381"/>
      <c r="N27" s="496"/>
      <c r="P27" s="286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9"/>
    </row>
    <row r="28" spans="2:29" s="529" customFormat="1" ht="20.100000000000001" customHeight="1">
      <c r="B28" s="498"/>
      <c r="C28" s="425"/>
      <c r="D28" s="426"/>
      <c r="E28" s="371"/>
      <c r="F28" s="371"/>
      <c r="G28" s="414"/>
      <c r="H28" s="371"/>
      <c r="I28" s="371"/>
      <c r="J28" s="414"/>
      <c r="K28" s="371"/>
      <c r="L28" s="371"/>
      <c r="M28" s="381"/>
      <c r="N28" s="496"/>
      <c r="P28" s="286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288"/>
      <c r="AC28" s="289"/>
    </row>
    <row r="29" spans="2:29" s="529" customFormat="1" ht="20.100000000000001" customHeight="1">
      <c r="B29" s="498"/>
      <c r="C29" s="427"/>
      <c r="D29" s="428"/>
      <c r="E29" s="373"/>
      <c r="F29" s="373"/>
      <c r="G29" s="393"/>
      <c r="H29" s="373"/>
      <c r="I29" s="373"/>
      <c r="J29" s="393"/>
      <c r="K29" s="373"/>
      <c r="L29" s="373"/>
      <c r="M29" s="382"/>
      <c r="N29" s="496"/>
      <c r="P29" s="286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9"/>
    </row>
    <row r="30" spans="2:29" s="526" customFormat="1" ht="23.1" customHeight="1">
      <c r="B30" s="520"/>
      <c r="C30" s="521" t="s">
        <v>456</v>
      </c>
      <c r="D30" s="522"/>
      <c r="E30" s="523">
        <f>+E31+E40</f>
        <v>0</v>
      </c>
      <c r="F30" s="523">
        <f>+F31+F40</f>
        <v>0</v>
      </c>
      <c r="G30" s="524"/>
      <c r="H30" s="523">
        <f>+H31+H40</f>
        <v>0</v>
      </c>
      <c r="I30" s="523">
        <f>+I31+I40</f>
        <v>0</v>
      </c>
      <c r="J30" s="524"/>
      <c r="K30" s="523">
        <f>+K31+K40</f>
        <v>0</v>
      </c>
      <c r="L30" s="523">
        <f>+L31+L40</f>
        <v>0</v>
      </c>
      <c r="M30" s="525"/>
      <c r="N30" s="496"/>
      <c r="P30" s="296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8"/>
    </row>
    <row r="31" spans="2:29" s="540" customFormat="1" ht="18.95" customHeight="1">
      <c r="B31" s="533"/>
      <c r="C31" s="534" t="s">
        <v>457</v>
      </c>
      <c r="D31" s="535"/>
      <c r="E31" s="536">
        <f>E32+E36</f>
        <v>0</v>
      </c>
      <c r="F31" s="536">
        <f>F32+F36</f>
        <v>0</v>
      </c>
      <c r="G31" s="537"/>
      <c r="H31" s="536">
        <f>H32+H36</f>
        <v>0</v>
      </c>
      <c r="I31" s="536">
        <f>I32+I36</f>
        <v>0</v>
      </c>
      <c r="J31" s="537"/>
      <c r="K31" s="536">
        <f>K32+K36</f>
        <v>0</v>
      </c>
      <c r="L31" s="536">
        <f>L32+L36</f>
        <v>0</v>
      </c>
      <c r="M31" s="538"/>
      <c r="N31" s="539"/>
      <c r="P31" s="478"/>
      <c r="Q31" s="479"/>
      <c r="R31" s="479"/>
      <c r="S31" s="479"/>
      <c r="T31" s="479"/>
      <c r="U31" s="479"/>
      <c r="V31" s="479"/>
      <c r="W31" s="479"/>
      <c r="X31" s="479"/>
      <c r="Y31" s="479"/>
      <c r="Z31" s="479"/>
      <c r="AA31" s="479"/>
      <c r="AB31" s="479"/>
      <c r="AC31" s="480"/>
    </row>
    <row r="32" spans="2:29" s="526" customFormat="1" ht="18.95" customHeight="1">
      <c r="B32" s="520"/>
      <c r="C32" s="737"/>
      <c r="D32" s="738" t="s">
        <v>609</v>
      </c>
      <c r="E32" s="745">
        <f>SUM(E33:E35)</f>
        <v>0</v>
      </c>
      <c r="F32" s="745">
        <f>SUM(F33:F35)</f>
        <v>0</v>
      </c>
      <c r="G32" s="746"/>
      <c r="H32" s="745">
        <f>SUM(H33:H35)</f>
        <v>0</v>
      </c>
      <c r="I32" s="745">
        <f>SUM(I33:I35)</f>
        <v>0</v>
      </c>
      <c r="J32" s="746"/>
      <c r="K32" s="745">
        <f>SUM(K33:K35)</f>
        <v>0</v>
      </c>
      <c r="L32" s="745">
        <f>SUM(L33:L35)</f>
        <v>0</v>
      </c>
      <c r="M32" s="747"/>
      <c r="N32" s="561"/>
      <c r="P32" s="296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8"/>
    </row>
    <row r="33" spans="2:29" s="529" customFormat="1" ht="18.95" customHeight="1">
      <c r="B33" s="498"/>
      <c r="C33" s="423"/>
      <c r="D33" s="424"/>
      <c r="E33" s="368"/>
      <c r="F33" s="368"/>
      <c r="G33" s="412"/>
      <c r="H33" s="368"/>
      <c r="I33" s="368"/>
      <c r="J33" s="412"/>
      <c r="K33" s="368"/>
      <c r="L33" s="368"/>
      <c r="M33" s="413"/>
      <c r="N33" s="496"/>
      <c r="P33" s="286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9"/>
    </row>
    <row r="34" spans="2:29" s="529" customFormat="1" ht="18.95" customHeight="1">
      <c r="B34" s="498"/>
      <c r="C34" s="423"/>
      <c r="D34" s="424"/>
      <c r="E34" s="368"/>
      <c r="F34" s="368"/>
      <c r="G34" s="412"/>
      <c r="H34" s="368"/>
      <c r="I34" s="368"/>
      <c r="J34" s="412"/>
      <c r="K34" s="368"/>
      <c r="L34" s="368"/>
      <c r="M34" s="413"/>
      <c r="N34" s="496"/>
      <c r="P34" s="286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9"/>
    </row>
    <row r="35" spans="2:29" s="529" customFormat="1" ht="18.95" customHeight="1">
      <c r="B35" s="498"/>
      <c r="C35" s="423"/>
      <c r="D35" s="424"/>
      <c r="E35" s="368"/>
      <c r="F35" s="368"/>
      <c r="G35" s="412"/>
      <c r="H35" s="368"/>
      <c r="I35" s="368"/>
      <c r="J35" s="412"/>
      <c r="K35" s="368"/>
      <c r="L35" s="368"/>
      <c r="M35" s="413"/>
      <c r="N35" s="496"/>
      <c r="P35" s="286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9"/>
    </row>
    <row r="36" spans="2:29" s="526" customFormat="1" ht="18.95" customHeight="1">
      <c r="B36" s="520"/>
      <c r="C36" s="737"/>
      <c r="D36" s="738" t="s">
        <v>610</v>
      </c>
      <c r="E36" s="745">
        <f>SUM(E37:E39)</f>
        <v>0</v>
      </c>
      <c r="F36" s="745">
        <f>SUM(F37:F39)</f>
        <v>0</v>
      </c>
      <c r="G36" s="746"/>
      <c r="H36" s="745">
        <f>SUM(H37:H39)</f>
        <v>0</v>
      </c>
      <c r="I36" s="745">
        <f>SUM(I37:I39)</f>
        <v>0</v>
      </c>
      <c r="J36" s="746"/>
      <c r="K36" s="745">
        <f>SUM(K37:K39)</f>
        <v>0</v>
      </c>
      <c r="L36" s="745">
        <f>SUM(L37:L39)</f>
        <v>0</v>
      </c>
      <c r="M36" s="747"/>
      <c r="N36" s="561"/>
      <c r="P36" s="753"/>
      <c r="Q36" s="754"/>
      <c r="R36" s="754"/>
      <c r="S36" s="754"/>
      <c r="T36" s="754"/>
      <c r="U36" s="754"/>
      <c r="V36" s="754"/>
      <c r="W36" s="754"/>
      <c r="X36" s="754"/>
      <c r="Y36" s="754"/>
      <c r="Z36" s="754"/>
      <c r="AA36" s="754"/>
      <c r="AB36" s="754"/>
      <c r="AC36" s="755"/>
    </row>
    <row r="37" spans="2:29" s="529" customFormat="1" ht="18.95" customHeight="1">
      <c r="B37" s="498"/>
      <c r="C37" s="423"/>
      <c r="D37" s="424"/>
      <c r="E37" s="368"/>
      <c r="F37" s="368"/>
      <c r="G37" s="412"/>
      <c r="H37" s="368"/>
      <c r="I37" s="368"/>
      <c r="J37" s="412"/>
      <c r="K37" s="368"/>
      <c r="L37" s="368"/>
      <c r="M37" s="413"/>
      <c r="N37" s="496"/>
      <c r="P37" s="299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1"/>
    </row>
    <row r="38" spans="2:29" s="529" customFormat="1" ht="18.95" customHeight="1">
      <c r="B38" s="498"/>
      <c r="C38" s="423"/>
      <c r="D38" s="424"/>
      <c r="E38" s="368"/>
      <c r="F38" s="368"/>
      <c r="G38" s="412"/>
      <c r="H38" s="368"/>
      <c r="I38" s="368"/>
      <c r="J38" s="412"/>
      <c r="K38" s="368"/>
      <c r="L38" s="368"/>
      <c r="M38" s="413"/>
      <c r="N38" s="496"/>
      <c r="P38" s="299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1"/>
    </row>
    <row r="39" spans="2:29" s="529" customFormat="1" ht="18.95" customHeight="1">
      <c r="B39" s="498"/>
      <c r="C39" s="423"/>
      <c r="D39" s="424"/>
      <c r="E39" s="368"/>
      <c r="F39" s="368"/>
      <c r="G39" s="412"/>
      <c r="H39" s="368"/>
      <c r="I39" s="368"/>
      <c r="J39" s="412"/>
      <c r="K39" s="368"/>
      <c r="L39" s="368"/>
      <c r="M39" s="413"/>
      <c r="N39" s="496"/>
      <c r="P39" s="299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1"/>
    </row>
    <row r="40" spans="2:29" s="540" customFormat="1" ht="18.95" customHeight="1">
      <c r="B40" s="533"/>
      <c r="C40" s="534" t="s">
        <v>458</v>
      </c>
      <c r="D40" s="535"/>
      <c r="E40" s="536">
        <f>+E41+E42</f>
        <v>0</v>
      </c>
      <c r="F40" s="536">
        <f>+F41+F42</f>
        <v>0</v>
      </c>
      <c r="G40" s="537"/>
      <c r="H40" s="536">
        <f>+H41+H42</f>
        <v>0</v>
      </c>
      <c r="I40" s="536">
        <f>+I41+I42</f>
        <v>0</v>
      </c>
      <c r="J40" s="537"/>
      <c r="K40" s="536">
        <f>+K41+K42</f>
        <v>0</v>
      </c>
      <c r="L40" s="536">
        <f>+L41+L42</f>
        <v>0</v>
      </c>
      <c r="M40" s="538"/>
      <c r="N40" s="539"/>
      <c r="P40" s="481"/>
      <c r="Q40" s="482"/>
      <c r="R40" s="482"/>
      <c r="S40" s="482"/>
      <c r="T40" s="482"/>
      <c r="U40" s="482"/>
      <c r="V40" s="482"/>
      <c r="W40" s="482"/>
      <c r="X40" s="482"/>
      <c r="Y40" s="482"/>
      <c r="Z40" s="482"/>
      <c r="AA40" s="482"/>
      <c r="AB40" s="482"/>
      <c r="AC40" s="483"/>
    </row>
    <row r="41" spans="2:29" s="526" customFormat="1" ht="18.95" customHeight="1">
      <c r="B41" s="520"/>
      <c r="C41" s="737"/>
      <c r="D41" s="738" t="s">
        <v>459</v>
      </c>
      <c r="E41" s="336"/>
      <c r="F41" s="336"/>
      <c r="G41" s="739"/>
      <c r="H41" s="336"/>
      <c r="I41" s="336"/>
      <c r="J41" s="739"/>
      <c r="K41" s="336"/>
      <c r="L41" s="336"/>
      <c r="M41" s="740"/>
      <c r="N41" s="561"/>
      <c r="P41" s="753"/>
      <c r="Q41" s="754"/>
      <c r="R41" s="754"/>
      <c r="S41" s="754"/>
      <c r="T41" s="754"/>
      <c r="U41" s="754"/>
      <c r="V41" s="754"/>
      <c r="W41" s="754"/>
      <c r="X41" s="754"/>
      <c r="Y41" s="754"/>
      <c r="Z41" s="754"/>
      <c r="AA41" s="754"/>
      <c r="AB41" s="754"/>
      <c r="AC41" s="755"/>
    </row>
    <row r="42" spans="2:29" s="526" customFormat="1" ht="18.95" customHeight="1">
      <c r="B42" s="520"/>
      <c r="C42" s="756"/>
      <c r="D42" s="757" t="s">
        <v>460</v>
      </c>
      <c r="E42" s="758"/>
      <c r="F42" s="758"/>
      <c r="G42" s="759"/>
      <c r="H42" s="758"/>
      <c r="I42" s="758"/>
      <c r="J42" s="759"/>
      <c r="K42" s="758"/>
      <c r="L42" s="758"/>
      <c r="M42" s="760"/>
      <c r="N42" s="561"/>
      <c r="P42" s="753"/>
      <c r="Q42" s="754"/>
      <c r="R42" s="754"/>
      <c r="S42" s="754"/>
      <c r="T42" s="754"/>
      <c r="U42" s="754"/>
      <c r="V42" s="754"/>
      <c r="W42" s="754"/>
      <c r="X42" s="754"/>
      <c r="Y42" s="754"/>
      <c r="Z42" s="754"/>
      <c r="AA42" s="754"/>
      <c r="AB42" s="754"/>
      <c r="AC42" s="755"/>
    </row>
    <row r="43" spans="2:29" s="526" customFormat="1" ht="23.1" customHeight="1" thickBot="1">
      <c r="B43" s="520"/>
      <c r="C43" s="541" t="s">
        <v>461</v>
      </c>
      <c r="D43" s="542"/>
      <c r="E43" s="543">
        <f>E16+E19+E30</f>
        <v>0</v>
      </c>
      <c r="F43" s="543">
        <f>F16+F19+F30</f>
        <v>0</v>
      </c>
      <c r="G43" s="544"/>
      <c r="H43" s="543">
        <f>H16+H19+H30</f>
        <v>0</v>
      </c>
      <c r="I43" s="543">
        <f>I16+I19+I30</f>
        <v>0</v>
      </c>
      <c r="J43" s="544"/>
      <c r="K43" s="543">
        <f>K16+K19+K30</f>
        <v>0</v>
      </c>
      <c r="L43" s="543">
        <f>L16+L19+L30</f>
        <v>0</v>
      </c>
      <c r="M43" s="545"/>
      <c r="N43" s="496"/>
      <c r="P43" s="299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1"/>
    </row>
    <row r="44" spans="2:29" s="529" customFormat="1" ht="23.1" customHeight="1">
      <c r="B44" s="498"/>
      <c r="C44" s="546"/>
      <c r="D44" s="546"/>
      <c r="E44" s="547"/>
      <c r="F44" s="547"/>
      <c r="G44" s="547"/>
      <c r="H44" s="547"/>
      <c r="I44" s="547"/>
      <c r="J44" s="547"/>
      <c r="K44" s="547"/>
      <c r="L44" s="547"/>
      <c r="M44" s="547"/>
      <c r="N44" s="496"/>
      <c r="P44" s="299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1"/>
    </row>
    <row r="45" spans="2:29" s="514" customFormat="1" ht="23.1" customHeight="1">
      <c r="B45" s="507"/>
      <c r="C45" s="508"/>
      <c r="D45" s="509"/>
      <c r="E45" s="548" t="s">
        <v>124</v>
      </c>
      <c r="F45" s="548" t="s">
        <v>125</v>
      </c>
      <c r="G45" s="548" t="s">
        <v>126</v>
      </c>
      <c r="H45" s="1008" t="s">
        <v>378</v>
      </c>
      <c r="I45" s="1009"/>
      <c r="J45" s="1009"/>
      <c r="K45" s="1009"/>
      <c r="L45" s="1009"/>
      <c r="M45" s="1010"/>
      <c r="N45" s="496"/>
      <c r="P45" s="299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1"/>
    </row>
    <row r="46" spans="2:29" s="519" customFormat="1" ht="23.1" customHeight="1">
      <c r="B46" s="515"/>
      <c r="C46" s="516" t="s">
        <v>462</v>
      </c>
      <c r="D46" s="517"/>
      <c r="E46" s="549">
        <f>ejercicio-2</f>
        <v>2016</v>
      </c>
      <c r="F46" s="549">
        <f>ejercicio-1</f>
        <v>2017</v>
      </c>
      <c r="G46" s="549">
        <f>ejercicio</f>
        <v>2018</v>
      </c>
      <c r="H46" s="1011"/>
      <c r="I46" s="1012"/>
      <c r="J46" s="1012"/>
      <c r="K46" s="1012"/>
      <c r="L46" s="1012"/>
      <c r="M46" s="1013"/>
      <c r="N46" s="496"/>
      <c r="P46" s="299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1"/>
    </row>
    <row r="47" spans="2:29" s="529" customFormat="1" ht="23.1" customHeight="1" thickBot="1">
      <c r="B47" s="498"/>
      <c r="C47" s="541" t="s">
        <v>666</v>
      </c>
      <c r="D47" s="542"/>
      <c r="E47" s="543">
        <f>SUM(E48:E54)</f>
        <v>0</v>
      </c>
      <c r="F47" s="543">
        <f>SUM(F48:F54)</f>
        <v>0</v>
      </c>
      <c r="G47" s="543">
        <f>SUM(G48:G54)</f>
        <v>0</v>
      </c>
      <c r="H47" s="550"/>
      <c r="I47" s="551"/>
      <c r="J47" s="551"/>
      <c r="K47" s="551"/>
      <c r="L47" s="551"/>
      <c r="M47" s="552"/>
      <c r="N47" s="496"/>
      <c r="P47" s="299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1"/>
    </row>
    <row r="48" spans="2:29" s="529" customFormat="1" ht="20.100000000000001" customHeight="1">
      <c r="B48" s="498"/>
      <c r="C48" s="572"/>
      <c r="D48" s="573"/>
      <c r="E48" s="574"/>
      <c r="F48" s="574"/>
      <c r="G48" s="574"/>
      <c r="H48" s="575"/>
      <c r="I48" s="576"/>
      <c r="J48" s="576"/>
      <c r="K48" s="576"/>
      <c r="L48" s="576"/>
      <c r="M48" s="577"/>
      <c r="N48" s="496"/>
      <c r="P48" s="299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1"/>
    </row>
    <row r="49" spans="2:29" s="529" customFormat="1" ht="20.100000000000001" customHeight="1">
      <c r="B49" s="498"/>
      <c r="C49" s="425"/>
      <c r="D49" s="426"/>
      <c r="E49" s="447"/>
      <c r="F49" s="447"/>
      <c r="G49" s="447"/>
      <c r="H49" s="401"/>
      <c r="I49" s="578"/>
      <c r="J49" s="578"/>
      <c r="K49" s="578"/>
      <c r="L49" s="578"/>
      <c r="M49" s="398"/>
      <c r="N49" s="496"/>
      <c r="P49" s="299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1"/>
    </row>
    <row r="50" spans="2:29" s="529" customFormat="1" ht="20.100000000000001" customHeight="1">
      <c r="B50" s="498"/>
      <c r="C50" s="425"/>
      <c r="D50" s="426"/>
      <c r="E50" s="447"/>
      <c r="F50" s="447"/>
      <c r="G50" s="447"/>
      <c r="H50" s="401"/>
      <c r="I50" s="578"/>
      <c r="J50" s="578"/>
      <c r="K50" s="578"/>
      <c r="L50" s="578"/>
      <c r="M50" s="398"/>
      <c r="N50" s="496"/>
      <c r="P50" s="299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1"/>
    </row>
    <row r="51" spans="2:29" s="529" customFormat="1" ht="20.100000000000001" customHeight="1">
      <c r="B51" s="498"/>
      <c r="C51" s="425"/>
      <c r="D51" s="426"/>
      <c r="E51" s="447"/>
      <c r="F51" s="447"/>
      <c r="G51" s="447"/>
      <c r="H51" s="401"/>
      <c r="I51" s="578"/>
      <c r="J51" s="578"/>
      <c r="K51" s="578"/>
      <c r="L51" s="578"/>
      <c r="M51" s="398"/>
      <c r="N51" s="496"/>
      <c r="P51" s="299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1"/>
    </row>
    <row r="52" spans="2:29" s="529" customFormat="1" ht="20.100000000000001" customHeight="1">
      <c r="B52" s="498"/>
      <c r="C52" s="425"/>
      <c r="D52" s="426"/>
      <c r="E52" s="447"/>
      <c r="F52" s="447"/>
      <c r="G52" s="447"/>
      <c r="H52" s="401"/>
      <c r="I52" s="578"/>
      <c r="J52" s="578"/>
      <c r="K52" s="578"/>
      <c r="L52" s="578"/>
      <c r="M52" s="398"/>
      <c r="N52" s="496"/>
      <c r="P52" s="299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1"/>
    </row>
    <row r="53" spans="2:29" s="529" customFormat="1" ht="20.100000000000001" customHeight="1">
      <c r="B53" s="498"/>
      <c r="C53" s="425"/>
      <c r="D53" s="426"/>
      <c r="E53" s="447"/>
      <c r="F53" s="447"/>
      <c r="G53" s="447"/>
      <c r="H53" s="401"/>
      <c r="I53" s="578"/>
      <c r="J53" s="578"/>
      <c r="K53" s="578"/>
      <c r="L53" s="578"/>
      <c r="M53" s="398"/>
      <c r="N53" s="496"/>
      <c r="P53" s="299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1"/>
    </row>
    <row r="54" spans="2:29" s="529" customFormat="1" ht="20.100000000000001" customHeight="1">
      <c r="B54" s="498"/>
      <c r="C54" s="427"/>
      <c r="D54" s="428"/>
      <c r="E54" s="448"/>
      <c r="F54" s="448"/>
      <c r="G54" s="448"/>
      <c r="H54" s="399"/>
      <c r="I54" s="392"/>
      <c r="J54" s="392"/>
      <c r="K54" s="392"/>
      <c r="L54" s="392"/>
      <c r="M54" s="400"/>
      <c r="N54" s="496"/>
      <c r="P54" s="299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1"/>
    </row>
    <row r="55" spans="2:29" s="529" customFormat="1" ht="23.1" customHeight="1" thickBot="1">
      <c r="B55" s="498"/>
      <c r="C55" s="541" t="s">
        <v>667</v>
      </c>
      <c r="D55" s="542"/>
      <c r="E55" s="543">
        <f>SUM(E56:E62)</f>
        <v>0</v>
      </c>
      <c r="F55" s="543">
        <f>SUM(F56:F62)</f>
        <v>0</v>
      </c>
      <c r="G55" s="543">
        <f>SUM(G56:G62)</f>
        <v>0</v>
      </c>
      <c r="H55" s="550"/>
      <c r="I55" s="551"/>
      <c r="J55" s="551"/>
      <c r="K55" s="551"/>
      <c r="L55" s="551"/>
      <c r="M55" s="552"/>
      <c r="N55" s="496"/>
      <c r="P55" s="299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1"/>
    </row>
    <row r="56" spans="2:29" s="529" customFormat="1" ht="20.100000000000001" customHeight="1">
      <c r="B56" s="498"/>
      <c r="C56" s="572"/>
      <c r="D56" s="573"/>
      <c r="E56" s="574"/>
      <c r="F56" s="574"/>
      <c r="G56" s="574"/>
      <c r="H56" s="575"/>
      <c r="I56" s="576"/>
      <c r="J56" s="576"/>
      <c r="K56" s="576"/>
      <c r="L56" s="576"/>
      <c r="M56" s="577"/>
      <c r="N56" s="496"/>
      <c r="P56" s="299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1"/>
    </row>
    <row r="57" spans="2:29" s="529" customFormat="1" ht="20.100000000000001" customHeight="1">
      <c r="B57" s="498"/>
      <c r="C57" s="425"/>
      <c r="D57" s="426"/>
      <c r="E57" s="447"/>
      <c r="F57" s="447"/>
      <c r="G57" s="447"/>
      <c r="H57" s="401"/>
      <c r="I57" s="578"/>
      <c r="J57" s="578"/>
      <c r="K57" s="578"/>
      <c r="L57" s="578"/>
      <c r="M57" s="398"/>
      <c r="N57" s="496"/>
      <c r="P57" s="299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1"/>
    </row>
    <row r="58" spans="2:29" s="529" customFormat="1" ht="20.100000000000001" customHeight="1">
      <c r="B58" s="498"/>
      <c r="C58" s="425"/>
      <c r="D58" s="426"/>
      <c r="E58" s="447"/>
      <c r="F58" s="447"/>
      <c r="G58" s="447"/>
      <c r="H58" s="401"/>
      <c r="I58" s="578"/>
      <c r="J58" s="578"/>
      <c r="K58" s="578"/>
      <c r="L58" s="578"/>
      <c r="M58" s="398"/>
      <c r="N58" s="496"/>
      <c r="P58" s="299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1"/>
    </row>
    <row r="59" spans="2:29" s="529" customFormat="1" ht="20.100000000000001" customHeight="1">
      <c r="B59" s="498"/>
      <c r="C59" s="425"/>
      <c r="D59" s="426"/>
      <c r="E59" s="447"/>
      <c r="F59" s="447"/>
      <c r="G59" s="447"/>
      <c r="H59" s="401"/>
      <c r="I59" s="578"/>
      <c r="J59" s="578"/>
      <c r="K59" s="578"/>
      <c r="L59" s="578"/>
      <c r="M59" s="398"/>
      <c r="N59" s="496"/>
      <c r="P59" s="299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1"/>
    </row>
    <row r="60" spans="2:29" s="529" customFormat="1" ht="20.100000000000001" customHeight="1">
      <c r="B60" s="498"/>
      <c r="C60" s="425"/>
      <c r="D60" s="426"/>
      <c r="E60" s="447"/>
      <c r="F60" s="447"/>
      <c r="G60" s="447"/>
      <c r="H60" s="401"/>
      <c r="I60" s="578"/>
      <c r="J60" s="578"/>
      <c r="K60" s="578"/>
      <c r="L60" s="578"/>
      <c r="M60" s="398"/>
      <c r="N60" s="496"/>
      <c r="P60" s="299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1"/>
    </row>
    <row r="61" spans="2:29" s="529" customFormat="1" ht="20.100000000000001" customHeight="1">
      <c r="B61" s="498"/>
      <c r="C61" s="425"/>
      <c r="D61" s="426"/>
      <c r="E61" s="447"/>
      <c r="F61" s="447"/>
      <c r="G61" s="447"/>
      <c r="H61" s="401"/>
      <c r="I61" s="578"/>
      <c r="J61" s="578"/>
      <c r="K61" s="578"/>
      <c r="L61" s="578"/>
      <c r="M61" s="398"/>
      <c r="N61" s="496"/>
      <c r="P61" s="299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1"/>
    </row>
    <row r="62" spans="2:29" s="529" customFormat="1" ht="20.100000000000001" customHeight="1">
      <c r="B62" s="498"/>
      <c r="C62" s="427"/>
      <c r="D62" s="428"/>
      <c r="E62" s="448"/>
      <c r="F62" s="448"/>
      <c r="G62" s="448"/>
      <c r="H62" s="399"/>
      <c r="I62" s="392"/>
      <c r="J62" s="392"/>
      <c r="K62" s="392"/>
      <c r="L62" s="392"/>
      <c r="M62" s="400"/>
      <c r="N62" s="496"/>
      <c r="P62" s="299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1"/>
    </row>
    <row r="63" spans="2:29" s="529" customFormat="1" ht="23.1" customHeight="1">
      <c r="B63" s="498"/>
      <c r="C63" s="546"/>
      <c r="D63" s="546"/>
      <c r="E63" s="547"/>
      <c r="F63" s="547"/>
      <c r="G63" s="547"/>
      <c r="H63" s="547"/>
      <c r="I63" s="547"/>
      <c r="J63" s="547"/>
      <c r="K63" s="547"/>
      <c r="L63" s="547"/>
      <c r="M63" s="547"/>
      <c r="N63" s="496"/>
      <c r="P63" s="299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1"/>
    </row>
    <row r="64" spans="2:29" s="529" customFormat="1" ht="23.1" customHeight="1">
      <c r="B64" s="498"/>
      <c r="C64" s="508"/>
      <c r="D64" s="509"/>
      <c r="E64" s="548" t="s">
        <v>124</v>
      </c>
      <c r="F64" s="548" t="s">
        <v>125</v>
      </c>
      <c r="G64" s="548" t="s">
        <v>126</v>
      </c>
      <c r="H64" s="1008" t="s">
        <v>378</v>
      </c>
      <c r="I64" s="1009"/>
      <c r="J64" s="1009"/>
      <c r="K64" s="1009"/>
      <c r="L64" s="1009"/>
      <c r="M64" s="1010"/>
      <c r="N64" s="496"/>
      <c r="P64" s="299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1"/>
    </row>
    <row r="65" spans="2:29" s="529" customFormat="1" ht="23.1" customHeight="1">
      <c r="B65" s="498"/>
      <c r="C65" s="516" t="s">
        <v>463</v>
      </c>
      <c r="D65" s="517"/>
      <c r="E65" s="549">
        <f>ejercicio-2</f>
        <v>2016</v>
      </c>
      <c r="F65" s="549">
        <f>ejercicio-1</f>
        <v>2017</v>
      </c>
      <c r="G65" s="549">
        <f>ejercicio</f>
        <v>2018</v>
      </c>
      <c r="H65" s="1011"/>
      <c r="I65" s="1012"/>
      <c r="J65" s="1012"/>
      <c r="K65" s="1012"/>
      <c r="L65" s="1012"/>
      <c r="M65" s="1013"/>
      <c r="N65" s="496"/>
      <c r="P65" s="299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1"/>
    </row>
    <row r="66" spans="2:29" s="529" customFormat="1" ht="23.1" customHeight="1">
      <c r="B66" s="498"/>
      <c r="C66" s="527" t="s">
        <v>464</v>
      </c>
      <c r="D66" s="528"/>
      <c r="E66" s="368"/>
      <c r="F66" s="368"/>
      <c r="G66" s="761"/>
      <c r="H66" s="579"/>
      <c r="I66" s="580"/>
      <c r="J66" s="580"/>
      <c r="K66" s="580"/>
      <c r="L66" s="580"/>
      <c r="M66" s="369"/>
      <c r="N66" s="496"/>
      <c r="P66" s="299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1"/>
    </row>
    <row r="67" spans="2:29" s="529" customFormat="1" ht="23.1" customHeight="1">
      <c r="B67" s="498"/>
      <c r="C67" s="530" t="s">
        <v>465</v>
      </c>
      <c r="D67" s="531"/>
      <c r="E67" s="373"/>
      <c r="F67" s="373"/>
      <c r="G67" s="448"/>
      <c r="H67" s="399"/>
      <c r="I67" s="392"/>
      <c r="J67" s="392"/>
      <c r="K67" s="392"/>
      <c r="L67" s="392"/>
      <c r="M67" s="400"/>
      <c r="N67" s="496"/>
      <c r="P67" s="299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1"/>
    </row>
    <row r="68" spans="2:29" s="529" customFormat="1" ht="23.1" customHeight="1">
      <c r="B68" s="498"/>
      <c r="C68" s="546"/>
      <c r="D68" s="546"/>
      <c r="E68" s="547"/>
      <c r="F68" s="547"/>
      <c r="G68" s="547"/>
      <c r="H68" s="547"/>
      <c r="I68" s="547"/>
      <c r="J68" s="547"/>
      <c r="K68" s="547"/>
      <c r="L68" s="547"/>
      <c r="M68" s="547"/>
      <c r="N68" s="496"/>
      <c r="P68" s="299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1"/>
    </row>
    <row r="69" spans="2:29" s="529" customFormat="1" ht="23.1" customHeight="1">
      <c r="B69" s="498"/>
      <c r="C69" s="910" t="s">
        <v>656</v>
      </c>
      <c r="D69" s="509"/>
      <c r="E69" s="548" t="s">
        <v>124</v>
      </c>
      <c r="F69" s="548" t="s">
        <v>125</v>
      </c>
      <c r="G69" s="548" t="s">
        <v>126</v>
      </c>
      <c r="H69" s="1008" t="s">
        <v>378</v>
      </c>
      <c r="I69" s="1009"/>
      <c r="J69" s="1009"/>
      <c r="K69" s="1009"/>
      <c r="L69" s="1009"/>
      <c r="M69" s="1010"/>
      <c r="N69" s="496"/>
      <c r="P69" s="299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1"/>
    </row>
    <row r="70" spans="2:29" s="529" customFormat="1" ht="23.1" customHeight="1">
      <c r="B70" s="498"/>
      <c r="C70" s="516" t="s">
        <v>657</v>
      </c>
      <c r="D70" s="517"/>
      <c r="E70" s="549">
        <f>ejercicio-2</f>
        <v>2016</v>
      </c>
      <c r="F70" s="549">
        <f>ejercicio-1</f>
        <v>2017</v>
      </c>
      <c r="G70" s="549">
        <f>ejercicio</f>
        <v>2018</v>
      </c>
      <c r="H70" s="1011"/>
      <c r="I70" s="1012"/>
      <c r="J70" s="1012"/>
      <c r="K70" s="1012"/>
      <c r="L70" s="1012"/>
      <c r="M70" s="1013"/>
      <c r="N70" s="496"/>
      <c r="P70" s="299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1"/>
    </row>
    <row r="71" spans="2:29" s="529" customFormat="1" ht="23.1" customHeight="1">
      <c r="B71" s="498"/>
      <c r="C71" s="521" t="s">
        <v>658</v>
      </c>
      <c r="D71" s="522"/>
      <c r="E71" s="523">
        <f>SUM(E72:E75)</f>
        <v>429243.8</v>
      </c>
      <c r="F71" s="523">
        <f>SUM(F72:F75)</f>
        <v>328403.40999999997</v>
      </c>
      <c r="G71" s="523">
        <f>SUM(G72:G75)</f>
        <v>418322.28</v>
      </c>
      <c r="H71" s="553"/>
      <c r="I71" s="554"/>
      <c r="J71" s="554"/>
      <c r="K71" s="554"/>
      <c r="L71" s="554"/>
      <c r="M71" s="555"/>
      <c r="N71" s="496"/>
      <c r="P71" s="299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1"/>
    </row>
    <row r="72" spans="2:29" s="529" customFormat="1" ht="23.1" customHeight="1">
      <c r="B72" s="498"/>
      <c r="C72" s="556" t="s">
        <v>501</v>
      </c>
      <c r="D72" s="557"/>
      <c r="E72" s="370"/>
      <c r="F72" s="370"/>
      <c r="G72" s="370"/>
      <c r="H72" s="396"/>
      <c r="I72" s="391"/>
      <c r="J72" s="391"/>
      <c r="K72" s="391"/>
      <c r="L72" s="391"/>
      <c r="M72" s="397"/>
      <c r="N72" s="496"/>
      <c r="P72" s="299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1"/>
    </row>
    <row r="73" spans="2:29" s="529" customFormat="1" ht="23.1" customHeight="1">
      <c r="B73" s="498"/>
      <c r="C73" s="558" t="s">
        <v>502</v>
      </c>
      <c r="D73" s="532"/>
      <c r="E73" s="371"/>
      <c r="F73" s="371"/>
      <c r="G73" s="371"/>
      <c r="H73" s="401"/>
      <c r="I73" s="578"/>
      <c r="J73" s="578"/>
      <c r="K73" s="578"/>
      <c r="L73" s="578"/>
      <c r="M73" s="398"/>
      <c r="N73" s="496"/>
      <c r="P73" s="299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1"/>
    </row>
    <row r="74" spans="2:29" s="529" customFormat="1" ht="23.1" customHeight="1">
      <c r="B74" s="498"/>
      <c r="C74" s="559" t="s">
        <v>503</v>
      </c>
      <c r="D74" s="560"/>
      <c r="E74" s="372"/>
      <c r="F74" s="372"/>
      <c r="G74" s="372"/>
      <c r="H74" s="581"/>
      <c r="I74" s="582"/>
      <c r="J74" s="582"/>
      <c r="K74" s="582"/>
      <c r="L74" s="582"/>
      <c r="M74" s="355"/>
      <c r="N74" s="496"/>
      <c r="P74" s="299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1"/>
    </row>
    <row r="75" spans="2:29" s="529" customFormat="1" ht="23.1" customHeight="1">
      <c r="B75" s="498"/>
      <c r="C75" s="912" t="s">
        <v>660</v>
      </c>
      <c r="D75" s="532"/>
      <c r="E75" s="371">
        <v>429243.8</v>
      </c>
      <c r="F75" s="371">
        <v>328403.40999999997</v>
      </c>
      <c r="G75" s="371">
        <v>418322.28</v>
      </c>
      <c r="H75" s="832"/>
      <c r="I75" s="578"/>
      <c r="J75" s="578"/>
      <c r="K75" s="578"/>
      <c r="L75" s="578"/>
      <c r="M75" s="833"/>
      <c r="N75" s="496"/>
      <c r="P75" s="299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1"/>
    </row>
    <row r="76" spans="2:29" s="526" customFormat="1" ht="23.1" customHeight="1">
      <c r="B76" s="520"/>
      <c r="C76" s="521" t="s">
        <v>661</v>
      </c>
      <c r="D76" s="522"/>
      <c r="E76" s="523">
        <f>SUM(E77:E83)</f>
        <v>43753.79</v>
      </c>
      <c r="F76" s="523">
        <f>SUM(F77:F83)</f>
        <v>210097.57292542979</v>
      </c>
      <c r="G76" s="523">
        <f>SUM(G77:G83)</f>
        <v>187145.5</v>
      </c>
      <c r="H76" s="553"/>
      <c r="I76" s="554"/>
      <c r="J76" s="554"/>
      <c r="K76" s="554"/>
      <c r="L76" s="554"/>
      <c r="M76" s="555"/>
      <c r="N76" s="561"/>
      <c r="P76" s="299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1"/>
    </row>
    <row r="77" spans="2:29" s="529" customFormat="1" ht="23.1" customHeight="1">
      <c r="B77" s="498"/>
      <c r="C77" s="556" t="s">
        <v>504</v>
      </c>
      <c r="D77" s="557"/>
      <c r="E77" s="445">
        <f>35170.16+651</f>
        <v>35821.160000000003</v>
      </c>
      <c r="F77" s="445">
        <v>145206.09</v>
      </c>
      <c r="G77" s="445">
        <v>94451.68</v>
      </c>
      <c r="H77" s="396"/>
      <c r="I77" s="391"/>
      <c r="J77" s="391"/>
      <c r="K77" s="391"/>
      <c r="L77" s="391"/>
      <c r="M77" s="397"/>
      <c r="N77" s="496"/>
      <c r="P77" s="299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1"/>
    </row>
    <row r="78" spans="2:29" s="529" customFormat="1" ht="23.1" customHeight="1">
      <c r="B78" s="498"/>
      <c r="C78" s="558" t="s">
        <v>505</v>
      </c>
      <c r="D78" s="532"/>
      <c r="E78" s="447"/>
      <c r="F78" s="447"/>
      <c r="G78" s="447"/>
      <c r="H78" s="401"/>
      <c r="I78" s="578"/>
      <c r="J78" s="578"/>
      <c r="K78" s="578"/>
      <c r="L78" s="578"/>
      <c r="M78" s="398"/>
      <c r="N78" s="496"/>
      <c r="P78" s="299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1"/>
    </row>
    <row r="79" spans="2:29" s="529" customFormat="1" ht="23.1" customHeight="1">
      <c r="B79" s="498"/>
      <c r="C79" s="558" t="s">
        <v>506</v>
      </c>
      <c r="D79" s="532"/>
      <c r="E79" s="447"/>
      <c r="F79" s="447"/>
      <c r="G79" s="447"/>
      <c r="H79" s="401"/>
      <c r="I79" s="578"/>
      <c r="J79" s="578"/>
      <c r="K79" s="578"/>
      <c r="L79" s="578"/>
      <c r="M79" s="398"/>
      <c r="N79" s="496"/>
      <c r="P79" s="299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1"/>
    </row>
    <row r="80" spans="2:29" s="529" customFormat="1" ht="23.1" customHeight="1">
      <c r="B80" s="498"/>
      <c r="C80" s="558" t="s">
        <v>507</v>
      </c>
      <c r="D80" s="532"/>
      <c r="E80" s="447"/>
      <c r="F80" s="447"/>
      <c r="G80" s="447"/>
      <c r="H80" s="401"/>
      <c r="I80" s="578"/>
      <c r="J80" s="578"/>
      <c r="K80" s="578"/>
      <c r="L80" s="578"/>
      <c r="M80" s="398"/>
      <c r="N80" s="496"/>
      <c r="P80" s="299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1"/>
    </row>
    <row r="81" spans="2:29" s="529" customFormat="1" ht="23.1" customHeight="1">
      <c r="B81" s="498"/>
      <c r="C81" s="562" t="s">
        <v>524</v>
      </c>
      <c r="D81" s="532"/>
      <c r="E81" s="447"/>
      <c r="F81" s="447">
        <v>40942.352925429775</v>
      </c>
      <c r="G81" s="447">
        <v>89693.82</v>
      </c>
      <c r="H81" s="401"/>
      <c r="I81" s="578"/>
      <c r="J81" s="578"/>
      <c r="K81" s="578"/>
      <c r="L81" s="578"/>
      <c r="M81" s="398"/>
      <c r="N81" s="496"/>
      <c r="P81" s="299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1"/>
    </row>
    <row r="82" spans="2:29" s="529" customFormat="1" ht="23.1" customHeight="1">
      <c r="B82" s="498"/>
      <c r="C82" s="963"/>
      <c r="D82" s="560"/>
      <c r="E82" s="964">
        <v>7932.63</v>
      </c>
      <c r="F82" s="964">
        <v>23949.13</v>
      </c>
      <c r="G82" s="964">
        <v>3000</v>
      </c>
      <c r="H82" s="965" t="s">
        <v>724</v>
      </c>
      <c r="I82" s="582"/>
      <c r="J82" s="582"/>
      <c r="K82" s="582"/>
      <c r="L82" s="582"/>
      <c r="M82" s="355"/>
      <c r="N82" s="496"/>
      <c r="P82" s="299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1"/>
    </row>
    <row r="83" spans="2:29" s="529" customFormat="1" ht="23.1" customHeight="1">
      <c r="B83" s="498"/>
      <c r="C83" s="530" t="s">
        <v>508</v>
      </c>
      <c r="D83" s="531"/>
      <c r="E83" s="448"/>
      <c r="F83" s="448"/>
      <c r="G83" s="448"/>
      <c r="H83" s="399"/>
      <c r="I83" s="392"/>
      <c r="J83" s="392"/>
      <c r="K83" s="392"/>
      <c r="L83" s="392"/>
      <c r="M83" s="400"/>
      <c r="N83" s="496"/>
      <c r="P83" s="299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1"/>
    </row>
    <row r="84" spans="2:29" s="529" customFormat="1" ht="23.1" customHeight="1">
      <c r="B84" s="498"/>
      <c r="C84" s="546"/>
      <c r="D84" s="546"/>
      <c r="E84" s="547"/>
      <c r="F84" s="547"/>
      <c r="G84" s="547"/>
      <c r="H84" s="547"/>
      <c r="I84" s="547"/>
      <c r="J84" s="547"/>
      <c r="K84" s="547"/>
      <c r="L84" s="547"/>
      <c r="M84" s="547"/>
      <c r="N84" s="496"/>
      <c r="P84" s="299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1"/>
    </row>
    <row r="85" spans="2:29" s="529" customFormat="1" ht="23.1" customHeight="1">
      <c r="B85" s="498"/>
      <c r="C85" s="1017" t="s">
        <v>554</v>
      </c>
      <c r="D85" s="1018"/>
      <c r="E85" s="1019"/>
      <c r="F85" s="704" t="s">
        <v>214</v>
      </c>
      <c r="G85" s="548" t="s">
        <v>126</v>
      </c>
      <c r="H85" s="1015" t="s">
        <v>378</v>
      </c>
      <c r="I85" s="1015"/>
      <c r="J85" s="1015"/>
      <c r="K85" s="1015"/>
      <c r="L85" s="1015"/>
      <c r="M85" s="1015"/>
      <c r="N85" s="496"/>
      <c r="P85" s="299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1"/>
    </row>
    <row r="86" spans="2:29" s="529" customFormat="1" ht="42.95" customHeight="1">
      <c r="B86" s="498"/>
      <c r="C86" s="1020"/>
      <c r="D86" s="1021"/>
      <c r="E86" s="1022"/>
      <c r="F86" s="705" t="s">
        <v>555</v>
      </c>
      <c r="G86" s="549">
        <f>ejercicio</f>
        <v>2018</v>
      </c>
      <c r="H86" s="1016"/>
      <c r="I86" s="1016"/>
      <c r="J86" s="1016"/>
      <c r="K86" s="1016"/>
      <c r="L86" s="1016"/>
      <c r="M86" s="1016"/>
      <c r="N86" s="496"/>
      <c r="P86" s="299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1"/>
    </row>
    <row r="87" spans="2:29" s="529" customFormat="1" ht="23.1" customHeight="1" thickBot="1">
      <c r="B87" s="498"/>
      <c r="C87" s="541" t="s">
        <v>559</v>
      </c>
      <c r="D87" s="709"/>
      <c r="E87" s="710"/>
      <c r="F87" s="543"/>
      <c r="G87" s="543">
        <f>SUM(G88:G90)</f>
        <v>0</v>
      </c>
      <c r="H87" s="550"/>
      <c r="I87" s="551"/>
      <c r="J87" s="551"/>
      <c r="K87" s="551"/>
      <c r="L87" s="551"/>
      <c r="M87" s="552"/>
      <c r="N87" s="496"/>
      <c r="P87" s="299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1"/>
    </row>
    <row r="88" spans="2:29" s="529" customFormat="1" ht="23.1" customHeight="1">
      <c r="B88" s="498"/>
      <c r="C88" s="1023" t="s">
        <v>556</v>
      </c>
      <c r="D88" s="1024"/>
      <c r="E88" s="1025"/>
      <c r="F88" s="762"/>
      <c r="G88" s="370"/>
      <c r="H88" s="711"/>
      <c r="I88" s="391"/>
      <c r="J88" s="391"/>
      <c r="K88" s="391"/>
      <c r="L88" s="391"/>
      <c r="M88" s="586"/>
      <c r="N88" s="496"/>
      <c r="P88" s="299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1"/>
    </row>
    <row r="89" spans="2:29" s="529" customFormat="1" ht="23.1" customHeight="1">
      <c r="B89" s="498"/>
      <c r="C89" s="706" t="s">
        <v>557</v>
      </c>
      <c r="D89" s="707"/>
      <c r="E89" s="708"/>
      <c r="F89" s="762"/>
      <c r="G89" s="370"/>
      <c r="H89" s="585"/>
      <c r="I89" s="391"/>
      <c r="J89" s="391"/>
      <c r="K89" s="391"/>
      <c r="L89" s="391"/>
      <c r="M89" s="586"/>
      <c r="N89" s="496"/>
      <c r="P89" s="299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1"/>
    </row>
    <row r="90" spans="2:29" s="529" customFormat="1" ht="23.1" customHeight="1">
      <c r="B90" s="498"/>
      <c r="C90" s="1026" t="s">
        <v>558</v>
      </c>
      <c r="D90" s="1027"/>
      <c r="E90" s="1028"/>
      <c r="F90" s="763"/>
      <c r="G90" s="371"/>
      <c r="H90" s="587"/>
      <c r="I90" s="578"/>
      <c r="J90" s="578"/>
      <c r="K90" s="578"/>
      <c r="L90" s="578"/>
      <c r="M90" s="588"/>
      <c r="N90" s="496"/>
      <c r="P90" s="299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1"/>
    </row>
    <row r="91" spans="2:29" s="529" customFormat="1" ht="23.1" customHeight="1">
      <c r="B91" s="498"/>
      <c r="C91" s="698"/>
      <c r="D91" s="546"/>
      <c r="E91" s="699"/>
      <c r="F91" s="699"/>
      <c r="G91" s="699"/>
      <c r="H91" s="700"/>
      <c r="I91" s="700"/>
      <c r="J91" s="700"/>
      <c r="K91" s="700"/>
      <c r="L91" s="700"/>
      <c r="M91" s="700"/>
      <c r="N91" s="496"/>
      <c r="P91" s="299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1"/>
    </row>
    <row r="92" spans="2:29" s="529" customFormat="1" ht="23.1" customHeight="1">
      <c r="B92" s="498"/>
      <c r="C92" s="701" t="s">
        <v>207</v>
      </c>
      <c r="D92" s="702"/>
      <c r="E92" s="547"/>
      <c r="F92" s="547"/>
      <c r="G92" s="547"/>
      <c r="H92" s="547"/>
      <c r="I92" s="547"/>
      <c r="J92" s="547"/>
      <c r="K92" s="547"/>
      <c r="L92" s="547"/>
      <c r="M92" s="547"/>
      <c r="N92" s="496"/>
      <c r="P92" s="299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1"/>
    </row>
    <row r="93" spans="2:29" s="529" customFormat="1" ht="23.1" customHeight="1">
      <c r="B93" s="498"/>
      <c r="C93" s="702" t="s">
        <v>611</v>
      </c>
      <c r="D93" s="702"/>
      <c r="E93" s="565"/>
      <c r="F93" s="565"/>
      <c r="G93" s="565"/>
      <c r="H93" s="565"/>
      <c r="I93" s="565"/>
      <c r="J93" s="565"/>
      <c r="K93" s="565"/>
      <c r="L93" s="565"/>
      <c r="M93" s="565"/>
      <c r="N93" s="496"/>
      <c r="P93" s="299"/>
      <c r="Q93" s="300"/>
      <c r="R93" s="300"/>
      <c r="S93" s="300"/>
      <c r="T93" s="300"/>
      <c r="U93" s="300"/>
      <c r="V93" s="300"/>
      <c r="W93" s="300"/>
      <c r="X93" s="300"/>
      <c r="Y93" s="300"/>
      <c r="Z93" s="300"/>
      <c r="AA93" s="300"/>
      <c r="AB93" s="300"/>
      <c r="AC93" s="301"/>
    </row>
    <row r="94" spans="2:29" s="529" customFormat="1" ht="23.1" customHeight="1">
      <c r="B94" s="498"/>
      <c r="C94" s="703" t="s">
        <v>467</v>
      </c>
      <c r="D94" s="702"/>
      <c r="E94" s="565"/>
      <c r="F94" s="565"/>
      <c r="G94" s="565"/>
      <c r="H94" s="565"/>
      <c r="I94" s="565"/>
      <c r="J94" s="565"/>
      <c r="K94" s="565"/>
      <c r="L94" s="565"/>
      <c r="M94" s="565"/>
      <c r="N94" s="496"/>
      <c r="P94" s="299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1"/>
    </row>
    <row r="95" spans="2:29" s="529" customFormat="1" ht="23.1" customHeight="1">
      <c r="B95" s="498"/>
      <c r="C95" s="703" t="s">
        <v>612</v>
      </c>
      <c r="D95" s="702"/>
      <c r="E95" s="565"/>
      <c r="F95" s="565"/>
      <c r="G95" s="565"/>
      <c r="H95" s="565"/>
      <c r="I95" s="565"/>
      <c r="J95" s="565"/>
      <c r="K95" s="565"/>
      <c r="L95" s="565"/>
      <c r="M95" s="565"/>
      <c r="N95" s="496"/>
      <c r="P95" s="299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1"/>
    </row>
    <row r="96" spans="2:29" ht="23.1" customHeight="1" thickBot="1">
      <c r="B96" s="566"/>
      <c r="C96" s="994"/>
      <c r="D96" s="994"/>
      <c r="E96" s="994"/>
      <c r="F96" s="994"/>
      <c r="G96" s="567"/>
      <c r="H96" s="567"/>
      <c r="I96" s="567"/>
      <c r="J96" s="567"/>
      <c r="K96" s="567"/>
      <c r="L96" s="567"/>
      <c r="M96" s="567"/>
      <c r="N96" s="568"/>
      <c r="P96" s="302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4"/>
    </row>
    <row r="97" spans="3:13" ht="23.1" customHeight="1">
      <c r="C97" s="493"/>
      <c r="D97" s="493"/>
      <c r="E97" s="494"/>
      <c r="F97" s="494"/>
      <c r="G97" s="494"/>
      <c r="H97" s="494"/>
      <c r="I97" s="494"/>
      <c r="J97" s="494"/>
      <c r="K97" s="494"/>
      <c r="L97" s="494"/>
      <c r="M97" s="494"/>
    </row>
    <row r="98" spans="3:13" ht="12.75">
      <c r="C98" s="569" t="s">
        <v>76</v>
      </c>
      <c r="D98" s="493"/>
      <c r="E98" s="494"/>
      <c r="F98" s="494"/>
      <c r="G98" s="494"/>
      <c r="H98" s="494"/>
      <c r="I98" s="494"/>
      <c r="J98" s="494"/>
      <c r="K98" s="494"/>
      <c r="L98" s="494"/>
      <c r="M98" s="570" t="s">
        <v>46</v>
      </c>
    </row>
    <row r="99" spans="3:13" ht="12.75">
      <c r="C99" s="571" t="s">
        <v>77</v>
      </c>
      <c r="D99" s="493"/>
      <c r="E99" s="494"/>
      <c r="F99" s="494"/>
      <c r="G99" s="494"/>
      <c r="H99" s="494"/>
      <c r="I99" s="494"/>
      <c r="J99" s="494"/>
      <c r="K99" s="494"/>
      <c r="L99" s="494"/>
      <c r="M99" s="494"/>
    </row>
    <row r="100" spans="3:13" ht="12.75">
      <c r="C100" s="571" t="s">
        <v>78</v>
      </c>
      <c r="D100" s="493"/>
      <c r="E100" s="494"/>
      <c r="F100" s="494"/>
      <c r="G100" s="494"/>
      <c r="H100" s="494"/>
      <c r="I100" s="494"/>
      <c r="J100" s="494"/>
      <c r="K100" s="494"/>
      <c r="L100" s="494"/>
      <c r="M100" s="494"/>
    </row>
    <row r="101" spans="3:13" ht="12.75">
      <c r="C101" s="571" t="s">
        <v>79</v>
      </c>
      <c r="D101" s="493"/>
      <c r="E101" s="494"/>
      <c r="F101" s="494"/>
      <c r="G101" s="494"/>
      <c r="H101" s="494"/>
      <c r="I101" s="494"/>
      <c r="J101" s="494"/>
      <c r="K101" s="494"/>
      <c r="L101" s="494"/>
      <c r="M101" s="494"/>
    </row>
    <row r="102" spans="3:13" ht="12.75">
      <c r="C102" s="571" t="s">
        <v>80</v>
      </c>
      <c r="D102" s="493"/>
      <c r="E102" s="494"/>
      <c r="F102" s="494"/>
      <c r="G102" s="494"/>
      <c r="H102" s="494"/>
      <c r="I102" s="494"/>
      <c r="J102" s="494"/>
      <c r="K102" s="494"/>
      <c r="L102" s="494"/>
      <c r="M102" s="494"/>
    </row>
    <row r="103" spans="3:13" ht="23.1" customHeight="1">
      <c r="C103" s="493"/>
      <c r="D103" s="493"/>
      <c r="E103" s="494"/>
      <c r="F103" s="494"/>
      <c r="G103" s="494"/>
      <c r="H103" s="494"/>
      <c r="I103" s="494"/>
      <c r="J103" s="494"/>
      <c r="K103" s="494"/>
      <c r="L103" s="494"/>
      <c r="M103" s="494"/>
    </row>
    <row r="104" spans="3:13" ht="23.1" customHeight="1">
      <c r="C104" s="493"/>
      <c r="D104" s="493"/>
      <c r="E104" s="494"/>
      <c r="F104" s="494"/>
      <c r="G104" s="494"/>
      <c r="H104" s="494"/>
      <c r="I104" s="494"/>
      <c r="J104" s="494"/>
      <c r="K104" s="494"/>
      <c r="L104" s="494"/>
      <c r="M104" s="494"/>
    </row>
    <row r="105" spans="3:13" ht="23.1" customHeight="1">
      <c r="C105" s="493"/>
      <c r="D105" s="493"/>
      <c r="E105" s="494"/>
      <c r="F105" s="494"/>
      <c r="G105" s="494"/>
      <c r="H105" s="494"/>
      <c r="I105" s="494"/>
      <c r="J105" s="494"/>
      <c r="K105" s="494"/>
      <c r="L105" s="494"/>
      <c r="M105" s="494"/>
    </row>
    <row r="106" spans="3:13" ht="23.1" customHeight="1">
      <c r="C106" s="493"/>
      <c r="D106" s="493"/>
      <c r="E106" s="494"/>
      <c r="F106" s="494"/>
      <c r="G106" s="494"/>
      <c r="H106" s="494"/>
      <c r="I106" s="494"/>
      <c r="J106" s="494"/>
      <c r="K106" s="494"/>
      <c r="L106" s="494"/>
      <c r="M106" s="494"/>
    </row>
    <row r="107" spans="3:13" ht="23.1" customHeight="1">
      <c r="F107" s="494"/>
      <c r="G107" s="494"/>
      <c r="H107" s="494"/>
      <c r="I107" s="494"/>
      <c r="J107" s="494"/>
      <c r="K107" s="494"/>
      <c r="L107" s="494"/>
      <c r="M107" s="494"/>
    </row>
  </sheetData>
  <sheetProtection password="E059" sheet="1" objects="1" scenarios="1" insertRows="0"/>
  <mergeCells count="11">
    <mergeCell ref="C96:F96"/>
    <mergeCell ref="H45:M46"/>
    <mergeCell ref="H64:M65"/>
    <mergeCell ref="M6:M7"/>
    <mergeCell ref="D9:M9"/>
    <mergeCell ref="C12:D12"/>
    <mergeCell ref="H69:M70"/>
    <mergeCell ref="H85:M86"/>
    <mergeCell ref="C85:E86"/>
    <mergeCell ref="C88:E88"/>
    <mergeCell ref="C90:E90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46"/>
  <sheetViews>
    <sheetView topLeftCell="A20" zoomScale="70" zoomScaleNormal="70" workbookViewId="0">
      <selection activeCell="D52" sqref="D52"/>
    </sheetView>
  </sheetViews>
  <sheetFormatPr baseColWidth="10" defaultColWidth="10.6640625" defaultRowHeight="23.1" customHeight="1"/>
  <cols>
    <col min="1" max="2" width="3.109375" style="593" customWidth="1"/>
    <col min="3" max="3" width="13.5546875" style="593" customWidth="1"/>
    <col min="4" max="4" width="76.6640625" style="593" customWidth="1"/>
    <col min="5" max="7" width="18.33203125" style="593" customWidth="1"/>
    <col min="8" max="8" width="3.33203125" style="593" customWidth="1"/>
    <col min="9" max="16384" width="10.6640625" style="593"/>
  </cols>
  <sheetData>
    <row r="1" spans="2:23" ht="23.1" customHeight="1">
      <c r="D1" s="594"/>
    </row>
    <row r="2" spans="2:23" ht="23.1" customHeight="1">
      <c r="D2" s="872" t="s">
        <v>31</v>
      </c>
    </row>
    <row r="3" spans="2:23" ht="23.1" customHeight="1">
      <c r="D3" s="872" t="s">
        <v>32</v>
      </c>
    </row>
    <row r="4" spans="2:23" ht="23.1" customHeight="1" thickBot="1"/>
    <row r="5" spans="2:23" ht="9" customHeight="1">
      <c r="B5" s="596"/>
      <c r="C5" s="597"/>
      <c r="D5" s="597"/>
      <c r="E5" s="597"/>
      <c r="F5" s="597"/>
      <c r="G5" s="597"/>
      <c r="H5" s="598"/>
      <c r="J5" s="283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5"/>
    </row>
    <row r="6" spans="2:23" ht="30" customHeight="1">
      <c r="B6" s="599"/>
      <c r="C6" s="600" t="s">
        <v>0</v>
      </c>
      <c r="D6" s="594"/>
      <c r="E6" s="594"/>
      <c r="F6" s="594"/>
      <c r="G6" s="993">
        <f>ejercicio</f>
        <v>2018</v>
      </c>
      <c r="H6" s="601"/>
      <c r="J6" s="286"/>
      <c r="K6" s="287" t="s">
        <v>499</v>
      </c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9"/>
    </row>
    <row r="7" spans="2:23" ht="30" customHeight="1">
      <c r="B7" s="599"/>
      <c r="C7" s="600" t="s">
        <v>1</v>
      </c>
      <c r="D7" s="594"/>
      <c r="E7" s="594"/>
      <c r="F7" s="594"/>
      <c r="G7" s="993"/>
      <c r="H7" s="601"/>
      <c r="J7" s="286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9"/>
    </row>
    <row r="8" spans="2:23" ht="30" customHeight="1">
      <c r="B8" s="599"/>
      <c r="C8" s="603"/>
      <c r="D8" s="594"/>
      <c r="E8" s="594"/>
      <c r="F8" s="594"/>
      <c r="G8" s="604"/>
      <c r="H8" s="601"/>
      <c r="J8" s="286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9"/>
    </row>
    <row r="9" spans="2:23" s="608" customFormat="1" ht="30" customHeight="1">
      <c r="B9" s="605"/>
      <c r="C9" s="606" t="s">
        <v>2</v>
      </c>
      <c r="D9" s="995" t="str">
        <f>Entidad</f>
        <v>AGENCIA INSULAR DE LA ENERGÍA DE TENERIFE FUNDACIÓN CANARIA</v>
      </c>
      <c r="E9" s="995"/>
      <c r="F9" s="995"/>
      <c r="G9" s="995"/>
      <c r="H9" s="607"/>
      <c r="J9" s="290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2"/>
    </row>
    <row r="10" spans="2:23" ht="6.95" customHeight="1">
      <c r="B10" s="599"/>
      <c r="C10" s="594"/>
      <c r="D10" s="594"/>
      <c r="E10" s="594"/>
      <c r="F10" s="594"/>
      <c r="G10" s="594"/>
      <c r="H10" s="601"/>
      <c r="J10" s="286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9"/>
    </row>
    <row r="11" spans="2:23" s="612" customFormat="1" ht="30" customHeight="1">
      <c r="B11" s="609"/>
      <c r="C11" s="610" t="s">
        <v>150</v>
      </c>
      <c r="D11" s="610"/>
      <c r="E11" s="610"/>
      <c r="F11" s="610"/>
      <c r="G11" s="610"/>
      <c r="H11" s="611"/>
      <c r="J11" s="293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5"/>
    </row>
    <row r="12" spans="2:23" s="612" customFormat="1" ht="30" customHeight="1">
      <c r="B12" s="609"/>
      <c r="C12" s="837"/>
      <c r="D12" s="837"/>
      <c r="E12" s="837"/>
      <c r="F12" s="837"/>
      <c r="G12" s="837"/>
      <c r="H12" s="611"/>
      <c r="J12" s="293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5"/>
    </row>
    <row r="13" spans="2:23" ht="23.1" customHeight="1">
      <c r="B13" s="599"/>
      <c r="C13" s="838"/>
      <c r="D13" s="839"/>
      <c r="E13" s="840" t="s">
        <v>124</v>
      </c>
      <c r="F13" s="841" t="s">
        <v>125</v>
      </c>
      <c r="G13" s="842" t="s">
        <v>126</v>
      </c>
      <c r="H13" s="601"/>
      <c r="J13" s="286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9"/>
    </row>
    <row r="14" spans="2:23" ht="23.1" customHeight="1">
      <c r="B14" s="599"/>
      <c r="C14" s="843" t="s">
        <v>148</v>
      </c>
      <c r="D14" s="844"/>
      <c r="E14" s="845">
        <f>ejercicio-2</f>
        <v>2016</v>
      </c>
      <c r="F14" s="846">
        <f>ejercicio-1</f>
        <v>2017</v>
      </c>
      <c r="G14" s="847">
        <f>ejercicio</f>
        <v>2018</v>
      </c>
      <c r="H14" s="601"/>
      <c r="J14" s="286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9"/>
    </row>
    <row r="15" spans="2:23" ht="23.1" customHeight="1">
      <c r="B15" s="599"/>
      <c r="C15" s="848"/>
      <c r="D15" s="849"/>
      <c r="E15" s="873"/>
      <c r="F15" s="874"/>
      <c r="G15" s="875"/>
      <c r="H15" s="601"/>
      <c r="J15" s="286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9"/>
    </row>
    <row r="16" spans="2:23" ht="23.1" customHeight="1">
      <c r="B16" s="599"/>
      <c r="C16" s="876" t="s">
        <v>127</v>
      </c>
      <c r="D16" s="877" t="s">
        <v>128</v>
      </c>
      <c r="E16" s="878">
        <f>SUM(E17:E23)</f>
        <v>594723.62</v>
      </c>
      <c r="F16" s="878">
        <f>SUM(F17:F23)</f>
        <v>489915.24</v>
      </c>
      <c r="G16" s="878">
        <f>SUM(G17:G23)</f>
        <v>388257.6</v>
      </c>
      <c r="H16" s="601"/>
      <c r="J16" s="286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9"/>
    </row>
    <row r="17" spans="2:23" ht="23.1" customHeight="1">
      <c r="B17" s="599"/>
      <c r="C17" s="851" t="s">
        <v>129</v>
      </c>
      <c r="D17" s="852" t="s">
        <v>130</v>
      </c>
      <c r="E17" s="327">
        <v>0</v>
      </c>
      <c r="F17" s="327">
        <v>972.5</v>
      </c>
      <c r="G17" s="327">
        <v>642.5</v>
      </c>
      <c r="H17" s="601"/>
      <c r="J17" s="286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9"/>
    </row>
    <row r="18" spans="2:23" ht="23.1" customHeight="1">
      <c r="B18" s="599"/>
      <c r="C18" s="851" t="s">
        <v>132</v>
      </c>
      <c r="D18" s="852" t="s">
        <v>636</v>
      </c>
      <c r="E18" s="327">
        <v>0</v>
      </c>
      <c r="F18" s="327">
        <v>0</v>
      </c>
      <c r="G18" s="327">
        <v>0</v>
      </c>
      <c r="H18" s="601"/>
      <c r="J18" s="286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9"/>
    </row>
    <row r="19" spans="2:23" ht="23.1" customHeight="1">
      <c r="B19" s="599"/>
      <c r="C19" s="851" t="s">
        <v>134</v>
      </c>
      <c r="D19" s="852" t="s">
        <v>133</v>
      </c>
      <c r="E19" s="327">
        <v>594723.62</v>
      </c>
      <c r="F19" s="327">
        <v>488942.74</v>
      </c>
      <c r="G19" s="327">
        <v>387615.1</v>
      </c>
      <c r="H19" s="601"/>
      <c r="J19" s="286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9"/>
    </row>
    <row r="20" spans="2:23" ht="23.1" customHeight="1">
      <c r="B20" s="599"/>
      <c r="C20" s="851" t="s">
        <v>136</v>
      </c>
      <c r="D20" s="852" t="s">
        <v>135</v>
      </c>
      <c r="E20" s="327">
        <v>0</v>
      </c>
      <c r="F20" s="327">
        <v>0</v>
      </c>
      <c r="G20" s="327">
        <v>0</v>
      </c>
      <c r="H20" s="601"/>
      <c r="J20" s="286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9"/>
    </row>
    <row r="21" spans="2:23" ht="23.1" customHeight="1">
      <c r="B21" s="599"/>
      <c r="C21" s="851" t="s">
        <v>137</v>
      </c>
      <c r="D21" s="852" t="s">
        <v>637</v>
      </c>
      <c r="E21" s="327">
        <v>0</v>
      </c>
      <c r="F21" s="327">
        <v>0</v>
      </c>
      <c r="G21" s="327">
        <v>0</v>
      </c>
      <c r="H21" s="601"/>
      <c r="J21" s="286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9"/>
    </row>
    <row r="22" spans="2:23" ht="23.1" customHeight="1">
      <c r="B22" s="599"/>
      <c r="C22" s="851" t="s">
        <v>139</v>
      </c>
      <c r="D22" s="852" t="s">
        <v>138</v>
      </c>
      <c r="E22" s="327">
        <v>0</v>
      </c>
      <c r="F22" s="327">
        <v>0</v>
      </c>
      <c r="G22" s="327">
        <v>0</v>
      </c>
      <c r="H22" s="601"/>
      <c r="J22" s="286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9"/>
    </row>
    <row r="23" spans="2:23" ht="23.1" customHeight="1">
      <c r="B23" s="599"/>
      <c r="C23" s="851" t="s">
        <v>141</v>
      </c>
      <c r="D23" s="852" t="s">
        <v>140</v>
      </c>
      <c r="E23" s="327">
        <v>0</v>
      </c>
      <c r="F23" s="327">
        <v>0</v>
      </c>
      <c r="G23" s="327">
        <v>0</v>
      </c>
      <c r="H23" s="601"/>
      <c r="J23" s="286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9"/>
    </row>
    <row r="24" spans="2:23" ht="23.1" customHeight="1">
      <c r="B24" s="599"/>
      <c r="C24" s="866"/>
      <c r="D24" s="867"/>
      <c r="E24" s="873"/>
      <c r="F24" s="874"/>
      <c r="G24" s="875"/>
      <c r="H24" s="601"/>
      <c r="J24" s="286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9"/>
    </row>
    <row r="25" spans="2:23" ht="23.1" customHeight="1">
      <c r="B25" s="599"/>
      <c r="C25" s="876" t="s">
        <v>123</v>
      </c>
      <c r="D25" s="877" t="s">
        <v>142</v>
      </c>
      <c r="E25" s="878">
        <f>SUM(E26:E32)</f>
        <v>206322.23</v>
      </c>
      <c r="F25" s="878">
        <f>SUM(F26:F32)</f>
        <v>238651.50081922975</v>
      </c>
      <c r="G25" s="878">
        <f>SUM(G26:G32)</f>
        <v>298974.71999999997</v>
      </c>
      <c r="H25" s="601"/>
      <c r="J25" s="286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9"/>
    </row>
    <row r="26" spans="2:23" ht="23.1" customHeight="1">
      <c r="B26" s="599"/>
      <c r="C26" s="851" t="s">
        <v>129</v>
      </c>
      <c r="D26" s="852" t="s">
        <v>143</v>
      </c>
      <c r="E26" s="327">
        <v>0</v>
      </c>
      <c r="F26" s="327">
        <v>0</v>
      </c>
      <c r="G26" s="327">
        <v>0</v>
      </c>
      <c r="H26" s="601"/>
      <c r="J26" s="286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9"/>
    </row>
    <row r="27" spans="2:23" ht="23.1" customHeight="1">
      <c r="B27" s="599"/>
      <c r="C27" s="851" t="s">
        <v>132</v>
      </c>
      <c r="D27" s="852" t="s">
        <v>638</v>
      </c>
      <c r="E27" s="327">
        <v>0</v>
      </c>
      <c r="F27" s="327">
        <v>0</v>
      </c>
      <c r="G27" s="327">
        <v>0</v>
      </c>
      <c r="H27" s="601"/>
      <c r="J27" s="286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9"/>
    </row>
    <row r="28" spans="2:23" ht="23.1" customHeight="1">
      <c r="B28" s="599"/>
      <c r="C28" s="851" t="s">
        <v>134</v>
      </c>
      <c r="D28" s="852" t="s">
        <v>144</v>
      </c>
      <c r="E28" s="327">
        <v>193161.38</v>
      </c>
      <c r="F28" s="327">
        <v>232302.12081922975</v>
      </c>
      <c r="G28" s="327">
        <f>244786.34</f>
        <v>244786.34</v>
      </c>
      <c r="H28" s="601"/>
      <c r="J28" s="286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9"/>
    </row>
    <row r="29" spans="2:23" ht="23.1" customHeight="1">
      <c r="B29" s="599"/>
      <c r="C29" s="851" t="s">
        <v>136</v>
      </c>
      <c r="D29" s="852" t="s">
        <v>639</v>
      </c>
      <c r="E29" s="327">
        <v>0</v>
      </c>
      <c r="F29" s="327">
        <v>0</v>
      </c>
      <c r="G29" s="327">
        <v>0</v>
      </c>
      <c r="H29" s="601"/>
      <c r="J29" s="286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9"/>
    </row>
    <row r="30" spans="2:23" ht="23.1" customHeight="1">
      <c r="B30" s="599"/>
      <c r="C30" s="851" t="s">
        <v>137</v>
      </c>
      <c r="D30" s="852" t="s">
        <v>145</v>
      </c>
      <c r="E30" s="327">
        <v>0</v>
      </c>
      <c r="F30" s="327">
        <v>0</v>
      </c>
      <c r="G30" s="327">
        <v>0</v>
      </c>
      <c r="H30" s="601"/>
      <c r="J30" s="296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8"/>
    </row>
    <row r="31" spans="2:23" ht="23.1" customHeight="1">
      <c r="B31" s="599"/>
      <c r="C31" s="851" t="s">
        <v>139</v>
      </c>
      <c r="D31" s="852" t="s">
        <v>146</v>
      </c>
      <c r="E31" s="327">
        <v>0</v>
      </c>
      <c r="F31" s="327">
        <v>0</v>
      </c>
      <c r="G31" s="327">
        <v>0</v>
      </c>
      <c r="H31" s="601"/>
      <c r="J31" s="296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8"/>
    </row>
    <row r="32" spans="2:23" ht="23.1" customHeight="1">
      <c r="B32" s="599"/>
      <c r="C32" s="851" t="s">
        <v>141</v>
      </c>
      <c r="D32" s="852" t="s">
        <v>147</v>
      </c>
      <c r="E32" s="327">
        <v>13160.85</v>
      </c>
      <c r="F32" s="327">
        <v>6349.38</v>
      </c>
      <c r="G32" s="327">
        <v>54188.38</v>
      </c>
      <c r="H32" s="601"/>
      <c r="J32" s="286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9"/>
    </row>
    <row r="33" spans="2:23" ht="23.1" customHeight="1">
      <c r="B33" s="599"/>
      <c r="C33" s="879"/>
      <c r="D33" s="867"/>
      <c r="E33" s="880"/>
      <c r="F33" s="881"/>
      <c r="G33" s="882"/>
      <c r="H33" s="601"/>
      <c r="J33" s="286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9"/>
    </row>
    <row r="34" spans="2:23" ht="23.1" customHeight="1" thickBot="1">
      <c r="B34" s="599"/>
      <c r="C34" s="883" t="s">
        <v>149</v>
      </c>
      <c r="D34" s="870"/>
      <c r="E34" s="884">
        <f>E25+E16</f>
        <v>801045.85</v>
      </c>
      <c r="F34" s="884">
        <f>F25+F16</f>
        <v>728566.74081922974</v>
      </c>
      <c r="G34" s="884">
        <f>G25+G16</f>
        <v>687232.32</v>
      </c>
      <c r="H34" s="601"/>
      <c r="J34" s="286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9"/>
    </row>
    <row r="35" spans="2:23" ht="23.1" customHeight="1" thickBot="1">
      <c r="B35" s="629"/>
      <c r="C35" s="994"/>
      <c r="D35" s="994"/>
      <c r="E35" s="994"/>
      <c r="F35" s="994"/>
      <c r="G35" s="630"/>
      <c r="H35" s="631"/>
      <c r="J35" s="302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4"/>
    </row>
    <row r="36" spans="2:23" ht="23.1" customHeight="1">
      <c r="C36" s="594"/>
      <c r="D36" s="594"/>
      <c r="E36" s="594"/>
      <c r="F36" s="594"/>
      <c r="G36" s="594"/>
    </row>
    <row r="37" spans="2:23" ht="12.75">
      <c r="C37" s="632" t="s">
        <v>76</v>
      </c>
      <c r="D37" s="594"/>
      <c r="E37" s="594"/>
      <c r="F37" s="594"/>
      <c r="G37" s="570" t="s">
        <v>497</v>
      </c>
    </row>
    <row r="38" spans="2:23" ht="12.75">
      <c r="C38" s="633" t="s">
        <v>77</v>
      </c>
      <c r="D38" s="594"/>
      <c r="E38" s="594"/>
      <c r="F38" s="594"/>
      <c r="G38" s="594"/>
    </row>
    <row r="39" spans="2:23" ht="12.75">
      <c r="C39" s="633" t="s">
        <v>78</v>
      </c>
      <c r="D39" s="594"/>
      <c r="E39" s="594"/>
      <c r="F39" s="594"/>
      <c r="G39" s="594"/>
    </row>
    <row r="40" spans="2:23" ht="12.75">
      <c r="C40" s="633" t="s">
        <v>79</v>
      </c>
      <c r="D40" s="594"/>
      <c r="E40" s="594"/>
      <c r="F40" s="594"/>
      <c r="G40" s="594"/>
    </row>
    <row r="41" spans="2:23" ht="12.75">
      <c r="C41" s="633" t="s">
        <v>80</v>
      </c>
      <c r="D41" s="594"/>
      <c r="E41" s="594"/>
      <c r="F41" s="594"/>
      <c r="G41" s="594"/>
    </row>
    <row r="42" spans="2:23" ht="66" customHeight="1">
      <c r="C42" s="594"/>
      <c r="D42" s="594"/>
      <c r="E42" s="885"/>
      <c r="F42" s="886"/>
      <c r="G42" s="886"/>
    </row>
    <row r="43" spans="2:23" ht="23.1" customHeight="1">
      <c r="C43" s="594"/>
      <c r="D43" s="594"/>
      <c r="E43" s="594"/>
      <c r="F43" s="594"/>
      <c r="G43" s="594"/>
    </row>
    <row r="44" spans="2:23" ht="23.1" customHeight="1">
      <c r="C44" s="594"/>
      <c r="D44" s="594"/>
      <c r="E44" s="594"/>
      <c r="F44" s="594"/>
      <c r="G44" s="594"/>
    </row>
    <row r="45" spans="2:23" ht="23.1" customHeight="1">
      <c r="C45" s="594"/>
      <c r="D45" s="594"/>
      <c r="E45" s="594"/>
      <c r="F45" s="594"/>
      <c r="G45" s="594"/>
    </row>
    <row r="46" spans="2:23" ht="23.1" customHeight="1">
      <c r="F46" s="594"/>
      <c r="G46" s="594"/>
    </row>
  </sheetData>
  <sheetProtection password="E059" sheet="1" objects="1" scenarios="1"/>
  <mergeCells count="3">
    <mergeCell ref="G6:G7"/>
    <mergeCell ref="D9:G9"/>
    <mergeCell ref="C35:F35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62"/>
  <sheetViews>
    <sheetView topLeftCell="A36" zoomScale="70" zoomScaleNormal="70" workbookViewId="0">
      <selection activeCell="D56" sqref="D56"/>
    </sheetView>
  </sheetViews>
  <sheetFormatPr baseColWidth="10" defaultColWidth="10.6640625" defaultRowHeight="23.1" customHeight="1"/>
  <cols>
    <col min="1" max="2" width="3.109375" style="593" customWidth="1"/>
    <col min="3" max="3" width="13.5546875" style="593" customWidth="1"/>
    <col min="4" max="4" width="76.6640625" style="593" customWidth="1"/>
    <col min="5" max="7" width="18.33203125" style="593" customWidth="1"/>
    <col min="8" max="8" width="3.33203125" style="593" customWidth="1"/>
    <col min="9" max="16384" width="10.6640625" style="593"/>
  </cols>
  <sheetData>
    <row r="1" spans="2:23" ht="23.1" customHeight="1">
      <c r="D1" s="594"/>
    </row>
    <row r="2" spans="2:23" ht="23.1" customHeight="1">
      <c r="D2" s="872" t="s">
        <v>31</v>
      </c>
    </row>
    <row r="3" spans="2:23" ht="23.1" customHeight="1">
      <c r="D3" s="872" t="s">
        <v>32</v>
      </c>
    </row>
    <row r="4" spans="2:23" ht="23.1" customHeight="1" thickBot="1"/>
    <row r="5" spans="2:23" ht="9" customHeight="1">
      <c r="B5" s="596"/>
      <c r="C5" s="597"/>
      <c r="D5" s="597"/>
      <c r="E5" s="597"/>
      <c r="F5" s="597"/>
      <c r="G5" s="597"/>
      <c r="H5" s="598"/>
      <c r="J5" s="283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5"/>
    </row>
    <row r="6" spans="2:23" ht="30" customHeight="1">
      <c r="B6" s="599"/>
      <c r="C6" s="600" t="s">
        <v>0</v>
      </c>
      <c r="D6" s="594"/>
      <c r="E6" s="594"/>
      <c r="F6" s="594"/>
      <c r="G6" s="993">
        <f>ejercicio</f>
        <v>2018</v>
      </c>
      <c r="H6" s="601"/>
      <c r="J6" s="286"/>
      <c r="K6" s="287" t="s">
        <v>499</v>
      </c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9"/>
    </row>
    <row r="7" spans="2:23" ht="30" customHeight="1">
      <c r="B7" s="599"/>
      <c r="C7" s="600" t="s">
        <v>1</v>
      </c>
      <c r="D7" s="594"/>
      <c r="E7" s="594"/>
      <c r="F7" s="594"/>
      <c r="G7" s="993"/>
      <c r="H7" s="601"/>
      <c r="J7" s="286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9"/>
    </row>
    <row r="8" spans="2:23" ht="30" customHeight="1">
      <c r="B8" s="599"/>
      <c r="C8" s="603"/>
      <c r="D8" s="594"/>
      <c r="E8" s="594"/>
      <c r="F8" s="594"/>
      <c r="G8" s="604"/>
      <c r="H8" s="601"/>
      <c r="J8" s="286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9"/>
    </row>
    <row r="9" spans="2:23" s="608" customFormat="1" ht="30" customHeight="1">
      <c r="B9" s="605"/>
      <c r="C9" s="606" t="s">
        <v>2</v>
      </c>
      <c r="D9" s="995" t="str">
        <f>Entidad</f>
        <v>AGENCIA INSULAR DE LA ENERGÍA DE TENERIFE FUNDACIÓN CANARIA</v>
      </c>
      <c r="E9" s="995"/>
      <c r="F9" s="995"/>
      <c r="G9" s="995"/>
      <c r="H9" s="607"/>
      <c r="J9" s="290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2"/>
    </row>
    <row r="10" spans="2:23" ht="6.95" customHeight="1">
      <c r="B10" s="599"/>
      <c r="C10" s="594"/>
      <c r="D10" s="594"/>
      <c r="E10" s="594"/>
      <c r="F10" s="594"/>
      <c r="G10" s="594"/>
      <c r="H10" s="601"/>
      <c r="J10" s="286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9"/>
    </row>
    <row r="11" spans="2:23" s="612" customFormat="1" ht="30" customHeight="1">
      <c r="B11" s="609"/>
      <c r="C11" s="610" t="s">
        <v>151</v>
      </c>
      <c r="D11" s="610"/>
      <c r="E11" s="610"/>
      <c r="F11" s="610"/>
      <c r="G11" s="610"/>
      <c r="H11" s="611"/>
      <c r="J11" s="293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5"/>
    </row>
    <row r="12" spans="2:23" s="612" customFormat="1" ht="30" customHeight="1">
      <c r="B12" s="609"/>
      <c r="C12" s="837"/>
      <c r="D12" s="837"/>
      <c r="E12" s="837"/>
      <c r="F12" s="837"/>
      <c r="G12" s="837"/>
      <c r="H12" s="611"/>
      <c r="J12" s="293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5"/>
    </row>
    <row r="13" spans="2:23" ht="23.1" customHeight="1">
      <c r="B13" s="599"/>
      <c r="C13" s="887"/>
      <c r="D13" s="888"/>
      <c r="E13" s="889" t="s">
        <v>124</v>
      </c>
      <c r="F13" s="889" t="s">
        <v>125</v>
      </c>
      <c r="G13" s="890" t="s">
        <v>126</v>
      </c>
      <c r="H13" s="601"/>
      <c r="J13" s="286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9"/>
    </row>
    <row r="14" spans="2:23" ht="23.1" customHeight="1">
      <c r="B14" s="599"/>
      <c r="C14" s="891" t="s">
        <v>185</v>
      </c>
      <c r="D14" s="844"/>
      <c r="E14" s="892">
        <f>ejercicio-2</f>
        <v>2016</v>
      </c>
      <c r="F14" s="892">
        <f>ejercicio-1</f>
        <v>2017</v>
      </c>
      <c r="G14" s="893">
        <f>ejercicio</f>
        <v>2018</v>
      </c>
      <c r="H14" s="601"/>
      <c r="J14" s="286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9"/>
    </row>
    <row r="15" spans="2:23" ht="23.1" customHeight="1">
      <c r="B15" s="599"/>
      <c r="C15" s="894"/>
      <c r="D15" s="849"/>
      <c r="E15" s="850"/>
      <c r="F15" s="850"/>
      <c r="G15" s="895"/>
      <c r="H15" s="601"/>
      <c r="J15" s="286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9"/>
    </row>
    <row r="16" spans="2:23" ht="23.1" customHeight="1">
      <c r="B16" s="599"/>
      <c r="C16" s="896" t="s">
        <v>85</v>
      </c>
      <c r="D16" s="877" t="s">
        <v>152</v>
      </c>
      <c r="E16" s="897">
        <f>+E17+E24+E25</f>
        <v>640326.75</v>
      </c>
      <c r="F16" s="897">
        <f>+F17+F24+F25</f>
        <v>586400.65</v>
      </c>
      <c r="G16" s="897">
        <f>+G17+G24+G25</f>
        <v>534661.26</v>
      </c>
      <c r="H16" s="601"/>
      <c r="J16" s="286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9"/>
    </row>
    <row r="17" spans="2:23" ht="23.1" customHeight="1">
      <c r="B17" s="599"/>
      <c r="C17" s="898" t="s">
        <v>108</v>
      </c>
      <c r="D17" s="852" t="s">
        <v>153</v>
      </c>
      <c r="E17" s="853">
        <f>+E18+E21+E22+E23</f>
        <v>283584.61</v>
      </c>
      <c r="F17" s="853">
        <f>+F18+F21+F22+F23</f>
        <v>292376.14</v>
      </c>
      <c r="G17" s="853">
        <f>+G18+G21+G22+G23</f>
        <v>300887.73000000004</v>
      </c>
      <c r="H17" s="601"/>
      <c r="J17" s="286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9"/>
    </row>
    <row r="18" spans="2:23" ht="23.1" customHeight="1">
      <c r="B18" s="599"/>
      <c r="C18" s="898" t="s">
        <v>129</v>
      </c>
      <c r="D18" s="852" t="s">
        <v>640</v>
      </c>
      <c r="E18" s="853">
        <f>SUM(E19:E20)</f>
        <v>170000</v>
      </c>
      <c r="F18" s="853">
        <f>SUM(F19:F20)</f>
        <v>170000</v>
      </c>
      <c r="G18" s="899">
        <f>SUM(G19:G20)</f>
        <v>170000</v>
      </c>
      <c r="H18" s="601"/>
      <c r="J18" s="286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9"/>
    </row>
    <row r="19" spans="2:23" ht="23.1" customHeight="1">
      <c r="B19" s="599"/>
      <c r="C19" s="900" t="s">
        <v>86</v>
      </c>
      <c r="D19" s="901" t="s">
        <v>640</v>
      </c>
      <c r="E19" s="834">
        <v>170000</v>
      </c>
      <c r="F19" s="834">
        <v>170000</v>
      </c>
      <c r="G19" s="834">
        <v>170000</v>
      </c>
      <c r="H19" s="601"/>
      <c r="J19" s="286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9"/>
    </row>
    <row r="20" spans="2:23" ht="23.1" customHeight="1">
      <c r="B20" s="599"/>
      <c r="C20" s="902" t="s">
        <v>90</v>
      </c>
      <c r="D20" s="903" t="s">
        <v>641</v>
      </c>
      <c r="E20" s="836">
        <v>0</v>
      </c>
      <c r="F20" s="836">
        <v>0</v>
      </c>
      <c r="G20" s="836">
        <v>0</v>
      </c>
      <c r="H20" s="601"/>
      <c r="J20" s="286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9"/>
    </row>
    <row r="21" spans="2:23" ht="23.1" customHeight="1">
      <c r="B21" s="599"/>
      <c r="C21" s="898" t="s">
        <v>132</v>
      </c>
      <c r="D21" s="852" t="s">
        <v>154</v>
      </c>
      <c r="E21" s="326">
        <v>104556.48</v>
      </c>
      <c r="F21" s="326">
        <v>113584.61</v>
      </c>
      <c r="G21" s="326">
        <v>122376.14</v>
      </c>
      <c r="H21" s="601"/>
      <c r="J21" s="286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9"/>
    </row>
    <row r="22" spans="2:23" ht="23.1" customHeight="1">
      <c r="B22" s="599"/>
      <c r="C22" s="898" t="s">
        <v>134</v>
      </c>
      <c r="D22" s="852" t="s">
        <v>642</v>
      </c>
      <c r="E22" s="326">
        <v>0</v>
      </c>
      <c r="F22" s="326">
        <v>0</v>
      </c>
      <c r="G22" s="326">
        <v>0</v>
      </c>
      <c r="H22" s="601"/>
      <c r="J22" s="286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9"/>
    </row>
    <row r="23" spans="2:23" ht="23.1" customHeight="1">
      <c r="B23" s="599"/>
      <c r="C23" s="898" t="s">
        <v>136</v>
      </c>
      <c r="D23" s="852" t="s">
        <v>643</v>
      </c>
      <c r="E23" s="326">
        <v>9028.1299999999992</v>
      </c>
      <c r="F23" s="326">
        <v>8791.5300000000007</v>
      </c>
      <c r="G23" s="326">
        <v>8511.59</v>
      </c>
      <c r="H23" s="601"/>
      <c r="J23" s="286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9"/>
    </row>
    <row r="24" spans="2:23" ht="23.1" customHeight="1">
      <c r="B24" s="599"/>
      <c r="C24" s="898" t="s">
        <v>119</v>
      </c>
      <c r="D24" s="852" t="s">
        <v>157</v>
      </c>
      <c r="E24" s="326">
        <v>0</v>
      </c>
      <c r="F24" s="326">
        <v>0</v>
      </c>
      <c r="G24" s="326">
        <v>0</v>
      </c>
      <c r="H24" s="601"/>
      <c r="J24" s="286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9"/>
    </row>
    <row r="25" spans="2:23" ht="23.1" customHeight="1">
      <c r="B25" s="599"/>
      <c r="C25" s="898" t="s">
        <v>120</v>
      </c>
      <c r="D25" s="852" t="s">
        <v>158</v>
      </c>
      <c r="E25" s="326">
        <v>356742.14</v>
      </c>
      <c r="F25" s="326">
        <v>294024.51</v>
      </c>
      <c r="G25" s="326">
        <v>233773.53</v>
      </c>
      <c r="H25" s="601"/>
      <c r="J25" s="286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9"/>
    </row>
    <row r="26" spans="2:23" ht="23.1" customHeight="1">
      <c r="B26" s="599"/>
      <c r="C26" s="904"/>
      <c r="D26" s="867"/>
      <c r="E26" s="905"/>
      <c r="F26" s="905"/>
      <c r="G26" s="906"/>
      <c r="H26" s="601"/>
      <c r="J26" s="286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9"/>
    </row>
    <row r="27" spans="2:23" ht="23.1" customHeight="1">
      <c r="B27" s="599"/>
      <c r="C27" s="896" t="s">
        <v>159</v>
      </c>
      <c r="D27" s="877" t="s">
        <v>160</v>
      </c>
      <c r="E27" s="897">
        <f>E28+E29+E33+E34+E35</f>
        <v>118914.05</v>
      </c>
      <c r="F27" s="897">
        <f>F28+F29+F33+F34+F35</f>
        <v>98008.17</v>
      </c>
      <c r="G27" s="897">
        <f>G28+G29+G33+G34+G35</f>
        <v>77924.509999999995</v>
      </c>
      <c r="H27" s="601"/>
      <c r="J27" s="286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9"/>
    </row>
    <row r="28" spans="2:23" ht="23.1" customHeight="1">
      <c r="B28" s="599"/>
      <c r="C28" s="898" t="s">
        <v>129</v>
      </c>
      <c r="D28" s="852" t="s">
        <v>161</v>
      </c>
      <c r="E28" s="326">
        <v>0</v>
      </c>
      <c r="F28" s="326">
        <v>0</v>
      </c>
      <c r="G28" s="328">
        <v>0</v>
      </c>
      <c r="H28" s="601"/>
      <c r="J28" s="286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9"/>
    </row>
    <row r="29" spans="2:23" ht="23.1" customHeight="1">
      <c r="B29" s="599"/>
      <c r="C29" s="898" t="s">
        <v>132</v>
      </c>
      <c r="D29" s="852" t="s">
        <v>162</v>
      </c>
      <c r="E29" s="853">
        <f>SUM(E30:E32)</f>
        <v>0</v>
      </c>
      <c r="F29" s="853">
        <f>SUM(F30:F32)</f>
        <v>0</v>
      </c>
      <c r="G29" s="853">
        <f>SUM(G30:G32)</f>
        <v>0</v>
      </c>
      <c r="H29" s="601"/>
      <c r="J29" s="286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9"/>
    </row>
    <row r="30" spans="2:23" ht="23.1" customHeight="1">
      <c r="B30" s="599"/>
      <c r="C30" s="902" t="s">
        <v>86</v>
      </c>
      <c r="D30" s="858" t="s">
        <v>163</v>
      </c>
      <c r="E30" s="836">
        <v>0</v>
      </c>
      <c r="F30" s="836">
        <v>0</v>
      </c>
      <c r="G30" s="836">
        <v>0</v>
      </c>
      <c r="H30" s="601"/>
      <c r="J30" s="296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8"/>
    </row>
    <row r="31" spans="2:23" ht="23.1" customHeight="1">
      <c r="B31" s="599"/>
      <c r="C31" s="902" t="s">
        <v>90</v>
      </c>
      <c r="D31" s="858" t="s">
        <v>164</v>
      </c>
      <c r="E31" s="836">
        <v>0</v>
      </c>
      <c r="F31" s="836">
        <v>0</v>
      </c>
      <c r="G31" s="836">
        <v>0</v>
      </c>
      <c r="H31" s="601"/>
      <c r="J31" s="296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8"/>
    </row>
    <row r="32" spans="2:23" ht="23.1" customHeight="1">
      <c r="B32" s="599"/>
      <c r="C32" s="902" t="s">
        <v>92</v>
      </c>
      <c r="D32" s="858" t="s">
        <v>644</v>
      </c>
      <c r="E32" s="836">
        <v>0</v>
      </c>
      <c r="F32" s="836">
        <v>0</v>
      </c>
      <c r="G32" s="836">
        <v>0</v>
      </c>
      <c r="H32" s="601"/>
      <c r="J32" s="286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9"/>
    </row>
    <row r="33" spans="2:23" ht="23.1" customHeight="1">
      <c r="B33" s="599"/>
      <c r="C33" s="898" t="s">
        <v>134</v>
      </c>
      <c r="D33" s="852" t="s">
        <v>645</v>
      </c>
      <c r="E33" s="326">
        <v>0</v>
      </c>
      <c r="F33" s="326">
        <v>0</v>
      </c>
      <c r="G33" s="326">
        <v>0</v>
      </c>
      <c r="H33" s="601"/>
      <c r="J33" s="286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9"/>
    </row>
    <row r="34" spans="2:23" ht="23.1" customHeight="1">
      <c r="B34" s="599"/>
      <c r="C34" s="898" t="s">
        <v>136</v>
      </c>
      <c r="D34" s="852" t="s">
        <v>165</v>
      </c>
      <c r="E34" s="326">
        <v>118914.05</v>
      </c>
      <c r="F34" s="326">
        <v>98008.17</v>
      </c>
      <c r="G34" s="326">
        <v>77924.509999999995</v>
      </c>
      <c r="H34" s="601"/>
      <c r="J34" s="286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9"/>
    </row>
    <row r="35" spans="2:23" ht="23.1" customHeight="1">
      <c r="B35" s="599"/>
      <c r="C35" s="898" t="s">
        <v>137</v>
      </c>
      <c r="D35" s="852" t="s">
        <v>166</v>
      </c>
      <c r="E35" s="326">
        <v>0</v>
      </c>
      <c r="F35" s="326">
        <v>0</v>
      </c>
      <c r="G35" s="326">
        <v>0</v>
      </c>
      <c r="H35" s="601"/>
      <c r="J35" s="286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9"/>
    </row>
    <row r="36" spans="2:23" ht="23.1" customHeight="1">
      <c r="B36" s="599"/>
      <c r="C36" s="907"/>
      <c r="D36" s="600"/>
      <c r="E36" s="905"/>
      <c r="F36" s="905"/>
      <c r="G36" s="906"/>
      <c r="H36" s="601"/>
      <c r="J36" s="299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1"/>
    </row>
    <row r="37" spans="2:23" ht="23.1" customHeight="1">
      <c r="B37" s="599"/>
      <c r="C37" s="896" t="s">
        <v>167</v>
      </c>
      <c r="D37" s="877" t="s">
        <v>168</v>
      </c>
      <c r="E37" s="897">
        <f>E38+E39+E43+E44+E45+E48</f>
        <v>41805.050000000003</v>
      </c>
      <c r="F37" s="897">
        <f>F38+F39+F43+F44+F45+F48</f>
        <v>44157.919999999998</v>
      </c>
      <c r="G37" s="897">
        <f>G38+G39+G43+G44+G45+G48</f>
        <v>74646.55</v>
      </c>
      <c r="H37" s="601"/>
      <c r="J37" s="299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1"/>
    </row>
    <row r="38" spans="2:23" ht="23.1" customHeight="1">
      <c r="B38" s="599"/>
      <c r="C38" s="898" t="s">
        <v>129</v>
      </c>
      <c r="D38" s="852" t="s">
        <v>169</v>
      </c>
      <c r="E38" s="326">
        <v>0</v>
      </c>
      <c r="F38" s="326">
        <v>0</v>
      </c>
      <c r="G38" s="328">
        <v>0</v>
      </c>
      <c r="H38" s="601"/>
      <c r="J38" s="299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1"/>
    </row>
    <row r="39" spans="2:23" ht="23.1" customHeight="1">
      <c r="B39" s="599"/>
      <c r="C39" s="898" t="s">
        <v>132</v>
      </c>
      <c r="D39" s="852" t="s">
        <v>170</v>
      </c>
      <c r="E39" s="853">
        <f>SUM(E40:E42)</f>
        <v>0</v>
      </c>
      <c r="F39" s="853">
        <f>SUM(F40:F42)</f>
        <v>0</v>
      </c>
      <c r="G39" s="853">
        <f>SUM(G40:G42)</f>
        <v>0</v>
      </c>
      <c r="H39" s="601"/>
      <c r="J39" s="299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1"/>
    </row>
    <row r="40" spans="2:23" ht="23.1" customHeight="1">
      <c r="B40" s="599"/>
      <c r="C40" s="902" t="s">
        <v>86</v>
      </c>
      <c r="D40" s="858" t="s">
        <v>163</v>
      </c>
      <c r="E40" s="836">
        <v>0</v>
      </c>
      <c r="F40" s="836">
        <v>0</v>
      </c>
      <c r="G40" s="836">
        <v>0</v>
      </c>
      <c r="H40" s="601"/>
      <c r="J40" s="299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1"/>
    </row>
    <row r="41" spans="2:23" ht="23.1" customHeight="1">
      <c r="B41" s="599"/>
      <c r="C41" s="902" t="s">
        <v>90</v>
      </c>
      <c r="D41" s="858" t="s">
        <v>164</v>
      </c>
      <c r="E41" s="836">
        <v>0</v>
      </c>
      <c r="F41" s="836">
        <v>0</v>
      </c>
      <c r="G41" s="836">
        <v>0</v>
      </c>
      <c r="H41" s="601"/>
      <c r="J41" s="299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1"/>
    </row>
    <row r="42" spans="2:23" ht="23.1" customHeight="1">
      <c r="B42" s="599"/>
      <c r="C42" s="902" t="s">
        <v>92</v>
      </c>
      <c r="D42" s="858" t="s">
        <v>646</v>
      </c>
      <c r="E42" s="836">
        <v>0</v>
      </c>
      <c r="F42" s="836">
        <v>0</v>
      </c>
      <c r="G42" s="836">
        <v>0</v>
      </c>
      <c r="H42" s="601"/>
      <c r="J42" s="299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1"/>
    </row>
    <row r="43" spans="2:23" ht="23.1" customHeight="1">
      <c r="B43" s="599"/>
      <c r="C43" s="898" t="s">
        <v>134</v>
      </c>
      <c r="D43" s="852" t="s">
        <v>647</v>
      </c>
      <c r="E43" s="326">
        <v>0</v>
      </c>
      <c r="F43" s="326">
        <v>0</v>
      </c>
      <c r="G43" s="326">
        <v>0</v>
      </c>
      <c r="H43" s="601"/>
      <c r="J43" s="299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1"/>
    </row>
    <row r="44" spans="2:23" ht="23.1" customHeight="1">
      <c r="B44" s="599"/>
      <c r="C44" s="898" t="s">
        <v>136</v>
      </c>
      <c r="D44" s="852" t="s">
        <v>648</v>
      </c>
      <c r="E44" s="326">
        <v>0</v>
      </c>
      <c r="F44" s="326">
        <v>0</v>
      </c>
      <c r="G44" s="326">
        <v>0</v>
      </c>
      <c r="H44" s="601"/>
      <c r="J44" s="299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1"/>
    </row>
    <row r="45" spans="2:23" ht="23.1" customHeight="1">
      <c r="B45" s="599"/>
      <c r="C45" s="898" t="s">
        <v>137</v>
      </c>
      <c r="D45" s="852" t="s">
        <v>171</v>
      </c>
      <c r="E45" s="853">
        <f>E46+SUM(E47:E47)</f>
        <v>41805.050000000003</v>
      </c>
      <c r="F45" s="853">
        <f>F46+SUM(F47:F47)</f>
        <v>44157.919999999998</v>
      </c>
      <c r="G45" s="899">
        <f>G46+SUM(G47:G47)</f>
        <v>74646.55</v>
      </c>
      <c r="H45" s="601"/>
      <c r="J45" s="299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1"/>
    </row>
    <row r="46" spans="2:23" ht="23.1" customHeight="1">
      <c r="B46" s="599"/>
      <c r="C46" s="902" t="s">
        <v>86</v>
      </c>
      <c r="D46" s="858" t="s">
        <v>172</v>
      </c>
      <c r="E46" s="836">
        <v>0</v>
      </c>
      <c r="F46" s="836">
        <v>0</v>
      </c>
      <c r="G46" s="836">
        <v>0</v>
      </c>
      <c r="H46" s="601"/>
      <c r="J46" s="299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1"/>
    </row>
    <row r="47" spans="2:23" ht="23.1" customHeight="1">
      <c r="B47" s="599"/>
      <c r="C47" s="902" t="s">
        <v>90</v>
      </c>
      <c r="D47" s="858" t="s">
        <v>649</v>
      </c>
      <c r="E47" s="836">
        <v>41805.050000000003</v>
      </c>
      <c r="F47" s="836">
        <v>44157.919999999998</v>
      </c>
      <c r="G47" s="836">
        <f>46238.58+28407.97</f>
        <v>74646.55</v>
      </c>
      <c r="H47" s="601"/>
      <c r="J47" s="299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1"/>
    </row>
    <row r="48" spans="2:23" ht="23.1" customHeight="1">
      <c r="B48" s="599"/>
      <c r="C48" s="898" t="s">
        <v>139</v>
      </c>
      <c r="D48" s="852" t="s">
        <v>146</v>
      </c>
      <c r="E48" s="326">
        <v>0</v>
      </c>
      <c r="F48" s="326">
        <v>0</v>
      </c>
      <c r="G48" s="326">
        <v>0</v>
      </c>
      <c r="H48" s="601"/>
      <c r="J48" s="299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1"/>
    </row>
    <row r="49" spans="2:23" ht="23.1" customHeight="1">
      <c r="B49" s="599"/>
      <c r="C49" s="894"/>
      <c r="D49" s="849"/>
      <c r="E49" s="905"/>
      <c r="F49" s="905"/>
      <c r="G49" s="906"/>
      <c r="H49" s="601"/>
      <c r="J49" s="299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1"/>
    </row>
    <row r="50" spans="2:23" ht="23.1" customHeight="1" thickBot="1">
      <c r="B50" s="599"/>
      <c r="C50" s="883" t="s">
        <v>173</v>
      </c>
      <c r="D50" s="870"/>
      <c r="E50" s="871">
        <f>E16+E27+E37</f>
        <v>801045.85000000009</v>
      </c>
      <c r="F50" s="871">
        <f>F16+F27+F37</f>
        <v>728566.74000000011</v>
      </c>
      <c r="G50" s="871">
        <f>G16+G27+G37</f>
        <v>687232.32000000007</v>
      </c>
      <c r="H50" s="601"/>
      <c r="J50" s="299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1"/>
    </row>
    <row r="51" spans="2:23" ht="23.1" customHeight="1" thickBot="1">
      <c r="B51" s="629"/>
      <c r="C51" s="994"/>
      <c r="D51" s="994"/>
      <c r="E51" s="994"/>
      <c r="F51" s="994"/>
      <c r="G51" s="630"/>
      <c r="H51" s="631"/>
      <c r="J51" s="302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4"/>
    </row>
    <row r="52" spans="2:23" ht="23.1" customHeight="1">
      <c r="C52" s="594"/>
      <c r="D52" s="594"/>
      <c r="E52" s="594"/>
      <c r="F52" s="594"/>
      <c r="G52" s="594"/>
    </row>
    <row r="53" spans="2:23" ht="12.75">
      <c r="C53" s="632" t="s">
        <v>76</v>
      </c>
      <c r="D53" s="594"/>
      <c r="E53" s="594"/>
      <c r="F53" s="594"/>
      <c r="G53" s="570" t="s">
        <v>498</v>
      </c>
    </row>
    <row r="54" spans="2:23" ht="12.75">
      <c r="C54" s="633" t="s">
        <v>77</v>
      </c>
      <c r="D54" s="594"/>
      <c r="E54" s="594"/>
      <c r="F54" s="594"/>
      <c r="G54" s="594"/>
    </row>
    <row r="55" spans="2:23" ht="12.75">
      <c r="C55" s="633" t="s">
        <v>78</v>
      </c>
      <c r="D55" s="594"/>
      <c r="E55" s="594"/>
      <c r="F55" s="594"/>
      <c r="G55" s="594"/>
    </row>
    <row r="56" spans="2:23" ht="12.75">
      <c r="C56" s="633" t="s">
        <v>79</v>
      </c>
      <c r="D56" s="594"/>
      <c r="E56" s="594"/>
      <c r="F56" s="594"/>
      <c r="G56" s="594"/>
    </row>
    <row r="57" spans="2:23" ht="12.75">
      <c r="C57" s="633" t="s">
        <v>80</v>
      </c>
      <c r="D57" s="594"/>
      <c r="E57" s="594"/>
      <c r="F57" s="594"/>
      <c r="G57" s="594"/>
    </row>
    <row r="58" spans="2:23" ht="23.1" customHeight="1">
      <c r="C58" s="594"/>
      <c r="D58" s="594"/>
      <c r="E58" s="594"/>
      <c r="F58" s="594"/>
      <c r="G58" s="594"/>
      <c r="H58" s="594"/>
      <c r="I58" s="594"/>
      <c r="J58" s="594"/>
    </row>
    <row r="59" spans="2:23" ht="23.1" customHeight="1">
      <c r="C59" s="594"/>
      <c r="D59" s="594"/>
      <c r="E59" s="594"/>
      <c r="F59" s="594"/>
      <c r="G59" s="594"/>
    </row>
    <row r="60" spans="2:23" ht="23.1" customHeight="1">
      <c r="C60" s="594"/>
      <c r="D60" s="594"/>
      <c r="E60" s="594"/>
      <c r="F60" s="594"/>
      <c r="G60" s="594"/>
    </row>
    <row r="61" spans="2:23" ht="23.1" customHeight="1">
      <c r="C61" s="594"/>
      <c r="D61" s="594"/>
      <c r="E61" s="594"/>
      <c r="F61" s="594"/>
      <c r="G61" s="594"/>
    </row>
    <row r="62" spans="2:23" ht="23.1" customHeight="1">
      <c r="F62" s="594"/>
      <c r="G62" s="594"/>
    </row>
  </sheetData>
  <sheetProtection password="E059" sheet="1" objects="1" scenarios="1"/>
  <mergeCells count="3">
    <mergeCell ref="G6:G7"/>
    <mergeCell ref="D9:G9"/>
    <mergeCell ref="C51:F51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5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Yurena Morales Saavedra</cp:lastModifiedBy>
  <cp:lastPrinted>2017-11-25T18:16:46Z</cp:lastPrinted>
  <dcterms:created xsi:type="dcterms:W3CDTF">2017-09-18T15:25:23Z</dcterms:created>
  <dcterms:modified xsi:type="dcterms:W3CDTF">2018-01-26T09:35:44Z</dcterms:modified>
</cp:coreProperties>
</file>