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1120" windowHeight="9555"/>
  </bookViews>
  <sheets>
    <sheet name="Genéricas" sheetId="1" r:id="rId1"/>
    <sheet name="Específicas. Mod. Anexo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'Específicas. Mod. Anexo'!$B$2:$H$305</definedName>
    <definedName name="_xlnm.Print_Area" localSheetId="0">Genéricas!$B$2:$G$87</definedName>
  </definedNames>
  <calcPr calcId="125725"/>
</workbook>
</file>

<file path=xl/calcChain.xml><?xml version="1.0" encoding="utf-8"?>
<calcChain xmlns="http://schemas.openxmlformats.org/spreadsheetml/2006/main">
  <c r="K6" i="2"/>
  <c r="K7"/>
  <c r="H8"/>
  <c r="H15"/>
  <c r="K18"/>
  <c r="K19"/>
  <c r="K20"/>
  <c r="H21"/>
  <c r="I23"/>
  <c r="H32"/>
  <c r="H39" s="1"/>
  <c r="H315" s="1"/>
  <c r="H33"/>
  <c r="H36"/>
  <c r="H63"/>
  <c r="H308" s="1"/>
  <c r="H68"/>
  <c r="H75"/>
  <c r="H80"/>
  <c r="H90"/>
  <c r="H97"/>
  <c r="H109"/>
  <c r="H119"/>
  <c r="H126"/>
  <c r="H129"/>
  <c r="H136"/>
  <c r="H154"/>
  <c r="H158"/>
  <c r="H161"/>
  <c r="H167" s="1"/>
  <c r="H171"/>
  <c r="H174"/>
  <c r="H186"/>
  <c r="H191"/>
  <c r="H197"/>
  <c r="H207" s="1"/>
  <c r="H200"/>
  <c r="H204"/>
  <c r="H212"/>
  <c r="H225"/>
  <c r="H237"/>
  <c r="H246"/>
  <c r="H250"/>
  <c r="H318" s="1"/>
  <c r="H265"/>
  <c r="H310" s="1"/>
  <c r="H276"/>
  <c r="H282"/>
  <c r="H287"/>
  <c r="L287"/>
  <c r="H293"/>
  <c r="L293" s="1"/>
  <c r="H302"/>
  <c r="H316"/>
  <c r="H317"/>
  <c r="K6" i="1"/>
  <c r="L6"/>
  <c r="K7"/>
  <c r="L7"/>
  <c r="K8"/>
  <c r="L8"/>
  <c r="K9"/>
  <c r="L9"/>
  <c r="G10"/>
  <c r="L10" s="1"/>
  <c r="K10"/>
  <c r="L11"/>
  <c r="K12"/>
  <c r="L12"/>
  <c r="K13"/>
  <c r="L13"/>
  <c r="K14"/>
  <c r="L14"/>
  <c r="K15"/>
  <c r="L15"/>
  <c r="K16"/>
  <c r="L16"/>
  <c r="G17"/>
  <c r="K17"/>
  <c r="L17"/>
  <c r="G22"/>
  <c r="K22" s="1"/>
  <c r="K23"/>
  <c r="L23"/>
  <c r="K24"/>
  <c r="L24"/>
  <c r="K25"/>
  <c r="L25"/>
  <c r="G26"/>
  <c r="K26" s="1"/>
  <c r="L26" s="1"/>
  <c r="K27"/>
  <c r="L27" s="1"/>
  <c r="K28"/>
  <c r="L28"/>
  <c r="L29"/>
  <c r="L30"/>
  <c r="L31"/>
  <c r="G32"/>
  <c r="L32" s="1"/>
  <c r="K32"/>
  <c r="L33"/>
  <c r="L34"/>
  <c r="L35"/>
  <c r="L36"/>
  <c r="L37"/>
  <c r="G38"/>
  <c r="L38" s="1"/>
  <c r="K38"/>
  <c r="L39"/>
  <c r="L40"/>
  <c r="L41"/>
  <c r="L42"/>
  <c r="L43"/>
  <c r="G44"/>
  <c r="L44" s="1"/>
  <c r="K44"/>
  <c r="G48"/>
  <c r="K48"/>
  <c r="L48"/>
  <c r="G54"/>
  <c r="K54"/>
  <c r="L54"/>
  <c r="L55"/>
  <c r="K56"/>
  <c r="L56"/>
  <c r="L57"/>
  <c r="L58"/>
  <c r="L59"/>
  <c r="L60"/>
  <c r="G61"/>
  <c r="L61" s="1"/>
  <c r="K61"/>
  <c r="G68"/>
  <c r="K68"/>
  <c r="L68"/>
  <c r="L69"/>
  <c r="L70"/>
  <c r="L71"/>
  <c r="G72"/>
  <c r="L72" s="1"/>
  <c r="L73"/>
  <c r="L74"/>
  <c r="L75"/>
  <c r="G76"/>
  <c r="L76"/>
  <c r="K79"/>
  <c r="L79"/>
  <c r="L80"/>
  <c r="L81"/>
  <c r="L82"/>
  <c r="G83"/>
  <c r="K83" s="1"/>
  <c r="L84"/>
  <c r="L85"/>
  <c r="L86"/>
  <c r="G87"/>
  <c r="K87"/>
  <c r="L87"/>
  <c r="G91"/>
  <c r="G93"/>
  <c r="G94"/>
  <c r="H311" i="2" l="1"/>
  <c r="H314"/>
  <c r="H94" i="1"/>
  <c r="L83"/>
  <c r="L22"/>
  <c r="H296" i="2"/>
  <c r="H312" s="1"/>
  <c r="G95" i="1"/>
  <c r="G92"/>
  <c r="G89"/>
  <c r="H95" l="1"/>
  <c r="H91"/>
  <c r="H93"/>
  <c r="H307" i="2"/>
  <c r="H92" i="1"/>
  <c r="H89" l="1"/>
  <c r="H321" i="2"/>
</calcChain>
</file>

<file path=xl/sharedStrings.xml><?xml version="1.0" encoding="utf-8"?>
<sst xmlns="http://schemas.openxmlformats.org/spreadsheetml/2006/main" count="716" uniqueCount="339">
  <si>
    <t>Fundaciones:</t>
  </si>
  <si>
    <t>Sdades:</t>
  </si>
  <si>
    <t>EPEL:</t>
  </si>
  <si>
    <t>Consorcios:</t>
  </si>
  <si>
    <t>OO AA:</t>
  </si>
  <si>
    <t>TOTAL APORTACIONES GENÉRICAS:</t>
  </si>
  <si>
    <t>FUNDACIÓN TENERIFE RURAL, APORTACIÓN GENÉRICA</t>
  </si>
  <si>
    <t>0602</t>
  </si>
  <si>
    <t>FUNDACIÓN INS. PARA FORMACIÓN, EMPLEO Y DSLLO EMPRESARIAL, APORTACIÓN GENÉRICA</t>
  </si>
  <si>
    <t>0502</t>
  </si>
  <si>
    <t>FUNDACIÓN INSTITUTO TECNOLOGÍAS BIOMÉDICA DE TFE, APORTACIÓN GENÉRICA</t>
  </si>
  <si>
    <t>0701</t>
  </si>
  <si>
    <t>Crédito Inicial</t>
  </si>
  <si>
    <t>FUNDACIONES</t>
  </si>
  <si>
    <t>Econ.  Gastos</t>
  </si>
  <si>
    <t>Prog.</t>
  </si>
  <si>
    <t>Org.</t>
  </si>
  <si>
    <t>Ejerc.</t>
  </si>
  <si>
    <t>CONSORCIO URBANÍSTICO PTO. DE LA CRUZ, APORTACIÓN GENÉRICA</t>
  </si>
  <si>
    <t>0901</t>
  </si>
  <si>
    <t>La diferencia coincide con Subv. Escuelas de Música (Cultura)</t>
  </si>
  <si>
    <t>Enmienda al Dictamen, apartado 4º</t>
  </si>
  <si>
    <t>CONSORCIO ISLA BAJA, APORTACIÓN GENÉRICA</t>
  </si>
  <si>
    <t>0202</t>
  </si>
  <si>
    <t>CONSORCIO DE TRIBUTOS, APORTACIÓN GENÉRICA</t>
  </si>
  <si>
    <t>0201</t>
  </si>
  <si>
    <t>Ojo!!!</t>
  </si>
  <si>
    <t>CONSORCIO PREVENC. EXTINC. INCENDIOS Y SALVAMENTO, APORTACIÓN GENÉRICA</t>
  </si>
  <si>
    <t>0431</t>
  </si>
  <si>
    <t>CONSORCIOS</t>
  </si>
  <si>
    <t>EPEL AGROTEIDE, APORTACIÓN GENÉRICA</t>
  </si>
  <si>
    <t>0603</t>
  </si>
  <si>
    <t>EPEL TEA, TENERIFE ESPACIO DE LAS ARTES, APORTACIÓN GENÉRICA</t>
  </si>
  <si>
    <t>0731</t>
  </si>
  <si>
    <t>EPEL BALTEN, APORTACIÓN GENÉRICA</t>
  </si>
  <si>
    <t>0604</t>
  </si>
  <si>
    <t>ENTIDADES PÚBLICAS EMPRESARIALES</t>
  </si>
  <si>
    <t>PARQUE CIENTÍFICO Y TECNOLÓGICO DE TFE, S.A., APORTACIÓN GENÉRICA</t>
  </si>
  <si>
    <t>Enmienda Nº1, apartado 7</t>
  </si>
  <si>
    <t>SPET, TURISMO DE TENERIFE, S.A., APORTACIÓN GENÉRICA</t>
  </si>
  <si>
    <t>GESTIÓN INSULAR DEL DEPORTE, LA CULTURA Y EL OCIO, S.A., APORTACIÓN GENÉRICA</t>
  </si>
  <si>
    <t>0741</t>
  </si>
  <si>
    <t>AUDITORIO DE TENERIFE, S.A., APORTACIÓN GENÉRICA</t>
  </si>
  <si>
    <t>SOCIEDAD INS. PROMOC. PERSONAS CON DISCAPACIDAD, S.L., APORTACIÓN GENÉRICA</t>
  </si>
  <si>
    <t>0301</t>
  </si>
  <si>
    <t>EMPRESA INSULAR DE ARTESANÍA, S.A., APORTACIÓN GENÉRICA</t>
  </si>
  <si>
    <t>0503</t>
  </si>
  <si>
    <t>INSTITUCIÓN FERIAL TENERIFE,S.A., APORTACIÓN GENÉRICA</t>
  </si>
  <si>
    <t>0501</t>
  </si>
  <si>
    <t>SOCIEDADES MERCANTILES INTEGRAS Y MAYORITARIAS</t>
  </si>
  <si>
    <t>OAL IASS, APORTACIÓN GENÉRICA</t>
  </si>
  <si>
    <t>0303</t>
  </si>
  <si>
    <t>OAL CONSEJO INSULAR AGUAS, APORTACIÓN GENÉRICA</t>
  </si>
  <si>
    <t>0421</t>
  </si>
  <si>
    <t>OAL PIM, APORTACIÓN GENÉRICA</t>
  </si>
  <si>
    <t>OAL MUSEOS Y CENTROS, APORTACIÓN GENÉRICA</t>
  </si>
  <si>
    <t>0732</t>
  </si>
  <si>
    <t>DIFERENCIAS</t>
  </si>
  <si>
    <t>ENTES DEPENDIENTES</t>
  </si>
  <si>
    <t>CAP. I</t>
  </si>
  <si>
    <t>OBSERVACIONES</t>
  </si>
  <si>
    <t>ORGANISMOS AUTÓNOMOS</t>
  </si>
  <si>
    <t>ANEXO III</t>
  </si>
  <si>
    <t>APORTACIONES GENÉRICAS ENTIDADES DEPENDIENTES</t>
  </si>
  <si>
    <t>TOTAL APORTACIONES ESPECÍFICAS:</t>
  </si>
  <si>
    <t>TOTAL APORTACIONES ESPECÍFICAS DE CAPITAL:</t>
  </si>
  <si>
    <t>TOTAL APORTACIONES ESPECÍFICAS CORRIENTES:</t>
  </si>
  <si>
    <t>CONSORCIO REHAB. PTO CRUZ, APORT. ESPECÍFICA CAPITAL</t>
  </si>
  <si>
    <t>CONSORCIO URBANÍSTICO DE REHABILITACIÓN PUERTO DE LA CRUZ</t>
  </si>
  <si>
    <t>Proyecto</t>
  </si>
  <si>
    <t>Sub-Total Aportac. Capital Consorcio Bomberos:</t>
  </si>
  <si>
    <t>CONSORCIO BOMBEROS, APORT. ESPECÍFICA CAPITAL, ADQ. BOMBA PESADA</t>
  </si>
  <si>
    <t>CONSORCIO BOMBEROS, APORT. ESPECÍFICA CAPITAL, ADQ. AUTOESCALA</t>
  </si>
  <si>
    <t>CONSORCIO DE BOMBEROS, APORT. ESPECÍFICA CAPITAL</t>
  </si>
  <si>
    <t>CONSORCIO DE PREVENCIÓN, EXTINCIÓN DE INCEDIOS Y SALVAMENTO DE LA ISLA DE TENERIFE</t>
  </si>
  <si>
    <t>Sub-Total Aportac. Corrientes FIFEDE:</t>
  </si>
  <si>
    <t xml:space="preserve">FIFEDE, APORT. ESPECÍFICA CORRIENTE, BECAS AFRICA </t>
  </si>
  <si>
    <t>0911</t>
  </si>
  <si>
    <t>FIFEDE, APORT. ESPECÍFICA CORRIENTE, BARRIOS POR EL EMPLEO</t>
  </si>
  <si>
    <t>Enmienda Nº1.9</t>
  </si>
  <si>
    <t>FIFEDE, APORT. ESPECÍFICA CORRIENTE, ESTÍMULOS PARA EL EMPLEO</t>
  </si>
  <si>
    <t>FIFEDE, APORT. ESPECÍFICA CORRIENTE, PROGRAMA FORMACIÓN CONTÍNUA</t>
  </si>
  <si>
    <t>FIFEDE, APORT. ESPECÍFICA CORRIENTE, PLAN EMPLEO CABILDO DE TFE.</t>
  </si>
  <si>
    <t>FIFEDE, APORT. ESPECÍFICA CORRIENTE, IMPÚLSATE</t>
  </si>
  <si>
    <t>FIFEDE, APORT. ESPECÍFICA CORRIENTE, ESTAMOS CON ELLAS:FTO.ACCESO</t>
  </si>
  <si>
    <t xml:space="preserve">FIFEDE, APORT. ESPECÍFICA CORRIENTE, -TENERIFE X EMPLEO </t>
  </si>
  <si>
    <t>FIFEDE, APORT. ESPECÍFICA CORRIENTE, DUSI- EMPLEO</t>
  </si>
  <si>
    <t>FIFEDE, APORT. ESPECÍFICA CORRIENTE, FTO. ESPÍRITU EMPRENDE</t>
  </si>
  <si>
    <t>FIFEDE, APORT. ESPECÍFICA CORRIENTE, PROG.Z.COMERCIAL TRANVÍA</t>
  </si>
  <si>
    <t>FUNDACIÓN INSULAR PARA LA FORMACIÓN, EL EMPLEO YU EL DESARROLLO EMPRESARIAL (FIFEDE)</t>
  </si>
  <si>
    <t>Sub-Total Aportac. Capital EPEL AGROTEIDE:</t>
  </si>
  <si>
    <t>AGROTEIDE, APORT. ESPECÍFICA CAPITAL, EQUIPAMIENTO</t>
  </si>
  <si>
    <t>AGROTEIDE, APORT. ESPECÍFICA CAPITAL, AMPL.CAPITAL MERCATENERIFE</t>
  </si>
  <si>
    <t>AGROTEIDE, APORT. ESPECÍFICA CAPITAL-PRESTAMO</t>
  </si>
  <si>
    <t>E.P.E.L. PARA EL DESARROLLO AGRÍCOLA, GANADERO Y PESQUERO DE TENERIFE (AGROTEIDE)</t>
  </si>
  <si>
    <t>Sub-Total Aportac. Capital EPEL BALTEN:</t>
  </si>
  <si>
    <t>BALTEN, APORT. ESPECÍFICA CAPITAL,  OBRAS CONDUCCIÓN AGUA</t>
  </si>
  <si>
    <t>BALTEN, APORT. ESPECÍFICA CAPITAL, ADQ. RED RIEGO COPABONA</t>
  </si>
  <si>
    <t>BALTEN, APORT. ESPECÍFICA CAPITAL, ADQ. RED RIEGO COAGUISORA</t>
  </si>
  <si>
    <t>BALTEN, APORT. ESPECÍFICA CAPITAL, ADQ. PRESA RED RIEGO COAGUISORA</t>
  </si>
  <si>
    <t>BALTEN, APORT. ESPECÍFICA CORRIENTE, ELABORACIÓN INVENTARIO</t>
  </si>
  <si>
    <t>E.P.E.L. BALSAS DE TENERIFE, (BALTEN)</t>
  </si>
  <si>
    <t>TEA, APORT. ESPECÍFICA CAPITAL, AQUISICIÓN OBRAS DE ARTE</t>
  </si>
  <si>
    <t>Sub-Total Aportac. Corrientes, EPEL TEA:</t>
  </si>
  <si>
    <t>TEA, APORT. ESPECÍFICA CORRIENTE, ESPACIO PATRIMONIO HISTÓRICO</t>
  </si>
  <si>
    <t>TEA, APORT. ESPECÍFICA CORRIENTE, RED ARTES VISUALES</t>
  </si>
  <si>
    <t>TEA, APORT. ESPECÍFICA CORRIENTE, COLECCIÓN FOTOGRÁFICA</t>
  </si>
  <si>
    <t>TEA, APORT. ESPECÍFICA CORRIENTE, FOTONOVIEMBRE</t>
  </si>
  <si>
    <t>TEA, APORT. ESPECÍFICA CORRIENTE, PRODUC.CREACIÓN AUDIOVISUAL</t>
  </si>
  <si>
    <t>TEA, APORT. ESPECÍFICA CORRIENTE, ESPACIO CULTURA</t>
  </si>
  <si>
    <t>TEA, APORT. ESPECÍFICA CORRIENTE, COLECCIÓN FOTOGRAFÍA</t>
  </si>
  <si>
    <t>TEA, APORT. ESPECÍFICA CORRIENTE, BIBLIOTECA</t>
  </si>
  <si>
    <t>TEA, APORT. ESPECÍFICA CORRIENTE, CINE</t>
  </si>
  <si>
    <t>TEA, APORT. ESPECÍFICA CORRIENTE, APORTACIÓN PROY.EDUCATIVOS</t>
  </si>
  <si>
    <t>TEA, APORT. ESPECIFICAS CORRIENTE, PRODUCCIÓN</t>
  </si>
  <si>
    <t>TEA, APORT. ESPECÍFICA CORRIENTE, ARTES ESCÉNICAS CTROS.ESCOLARES</t>
  </si>
  <si>
    <t>0721</t>
  </si>
  <si>
    <t>E.P.E.L. TEA, TENERIFE ESPACIO DE LAS ARTES</t>
  </si>
  <si>
    <t>Sub-Total Aportac. Capital INVOLCAN:</t>
  </si>
  <si>
    <t>INVOLCAN, APORT. ESPECÍFICA CAPITAL, DESARROLLO GEOTERMIA</t>
  </si>
  <si>
    <t>0702</t>
  </si>
  <si>
    <t>INVOLCAN, APORT. ESPECÍFICA CAPITAL, CONVENIO INVOLCAN</t>
  </si>
  <si>
    <t>Sub-Total Aportac. Corrientes INVOLCAN:</t>
  </si>
  <si>
    <t>INVOLCAN, APORT. ESPECÍFICA CORRIENTE, TFE. VOLCANO, DISASTER ASSIS</t>
  </si>
  <si>
    <t>INVOLCAN, APORT. ESPECÍFICA CORRIENTE, FERIA CIENCIA &amp; LOS VOLCANES</t>
  </si>
  <si>
    <t>INVOLCAN, APORT. ESPECÍFICA CORRIENTE, REDUC. RIESGO VOLCÁNICO TFE</t>
  </si>
  <si>
    <t>INVOLCAN, APORT. ESPECÍFICA CORRIENTE, DLLO.GEOTERMIA EN TENERIFE</t>
  </si>
  <si>
    <t>INVOLCAN, APORT. ESPECÍFICA CORRIENTE, POTENCIACIÓN VOLCANO TURISMO</t>
  </si>
  <si>
    <t>INVOLCAN, APORT. ESPECÍFICA CORRIENTE, FORTALECIMIENTO RESILIENCIA</t>
  </si>
  <si>
    <t>INSTITUTO VOLCANOLÓGICO DE CANARIAS (INVOLCAN)</t>
  </si>
  <si>
    <t>Sub-Total Aportac. Capital PCTT:</t>
  </si>
  <si>
    <t>PCTT, APORT. ESPECÍFICA CAPITAL, URBANIZACIÓN ENCLAVE SUR PCTT</t>
  </si>
  <si>
    <t>PCTT, APORT. ESPECÍFICA CAPITAL, REHABILITAC.VDA. HOGAR GOMERO USO CEN</t>
  </si>
  <si>
    <t>PCTT, APORT. ESPECÍFICA CAPITAL, REHABILITAC.VDA. HOGAR GOMERO USO OFI</t>
  </si>
  <si>
    <t xml:space="preserve">PCTT, APORT. ESPECÍFICA CAPITAL, ACTUACIÓN ENCLAVE CUEVAS BLANCAS Y H.G </t>
  </si>
  <si>
    <t>PCTT, APORT. ESPECÍFICA CAPITAL, PROGRAMAS EMPRENDEIMIENTO START IN</t>
  </si>
  <si>
    <t>PCTT, APORT. ESPECÍFICA CAPITAL, ACCIONES Y PROY.FORMATIVOS INNOVADO</t>
  </si>
  <si>
    <t>PCTT, APORTAC. ESPECÍFICA CAPITAL, PROGRAMAS DE CAPACITACION PROF. SE</t>
  </si>
  <si>
    <t>PCTT, APORTAC. ESPECÍFICA CAPITAL, RED MEDIA TENSIÓN CUEVAS BLANCAS</t>
  </si>
  <si>
    <t>PCTT, APORT. ESPECÍFICA CAPITAL, OTRAS JORNADAS, ENCUENTROS Y PATROCINIOS</t>
  </si>
  <si>
    <t>PCTT, APORT. ESPECÍFICA CAPITAL, RED  POLOS CUEVAS BLANCAS Y H. GOMERO</t>
  </si>
  <si>
    <t>Sub-Total Aportac. Corrientes PCTT:</t>
  </si>
  <si>
    <t>PCTT, APORT. ESPECÍFICA CORRIENTE, ACC.Y PY.FORMATIVOS INOVADORES</t>
  </si>
  <si>
    <t>PCTT, APORT. ESPECÍFICA CORRIENTE, PROG.CAPACITACIÓN PROF.S.ALTA</t>
  </si>
  <si>
    <t xml:space="preserve">PCTT, APORT. ESPECÍFICA CORRIENTE, OTRAS JORNADAS, ENCUENTROS </t>
  </si>
  <si>
    <t>PCTT, APORT. ESPECÍFICA CORRIENTE, PROGRAMAS EMPRENDIMIENTO STAR</t>
  </si>
  <si>
    <t>PCTT, APORT. ESPECÍFICA CORRIENTE, MTO.OFICINAS DÁRSENA PESQUERA</t>
  </si>
  <si>
    <t xml:space="preserve"> PCTT, APORT. ESPECÍFICA CORRIENTE, FINANCIACIÓN FI2</t>
  </si>
  <si>
    <t>PCTT, APORT. ESPECÍFICA CORRIENTE, OBSERVATORIO PARA LA INNOVACIÓN</t>
  </si>
  <si>
    <t>PCTT, APORT. ESPECÍFICA CORRIENTE, PLAN COMERCIALIZACIÓN DEL PCTT</t>
  </si>
  <si>
    <t>PARQUE CIENTÍFICO Y TECNOLÓGICO DE TENERIFE, S.A. (PCTT)</t>
  </si>
  <si>
    <t>CULTESA, APORT. ESPECÍFICA CAPITAL, CONSTRUCCION INVERNADERO</t>
  </si>
  <si>
    <t>Sub-Total Aportac. Corrientes, CULTESA:</t>
  </si>
  <si>
    <t>CULTESA, APORT. ESPECÍFICA CORRIENTE, PY. I+D COLEC.PAPA, BATATA</t>
  </si>
  <si>
    <t>CULTESA, APORT. ESPECÍFICA CORRIENTE, PROYECTO PAPAYA</t>
  </si>
  <si>
    <t>CULTIVOS Y TECNOLOGÍA AGRARIA, S.A. (CULTESA)</t>
  </si>
  <si>
    <t>Sub-Total Aportac. Corrientes, SPET:</t>
  </si>
  <si>
    <t>SPET, APORT. ESPECÍFICA CORRIENTE, CLUB INTERNACIONALIZACIÓN</t>
  </si>
  <si>
    <t>SPET, APORT. ESPECÍFICA CORRIENTE, APORTACIÓN "WHY TENERIFE"</t>
  </si>
  <si>
    <t>Enmienda Nº1.7</t>
  </si>
  <si>
    <t>SPET, APORT. ESPECÍFICA CORRIENTE, PATROCINIO CLUBES DEPORTIVOS</t>
  </si>
  <si>
    <t>SPET, APORT. ESPECÍFICA CORRIENTE, PROMOCIÓN CON AYUNTAMIENTOS</t>
  </si>
  <si>
    <t>A4-SPET- ACCIONES PROMOC.Y DE CONECTIVID</t>
  </si>
  <si>
    <t>A4-SPET-ACCIONES PROMOC.Y DE CONECTIVID.</t>
  </si>
  <si>
    <t>SPET, APORT. CORRIENTE, ACCIONES PROMOC.Y DE CONECTIVID.</t>
  </si>
  <si>
    <t xml:space="preserve">SPET, APORT. ESPECÍFICA CORRIENTE, PROMOCIÓN EQUIPOS DEPORTIVOS </t>
  </si>
  <si>
    <t>SPET, APORT. ESPECÍFICA CORRIENTE, PROMOCIÓN EQUIPOS DEP.(INCREM.)</t>
  </si>
  <si>
    <t>SPET, APORT. ESPECÍFICA CORRIENTE,  CAMPAÑA SENSIBILIZACIÓN POBLAC.</t>
  </si>
  <si>
    <t>SPET, APORT. ESPECÍFICA CORRIENTE, PROMOC.Y DINAMIZAC.Z.TURÍSTICAS</t>
  </si>
  <si>
    <t>SPET, APORT. ESPECÍFICA CORRIENTE, PATROCINIO CADENA DIAL</t>
  </si>
  <si>
    <t>SPET, TURISMO DE TENERIFE, S.A.</t>
  </si>
  <si>
    <t>Sub-Total Aportac. Capital ITER:</t>
  </si>
  <si>
    <t>ITER, APORT. ESPECÍFICA CAPITAL, INVESTIGACIÓN ÁFRICA AUTSUF.ENERGÉTICA</t>
  </si>
  <si>
    <t>ITER, APORT. ESPECÍFICA CAPITAL, HUELLA DACTILAR VINOS TENERIFE</t>
  </si>
  <si>
    <t>ITER, APORTAC. ESPECÍFICA CAPITAL, DSLLO. E IMPLANTACION TECNICAS IN.</t>
  </si>
  <si>
    <t>Sub-Total Aportac. Corrientes ITER:</t>
  </si>
  <si>
    <t>ITER, APORT. ESPECÍFICA CORRIENTE, DLLO. E IMPLANTACION TCAS INNOV</t>
  </si>
  <si>
    <t>ITER, APORT. ESPECÍFICA CORRIENTE, HUELLA DACTILAR VINOS TENERIFE</t>
  </si>
  <si>
    <t>ITER, APORT. ESPECÍFICA CORRIENTE, CREACION CEDEI</t>
  </si>
  <si>
    <t>ITER, APORT. ESPECÍFICA CORRIENTE, PLANIFIC.SISTEMAS ENERGÍA SOLAR</t>
  </si>
  <si>
    <t>ITER, APORT. ESPECÍFICA CORRIENTE, SALTOS MICROELECTRÓNICOS</t>
  </si>
  <si>
    <t>ITER, APORT. ESPECÍFICA CORRIENTE, PROYECTO TENAIR</t>
  </si>
  <si>
    <t xml:space="preserve">ITER, APORT. ESPECÍFICA CORRIENTE, AIRES DE TFE:UNA REALIDAD LOCAL </t>
  </si>
  <si>
    <t>A4- ITER-PRÓRROGA CANAL TV (2016/2017)</t>
  </si>
  <si>
    <t xml:space="preserve">A4- ITER- INCREM.PRÓRROGA ADDENDA CONV </t>
  </si>
  <si>
    <t>A4- ITER-INCREMENTO PRÓRROGA CONV. ITER</t>
  </si>
  <si>
    <t>A4- ITER-PRÓRROGA CONV.ITER (2016/2017)</t>
  </si>
  <si>
    <t>ITER, APORT. ESPECÍFICA CORRIENTE, PRÓRROGA CONV.ITER (2016/2017)</t>
  </si>
  <si>
    <t>INSTITUTO TECNOLÓGICO Y DE ENERGÍAS RENOVABLES, S.A. (ITER)</t>
  </si>
  <si>
    <t>Sub-Total Aportac. Capital MTSA:</t>
  </si>
  <si>
    <t>MTSA, APORT. ESPECÍFICA CAPITAL, ASISTENCIA TCA SISTEMA BILLETAJE</t>
  </si>
  <si>
    <t>0153</t>
  </si>
  <si>
    <t>MTSA, APORT. ESPECÍFICA CAPITAL, SIST.BILLETAJE (PLAN MODERNIZACIÓN)</t>
  </si>
  <si>
    <t>Sub-Total Aportac. Corrientes MTSA:</t>
  </si>
  <si>
    <t>MTSA, APORT. ESPECÍFICA CORRIENTE, IMPLANTAC.TARJETA SIN CONTACTO M</t>
  </si>
  <si>
    <t>MTSA, APORT. ESPECÍFICA CORRIENTE, CAMPEONATO MUNDIAL CONDUCTORES</t>
  </si>
  <si>
    <t>MTSA,. APORT. ESPECÍFICA CORRIENTE, MANTENIMIENTO CESPED 2017</t>
  </si>
  <si>
    <t>TARIFA DE COMPENSACIÓN 2017</t>
  </si>
  <si>
    <t>MTSA,  APORT. ESPECÍFICA CORRIENTE, TARIFA COMPENSAC.2017:BONO 30:30</t>
  </si>
  <si>
    <t>METROPOLITANO DE TENERIFE, S.A. (MTSA)</t>
  </si>
  <si>
    <t>Sub-Total Aportac. Capital TITSA:</t>
  </si>
  <si>
    <t>TITSA, APORT. ESPECÍFICA CAPITAL, NUEVAS INVERSIONES</t>
  </si>
  <si>
    <t>TITSA, APORT. ESPECÍFICA CAPITAL, SIST.BILLETAJE (PLAN MODERNIZACIÓN)</t>
  </si>
  <si>
    <t>Sub-Total Aportac. Corrientes TITSA:</t>
  </si>
  <si>
    <t>TITSA, APORT. ESPECÍFICA CORRIENTE, REN.FLOTA CONTRATO3 (P.MODER.2</t>
  </si>
  <si>
    <t>TITSA, APORT. ESPECÍFICA CORRIENTE, RENOV.FLOTA CONTRATO1(P.MODER.)</t>
  </si>
  <si>
    <t>TITSA, APORT. ESPECÍFICA CORRIENTE, RENOV.FLOTA CONTRATO2 (P.MODER.</t>
  </si>
  <si>
    <t>TITSA, APORT. ESPECÍFICA CORRIENTE, ASISTENCIA TCA SIST.BILLETAJE</t>
  </si>
  <si>
    <t xml:space="preserve">TITSA, APORT. ESPECÍFICA CORRIENTE, RENTING FLOTA </t>
  </si>
  <si>
    <t>TITSA, APORT. ESPECÍFICA CORRIENTE, CONV.TRANSP.EN GUAGUA CAB.-ULL</t>
  </si>
  <si>
    <t>TITSA, APORT. ESPECÍFICA CORRIENTE, CONV.TAXIS CAB.-AYTO. REALEJOS</t>
  </si>
  <si>
    <t>TITSA, APORT. ESPECÍFICA CORRIENTE, CONV.GUIA ISORA TRANSP INTERURB</t>
  </si>
  <si>
    <t>TITSA, APORT. ESPECÍFICA CORRIENTE, AMPL.TRANSP.INTERUR.REALEJOS 15</t>
  </si>
  <si>
    <t>TITSA, APORT. ESPECÍFICA CORRIENTE, CONV ARONA TRANSPORTE INTERURB</t>
  </si>
  <si>
    <t>TITSA, APORT. ESPECÍFICA CORRIENTE, CONV.OROTAVA TRANSP. INTERURB.</t>
  </si>
  <si>
    <t>TITSA, APORT. ESPECÍFICA CORRIENTE, IMPLANTACION BONO 30: 30</t>
  </si>
  <si>
    <t>TITSA, APORT. ESPECÍFICA CORRIENTE, CPI. POLITICAS 2016</t>
  </si>
  <si>
    <t>TITSA, APORT. ESPECÍFICA CORRIENTE, IMPLANTACIÓN TARJETA SIN CONTACTO</t>
  </si>
  <si>
    <t>A4- TITSA DÉFICIT 2017 MANTENIM.INSTAL</t>
  </si>
  <si>
    <t>A4- TITSA DÉFICIT 2017 SIN MANT.INSTAL</t>
  </si>
  <si>
    <t>A4-TITSA- DÉFICIT 17 EXPLOT:LÍNEA P.TENO</t>
  </si>
  <si>
    <t>TITSA, APORT. ESPECÍFICA CORRIENTE, DÉFICIT 17</t>
  </si>
  <si>
    <t>TITSA, APORT. ESPECÍFICA CORRIENTE, CAMPAÑA PROMOC.BONIF.TARIFA TF5</t>
  </si>
  <si>
    <t>TITSA, APORT. ESPECÍFICA CORRIENTE, CAMPAÑA PROMOC.NVOS ABONOS-MES</t>
  </si>
  <si>
    <t>TRANSPORTE INTERURBANOS DE TENERIFE, S.A. (TITSA)</t>
  </si>
  <si>
    <t>Enmienda Nº1.4</t>
  </si>
  <si>
    <t>IDECO, APORT. ESPECÍFICA CAPITAL, PROGRAMA TENERIFE + AZUL</t>
  </si>
  <si>
    <t>Sub-Total Aportac. Corrientes IDECO:</t>
  </si>
  <si>
    <t>Enmienda Nº1.1</t>
  </si>
  <si>
    <t>IDECO, APORT. ESPECÍFICA CORRIENTE, MNTO. INSTALAC. DEPORTIVAS</t>
  </si>
  <si>
    <t>IDECO, APORT. ESPECÍFICA CORRIENTE, CIDEMAT</t>
  </si>
  <si>
    <t>IDECO, APORT. ESPECÍFICA CORRIENTE, CENTRO ATLETISMO TINCER</t>
  </si>
  <si>
    <t>IDECO, APORT. ESPECÍFICA CORRIENTE, ALBERGUE MONTES DE ANAGA</t>
  </si>
  <si>
    <t>IDECO, APORT. ESPECÍFICA CORRIENTE, PABELLÓN DEPORTES DE TFE SM</t>
  </si>
  <si>
    <t>IDECO, APORT. ESPECÍFICA CORRIENTE, JUEGOS MASTER</t>
  </si>
  <si>
    <t>A4 IDECO- INCREMENTO BLUE TRAIL</t>
  </si>
  <si>
    <t>A4 IDECO - BLUE TRAIL 2017</t>
  </si>
  <si>
    <t>IDECO, APORT. ESPECÍFICA CORRIENTE, BLUE TRAIL 2017</t>
  </si>
  <si>
    <t xml:space="preserve">IDECO, APORT. ESPECÍFICA CORRIENTE, TENERIFE+ AZUL. </t>
  </si>
  <si>
    <t>Debe de ser según Enmienda 3412</t>
  </si>
  <si>
    <t>IDECO, APORT. ESPECÍFICA CORRIENTE, PLAN INSULAR DEPORTE ADAPTADO</t>
  </si>
  <si>
    <t>IDECO, APORT. ESPECÍFICA CORRIENTE, PROYECTOS CULTURALES</t>
  </si>
  <si>
    <t>IDECO, APORT. ESPECÍFICA CORRIENTE, GESTIÓN CONTENIDOS AUDIOVISUAL</t>
  </si>
  <si>
    <t>GESTIÓN INSULAR DEL DEPORTE, LA CULTURA Y EL OCIO, S.A. (IDECO)</t>
  </si>
  <si>
    <t>AUDITORIO, APORT. ESPECÍFICA CAPITAL, SIST.TRAMOYA SALA SINFÓNICA</t>
  </si>
  <si>
    <t>Sub-Total Aportac. Corrientes AUDITORIO:</t>
  </si>
  <si>
    <t>AUDITORIO, APORT. ESPECÍFICA CORRIENTE, PROYECTOS EDUCATIVOS</t>
  </si>
  <si>
    <t>AUDITORIO, APORT. ESPECÍFICA CORRIENTE, PROGRAMA ARTES ESCÉNICAS</t>
  </si>
  <si>
    <t>AUDITORIO, APORT. ESPECÍFICA CORRIENTE, FESTIVAL TENERIFE</t>
  </si>
  <si>
    <t>AUDITORIO, APORT. ESPECÍFICA CORRIENTE, MAPAS</t>
  </si>
  <si>
    <t>AUDITORIO, APORT. ESPECÍFICA CORRIENTE, PRODUCCIÓN</t>
  </si>
  <si>
    <t>AUDITORIO, APORT. ESPECÍFICA CORRIENTE, ÓPERA DE TENERIFE</t>
  </si>
  <si>
    <t>AUDITORIO, APORT. ESPECÍFICA CORRIENTE, F. ARTES MOVIMIENTO (FAM)</t>
  </si>
  <si>
    <t>AUDITORIO, APORT. ESPECÍFICA CORRIENTE, TEATRO MUSICAL</t>
  </si>
  <si>
    <t>AUDITORIO, APORT. ESPECÍFICA CORRIENTE, EDUCACIÓN ARTÍST.CTROS.ESCOLARES</t>
  </si>
  <si>
    <t>AUDITORIO DE TENERIFE, S.A.</t>
  </si>
  <si>
    <t>Sub-Total Aportac. Capital SINPROMI:</t>
  </si>
  <si>
    <t>SINPROMI, APORT. ESPECÍFICA CAPITAL, MEJORA ACCESIBILIDAD INMUEBLES</t>
  </si>
  <si>
    <t>SINPROMI, APORT. ESPECÍFICA CAPITAL, SIST INFORMACIÓN EC-FINANC</t>
  </si>
  <si>
    <t>SINPROMI, APORT. ESPECÍFICA CAPITAL, MEJORA ACC INM PUB Y PRIV</t>
  </si>
  <si>
    <t>SINPROMI, APORT. ESPECÍFICA CAPITAL, REFORMA CENTRO FORMACIÓN</t>
  </si>
  <si>
    <t>SINPROMI, APORT. ESPECÍFICA CAPITAL, VEHICULOS ADAPTADOS</t>
  </si>
  <si>
    <t>Sub-Total Aportac. Corrientes SINPROMI:</t>
  </si>
  <si>
    <t>SINPROMI, APORT. ESPECÍFICA CORRIENTE, FTO.EMPLEO P. DISCAPACIDAD</t>
  </si>
  <si>
    <t xml:space="preserve">SINPROMI, APORT. ESPECÍFICA CORRIENTE, FTO.EMPLEABILIDAD </t>
  </si>
  <si>
    <t>SINPROMI, APORT. ESPECÍFICA CORRIENTE, FOMENTO EMPLEO P.R. ANAGA</t>
  </si>
  <si>
    <t>SIMPROMI, APORT. ESPECÍFICA CORRIENTE, ACCESIBILIDAD TECNOLÓGICA</t>
  </si>
  <si>
    <t>SIMPROMI, APORT. ESPECÍFICA CORRIENTE, COMPETICIÓN DEPORT DISCAPACIDA</t>
  </si>
  <si>
    <t>SOCIEDAD INSULAR PARA LA PROMOCIÓN  DE LAS PERSONAS CON DISCAPACIDAD, S.L. (SIMPROMI, SL)</t>
  </si>
  <si>
    <t>EIASA, APORTAC. ESPECÍFICA CAPITAL, MEJORA INFRAESTRUCTURAS MUSEISTICAS</t>
  </si>
  <si>
    <t>Sub-Total Aportac. Corrientes EIASA:</t>
  </si>
  <si>
    <t>EIASA, APORT. ESPECÍFICA CORRIENTE, DINAMIZACIÓN MUSEO ARTESANÍA</t>
  </si>
  <si>
    <t>EIASA, APORT. ESPECÍFICA CORRIENTE, FORMAC.,INVESTIGAC.Y DIVULGACIÓN ARTESANÍA</t>
  </si>
  <si>
    <t>EMPRESA INSULAR DE ARTESANÍA, S.A.</t>
  </si>
  <si>
    <t>Sub-Total Aportac. Corrientes IFTSA:</t>
  </si>
  <si>
    <t>IFTSA, APORT. ESPECÍFICA CORRIENTE, PROMOCIÓN DE CONGRESOS</t>
  </si>
  <si>
    <t>IFTSA, APORT. ESPECÍFICA CORRIENTE, APOYO ACTIVIDADES FERIALES</t>
  </si>
  <si>
    <t>IFTSA, APORT. ESPECÍFICA CORRIENTE, FERIAS SECTORIALES</t>
  </si>
  <si>
    <t>IFTSA, APORT. ESPECÍFICA CORRIENTE, CENTRO DE CONGRESOS TAORO</t>
  </si>
  <si>
    <t>0122</t>
  </si>
  <si>
    <t>INSTITUCIÓN FERIAL TENERIFE,S.A.</t>
  </si>
  <si>
    <t>Sub-Total Aporac. Capital OAL IASS:</t>
  </si>
  <si>
    <t>OAL IASS, APORTAC. ESPECÍFICA CAPITAL, GASTOS DE AMORTIZACIÓN</t>
  </si>
  <si>
    <t>OAL IASS, APORT. ESPECÍFICA CAPITAL</t>
  </si>
  <si>
    <t>OAL IASS, APORTAC. ESPECÍFICA CAPITAL, INFRAESTRUCTURAS SOCIOSANITARIAS</t>
  </si>
  <si>
    <t>Sub-Total Aportac. Corrientes OAL IASS:</t>
  </si>
  <si>
    <t>OAL IASS, APORT. ESPECÍFICA CORRIENTE, PISOS PERSONAS SIN HOGAR</t>
  </si>
  <si>
    <t>OAL IASS, APORT. ESP. CORRIENTE, BECAS INVESTIGACIÓN SOCIOSANITARIA</t>
  </si>
  <si>
    <t>OAL IASS, APORT. ESP. CORRIENTE, SILLAS Y CAMAS H.DOLORES Y F.CAMPOS</t>
  </si>
  <si>
    <t>OAL IASS, APORT. ESPECÍFICA CORRIENTE, SISTEMA DE CONTABILIDAD ANALITIC</t>
  </si>
  <si>
    <t xml:space="preserve">OAL IASS, APORT. ESPECÍFICA CORRIENTE, ESTUDIO APLICAC INFORMÁTICAS </t>
  </si>
  <si>
    <t>OAL IASS, APORT. ESPECÍFICA CORRIENTE, SISTEMA GESTIÓN PATRIMONIAL</t>
  </si>
  <si>
    <t>OAL IASS, APORT. ESPECÍFICA CORRIENTE, ASISTENCIA TÉCNICA PARA OBRAS</t>
  </si>
  <si>
    <t>OAL IASS, APORT. ESPECÍFICA CORRIENTE, NVOS RECURSOS P. DAÑO CEREBRAL</t>
  </si>
  <si>
    <t>OAL IASS, APORT. ESPECÍFICA CORRIENTE, ESTUDIOS DE VIABILIDAD</t>
  </si>
  <si>
    <t>OAL IASS, APORT. ESPECÍFICA CORRIENTE, ATENCIÓN DOMICILIARIA MAYORES</t>
  </si>
  <si>
    <t>OAL IASS, APORT. ESPECÍFICA CORRIENTE, GASTOS FINANC RESID MAYORES</t>
  </si>
  <si>
    <t>OAL IASS, APORT. ESPECÍFICA CORRIENTE, GASTOS FINANCIEROS CSS STA CRUZ</t>
  </si>
  <si>
    <t>OAL IASS, APORT. ESPECÍFICA CORRIENET, BONOS SOCIALES</t>
  </si>
  <si>
    <t>OAL IASS, APORT. ESPECÍFICA CORRIENTE,  VIABILIDAD Y APOYO TEC OBRAS CS</t>
  </si>
  <si>
    <t>OAL IASS, APORT. ESPECÍFICA CORRIENTE, VIABILIDAD Y APOYO TEC CS LA LAG</t>
  </si>
  <si>
    <t>OAL IASS, APORT. ESPECÍFICA CORRIENTE, TURISMO SOCIAL</t>
  </si>
  <si>
    <t>OAL IASS, APORT. ESPECÍFICA CORRIENTE, CONV. DEPENDENCIA 17 APORTAC.CPS</t>
  </si>
  <si>
    <t>OAL IASS, APORT. ESPECÍFICA CORRIENTE, ANILLO INSULAR DE POLÍTICAS SOC</t>
  </si>
  <si>
    <t>OAL IASS, APORT. ESPECÍFICA CORRIENTE, CONVENIO DE DEPENDENCIA</t>
  </si>
  <si>
    <t xml:space="preserve">OAL IASS, APORT. ESPECÍFICA CORRIENTE, TFE X EL EMPLEO 2016 </t>
  </si>
  <si>
    <t>OAL IAS, APORT. ESPECÍFICA CORRIENTE, UNIDAD DE VIOLENCIA DE GÉNERO</t>
  </si>
  <si>
    <t>O.A.L. INSTITUTO INSULAR DE ATENCIÓN SOCIAL Y SOCIOSANITARIA</t>
  </si>
  <si>
    <t>Sub-Total Aportac. Capital OAL CIATF:</t>
  </si>
  <si>
    <t>A4-C.I.A. SANEAMIENTO Y DEPURACIÓN</t>
  </si>
  <si>
    <t>A4-C.I.A. INCREM. SANEAMIENTO Y DEPURAC</t>
  </si>
  <si>
    <t>OAL CIATFE, APORT. ESPECÍFICA CAPITAL, SANEAMIENTO Y DEPURACION</t>
  </si>
  <si>
    <t>A4-C.I.A. ASEGURAM.SUMINISTRO DE AGUA</t>
  </si>
  <si>
    <t>A4-C.I.A INCREM.ASEGURAM.SUMINISTRO AGUA</t>
  </si>
  <si>
    <t>OAL CIATFE, APORTAC. ESPECÍFICA CAPITAL, ASEGURAM.SUMINISTRO AGUA</t>
  </si>
  <si>
    <t>OAL CIATFE, APORT. ESPECÍFICA CAPITAL, INCREM.REUTILIZ.AGUAS DEPURADA</t>
  </si>
  <si>
    <t>OAL CIATFE, APORT. ESPECÍFICA CAPITAL, REUTILIZACIÓN AGUAS DEPURADAS</t>
  </si>
  <si>
    <t>OAL CIATFE, APORT. ESPECÍFICA CAPITAL, EFICIENCIA SISTEMAS HIDRÁULICO</t>
  </si>
  <si>
    <t>OAL CIATFE, APORT. ESPECÍFCIA CAPITAL, RIESGOS E INUNDACIONES</t>
  </si>
  <si>
    <t>OAL CIATFE, APORT. ESPECÍFICA CORRIENTE, TFE X EL EMPLEO 2016</t>
  </si>
  <si>
    <t>O.A.L. CONSEJO INSULAR DE AGUAS DE TENERIFE</t>
  </si>
  <si>
    <t>OAL PIM, APORT. ESPECÍFICA CAPITAL, ADQUISICIÓN DE INSTRUMENTOS</t>
  </si>
  <si>
    <t>Sub-Total Aportac. Corrientes OAL PIM:</t>
  </si>
  <si>
    <t>OAL PIM, APORT. ESPECÍFICA CORRIENTE, ACTIVIDADES OST</t>
  </si>
  <si>
    <t>OAL PIM, APORT. ESPECÍFICA CORRIENTE, PROYECTOS EDUCATIVOS-INCREMENTO</t>
  </si>
  <si>
    <t>OAL PIM, APORT. ESPECÍFICA CORRIENTE, TEMPORADA ARTÍSTICA OST</t>
  </si>
  <si>
    <t>O.A.L. PATRONATO INSULAR DE MÚSICA</t>
  </si>
  <si>
    <t>Sub-Total Aportac. Capital OAL MC:</t>
  </si>
  <si>
    <t>OAMC, APORT. ESPECÍFICA CAPITAL, MUSEO Hª Y ANTROPOL.(CASA DE CARTA)</t>
  </si>
  <si>
    <t>OAMC, APORT. ESPECÍFICA CAPITAL, CTRO DE VISITANTES CUEVA DEL VIENTO</t>
  </si>
  <si>
    <t>OAMC, APORT. ESPECÍFICA CAPITAL, PROYECTO "ATHANATOS"</t>
  </si>
  <si>
    <t>OAMC, APORT. ESPECÍFICA CAPITAL</t>
  </si>
  <si>
    <t>OAMC, APORT. ESPECÍFICA CAPITAL, AMPL.MUSEO Hª Y ANTROPOL(CASA LERCARO)</t>
  </si>
  <si>
    <t>Sub-Total Aportac. Corrientes OAL MC:</t>
  </si>
  <si>
    <t>OAMC, APORT. ESPECÍFICA CORRIENTE, MUSEOS ATHANATOS (MOMIAS)</t>
  </si>
  <si>
    <t>OAMC, APORT. ESPECÍFICA CORRIENTE, TENERIFE X EL EMPLEO 2016</t>
  </si>
  <si>
    <t>O.A.L. MUSEOS Y CENTROS DE TENERIFE</t>
  </si>
  <si>
    <t>ANEXO IV</t>
  </si>
  <si>
    <t>APORTACIONES ESPECÍFICAS ENTIDADES DEPENDIENTES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</si>
</sst>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8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8"/>
      <name val="Trebuchet MS"/>
      <family val="2"/>
    </font>
    <font>
      <b/>
      <sz val="8"/>
      <color theme="1"/>
      <name val="Arial"/>
      <family val="2"/>
    </font>
    <font>
      <sz val="8"/>
      <color rgb="FFFF0000"/>
      <name val="Trebuchet MS"/>
      <family val="2"/>
    </font>
    <font>
      <sz val="8"/>
      <color rgb="FF0070C0"/>
      <name val="Trebuchet MS"/>
      <family val="2"/>
    </font>
    <font>
      <b/>
      <sz val="8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" fontId="4" fillId="0" borderId="0" xfId="0" applyNumberFormat="1" applyFont="1" applyFill="1" applyAlignment="1">
      <alignment vertical="center"/>
    </xf>
    <xf numFmtId="164" fontId="3" fillId="0" borderId="0" xfId="2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4" fontId="3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44" fontId="3" fillId="0" borderId="0" xfId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49" fontId="14" fillId="0" borderId="0" xfId="0" applyNumberFormat="1" applyFont="1"/>
    <xf numFmtId="4" fontId="14" fillId="0" borderId="0" xfId="0" applyNumberFormat="1" applyFont="1" applyFill="1"/>
    <xf numFmtId="4" fontId="15" fillId="0" borderId="0" xfId="0" applyNumberFormat="1" applyFont="1" applyFill="1"/>
    <xf numFmtId="0" fontId="15" fillId="0" borderId="0" xfId="0" applyFont="1"/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/>
    <xf numFmtId="4" fontId="14" fillId="0" borderId="0" xfId="0" applyNumberFormat="1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/>
    </xf>
    <xf numFmtId="4" fontId="7" fillId="0" borderId="0" xfId="0" applyNumberFormat="1" applyFont="1" applyFill="1"/>
    <xf numFmtId="0" fontId="7" fillId="0" borderId="0" xfId="0" applyFont="1"/>
    <xf numFmtId="0" fontId="17" fillId="0" borderId="0" xfId="0" applyFont="1" applyAlignment="1">
      <alignment horizontal="center"/>
    </xf>
    <xf numFmtId="4" fontId="13" fillId="0" borderId="0" xfId="0" applyNumberFormat="1" applyFont="1"/>
    <xf numFmtId="4" fontId="14" fillId="0" borderId="0" xfId="0" applyNumberFormat="1" applyFont="1" applyAlignment="1">
      <alignment horizontal="center"/>
    </xf>
    <xf numFmtId="0" fontId="7" fillId="0" borderId="0" xfId="0" applyFont="1" applyFill="1"/>
    <xf numFmtId="0" fontId="13" fillId="0" borderId="0" xfId="0" applyFont="1" applyFill="1"/>
    <xf numFmtId="0" fontId="16" fillId="0" borderId="0" xfId="0" applyFont="1" applyFill="1"/>
    <xf numFmtId="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4" fontId="16" fillId="0" borderId="0" xfId="0" applyNumberFormat="1" applyFont="1"/>
    <xf numFmtId="4" fontId="16" fillId="0" borderId="0" xfId="0" applyNumberFormat="1" applyFont="1" applyFill="1"/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17" fillId="0" borderId="0" xfId="0" applyNumberFormat="1" applyFont="1" applyFill="1"/>
    <xf numFmtId="0" fontId="17" fillId="0" borderId="0" xfId="0" applyFont="1" applyFill="1"/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01\Buzones\Hacienda\Comun\U.F.%20ORGANISMOS%20Y%20EMPRESAS\PAIF\2017\RECTIFIC%20PAIF\PAIF%20RECTIFICADOS%20RECIBIDOS\AUDITORIO\PAIF%202017%20PYMES%20AUDITOR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01\Buzones\Hacienda\Comun\U.F.%20ORGANISMOS%20Y%20EMPRESAS\PAIF\2017\RECTIFIC%20PAIF\PAIF%20RECTIFICADOS%20RECIBIDOS\IDECO\PAIF%202017IDECO%20-%20MODIFICADO%20PERSONAL+dadapta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01\Buzones\Hacienda\Comun\U.F.%20ORGANISMOS%20Y%20EMPRESAS\PAIF\2017\RECTIFIC%20PAIF\PAIF%20RECTIFICADOS%20RECIBIDOS\SPET\PAIF%202017%20tras%20enmiendas%20Ordinario%20actualizado%20a%2019.01.17%20-%2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Quintana/AppData/Local/Microsoft/Windows/Temporary%20Internet%20Files/Content.Outlook/50B4T6IS/PAIF%202017%20BALTEN-26112016%20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01\Buzones\Hacienda\Comun\U.F.%20ORGANISMOS%20Y%20EMPRESAS\PAIF\2017\RECTIFIC%20PAIF\PAIF%20RECTIFICADOS%20RECIBIDOS\TEA\PPTO%202017%20PAIF%20definitivo%20vf%202016%2012%20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 rellenar Consolidación"/>
      <sheetName val="ORGANOS DE GOBIERNO"/>
      <sheetName val="FINANCIACION"/>
      <sheetName val="ACCIONISTAS"/>
      <sheetName val="COMPROBACION"/>
      <sheetName val="PRESUPUESTO"/>
      <sheetName val="PRESUPUESTO CPYG"/>
      <sheetName val="CPYG"/>
      <sheetName val="ACTIVO"/>
      <sheetName val="PASIVO"/>
      <sheetName val="Inversiones reales"/>
      <sheetName val="Inv. NO FIN"/>
      <sheetName val="Inv. FIN"/>
      <sheetName val="No rellenar EP-5 "/>
      <sheetName val="INF. ADIC. CPYG "/>
      <sheetName val="Transf. y subv."/>
      <sheetName val="Deuda Viva y Prev. Vtos. Deuda"/>
      <sheetName val="Perfil Vtos Deuda 10 años"/>
      <sheetName val="Deuda L.P."/>
      <sheetName val="EP7 A"/>
      <sheetName val="Deuda C.P."/>
      <sheetName val="Personal"/>
      <sheetName val="PD 2017 (Personal)"/>
      <sheetName val="LF 2017 (Personal)"/>
      <sheetName val="LT 2017 (Personal)"/>
      <sheetName val="PRESTACIONES Y GASTOS SOCIALES"/>
      <sheetName val="COMPARATIVA 2016-2017"/>
      <sheetName val="Operaciones Internas"/>
      <sheetName val="Encomiendas"/>
      <sheetName val="Estab. Presup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7">
          <cell r="F47">
            <v>2350693.87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 rellenar Consolidación"/>
      <sheetName val="ORGANOS DE GOBIERNO"/>
      <sheetName val="FINANCIACION"/>
      <sheetName val="ACCIONISTAS"/>
      <sheetName val="COMPROBACION"/>
      <sheetName val="PRESUPUESTO"/>
      <sheetName val="PRESUPUESTO CPYG"/>
      <sheetName val="CPYG"/>
      <sheetName val="ACTIVO"/>
      <sheetName val="PASIVO"/>
      <sheetName val="Estado de Flujos"/>
      <sheetName val="INF. ADIC. CPYG "/>
      <sheetName val="Inversiones reales"/>
      <sheetName val="Inv. NO FIN"/>
      <sheetName val="Inv. FIN"/>
      <sheetName val="No rellenar EP-5 "/>
      <sheetName val="Transf. y subv."/>
      <sheetName val="Deuda Viva y Prev. Vtos. Deuda"/>
      <sheetName val="Perfil Vtos Deuda 10 años"/>
      <sheetName val="Deuda L.P."/>
      <sheetName val="EP7 A"/>
      <sheetName val="Deuda C.P."/>
      <sheetName val="Personal"/>
      <sheetName val="PD 2017 (Personal)"/>
      <sheetName val="LF 2017 (Personal)"/>
      <sheetName val="LT 2017 (Personal)"/>
      <sheetName val="PRESTACIONES Y GASTOS SOCIALES"/>
      <sheetName val="COMPARATIVA 2016-2017"/>
      <sheetName val="Operaciones Internas"/>
      <sheetName val="Encomiendas"/>
      <sheetName val="Estab. Presup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8">
          <cell r="F48">
            <v>1316197.08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 rellenar Consolidación"/>
      <sheetName val="ORGANOS DE GOBIERNO"/>
      <sheetName val="FINANCIACION"/>
      <sheetName val="ACCIONISTAS"/>
      <sheetName val="COMPROBACION"/>
      <sheetName val="PRESUPUESTO"/>
      <sheetName val="PRESUPUESTO CPYG"/>
      <sheetName val="CPYG"/>
      <sheetName val="ACTIVO"/>
      <sheetName val="PASIVO"/>
      <sheetName val="Estado de Flujos"/>
      <sheetName val="INF. ADIC. CPYG "/>
      <sheetName val="Inversiones reales"/>
      <sheetName val="Inv. NO FIN"/>
      <sheetName val="Inv. FIN"/>
      <sheetName val="No rellenar EP-5 "/>
      <sheetName val="Transf. y subv."/>
      <sheetName val="Deuda Viva y Prev. Vtos. Deuda"/>
      <sheetName val="Perfil Vtos Deuda 10 años"/>
      <sheetName val="Deuda L.P."/>
      <sheetName val="EP7 A"/>
      <sheetName val="Deuda C.P."/>
      <sheetName val="Personal"/>
      <sheetName val="PD 2017 (Personal)"/>
      <sheetName val="LF 2017 (Personal)"/>
      <sheetName val="LT 2017 (Personal)"/>
      <sheetName val="PRESTACIONES Y GASTOS SOCIALES"/>
      <sheetName val="COMPARATIVA 2016-2017"/>
      <sheetName val="Operaciones Internas"/>
      <sheetName val="Encomiendas"/>
      <sheetName val="Estab. Presup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7">
          <cell r="F57">
            <v>2056196.01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 rellenar Consolidación"/>
      <sheetName val="ORGANOS DE GOBIERNO"/>
      <sheetName val="FINANCIACION"/>
      <sheetName val="ACCIONISTAS"/>
      <sheetName val="COMPROBACION"/>
      <sheetName val="PRESUPUESTO"/>
      <sheetName val="PRESUPUESTO CPYG"/>
      <sheetName val="CPYG"/>
      <sheetName val="ACTIVO"/>
      <sheetName val="PASIVO"/>
      <sheetName val="Estado de Flujos"/>
      <sheetName val="INF. ADIC. CPYG "/>
      <sheetName val="Inversiones reales"/>
      <sheetName val="Inv. NO FIN"/>
      <sheetName val="Inv. FIN"/>
      <sheetName val="No rellenar EP-5 "/>
      <sheetName val="Transf. y subv."/>
      <sheetName val="Deuda Viva y Prev. Vtos. Deuda"/>
      <sheetName val="Perfil Vtos Deuda 10 años"/>
      <sheetName val="Deuda L.P."/>
      <sheetName val="EP7 A"/>
      <sheetName val="Deuda C.P."/>
      <sheetName val="Personal"/>
      <sheetName val="PD 2017 (Personal)"/>
      <sheetName val="LF 2017 (Personal)"/>
      <sheetName val="LT 2017 (Personal)"/>
      <sheetName val="PRESTACIONES Y GASTOS SOCIALES"/>
      <sheetName val="COMPARATIVA 2016-2017"/>
      <sheetName val="Operaciones Internas"/>
      <sheetName val="Encomiendas"/>
      <sheetName val="Estab. Presup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9">
          <cell r="F39">
            <v>703449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 rellenar Consolidación"/>
      <sheetName val="ORGANOS DE GOBIERNO"/>
      <sheetName val="FINANCIACION"/>
      <sheetName val="PRESUPUESTO"/>
      <sheetName val="ACCIONISTAS"/>
      <sheetName val="COMPROBACION"/>
      <sheetName val="PRESUPUESTO CPYG"/>
      <sheetName val="CPYG"/>
      <sheetName val="ACTIVO"/>
      <sheetName val="PASIVO"/>
      <sheetName val="INF. ADIC. CPYG "/>
      <sheetName val="Inversiones reales"/>
      <sheetName val="Inv. NO FIN"/>
      <sheetName val="Inv. FIN"/>
      <sheetName val="No rellenar EP-5 "/>
      <sheetName val="Transf. y subv."/>
      <sheetName val="Deuda Viva y Prev. Vtos. Deuda"/>
      <sheetName val="Perfil Vtos Deuda 10 años"/>
      <sheetName val="Deuda L.P."/>
      <sheetName val="EP7 A"/>
      <sheetName val="Deuda C.P."/>
      <sheetName val="Personal"/>
      <sheetName val="PD 2017 (Personal)"/>
      <sheetName val="LF 2017 (Personal)"/>
      <sheetName val="LT 2017 (Personal)"/>
      <sheetName val="PRESTACIONES Y GASTOS SOCIALES"/>
      <sheetName val="COMPARATIVA 2016-2017"/>
      <sheetName val="Operaciones Internas"/>
      <sheetName val="Encomiendas"/>
      <sheetName val="Estab. Presup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8">
          <cell r="F48">
            <v>1334541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97"/>
  <sheetViews>
    <sheetView tabSelected="1" zoomScale="70" zoomScaleNormal="70" workbookViewId="0">
      <selection activeCell="P79" sqref="P79"/>
    </sheetView>
  </sheetViews>
  <sheetFormatPr baseColWidth="10" defaultColWidth="11.5703125" defaultRowHeight="16.5"/>
  <cols>
    <col min="1" max="1" width="2" style="1" customWidth="1"/>
    <col min="2" max="2" width="6" style="9" customWidth="1"/>
    <col min="3" max="3" width="7.7109375" style="10" customWidth="1"/>
    <col min="4" max="5" width="7.7109375" style="9" customWidth="1"/>
    <col min="6" max="6" width="43.7109375" style="8" customWidth="1"/>
    <col min="7" max="7" width="13.7109375" style="7" customWidth="1"/>
    <col min="8" max="8" width="25.5703125" style="6" hidden="1" customWidth="1"/>
    <col min="9" max="9" width="12.5703125" style="5" hidden="1" customWidth="1"/>
    <col min="10" max="10" width="0.85546875" style="2" hidden="1" customWidth="1"/>
    <col min="11" max="11" width="16.7109375" style="4" hidden="1" customWidth="1"/>
    <col min="12" max="12" width="0" style="3" hidden="1" customWidth="1"/>
    <col min="13" max="13" width="43" style="2" hidden="1" customWidth="1"/>
    <col min="14" max="15" width="11.5703125" style="2"/>
    <col min="16" max="16384" width="11.5703125" style="1"/>
  </cols>
  <sheetData>
    <row r="2" spans="2:12" s="1" customFormat="1">
      <c r="B2" s="77" t="s">
        <v>63</v>
      </c>
      <c r="C2" s="77"/>
      <c r="D2" s="77"/>
      <c r="E2" s="77"/>
      <c r="F2" s="77"/>
      <c r="G2" s="77"/>
      <c r="H2" s="6"/>
      <c r="I2" s="5"/>
      <c r="J2" s="2"/>
      <c r="K2" s="4"/>
      <c r="L2" s="3"/>
    </row>
    <row r="3" spans="2:12" s="1" customFormat="1">
      <c r="B3" s="77" t="s">
        <v>62</v>
      </c>
      <c r="C3" s="77"/>
      <c r="D3" s="77"/>
      <c r="E3" s="77"/>
      <c r="F3" s="77"/>
      <c r="G3" s="77"/>
      <c r="H3" s="6"/>
      <c r="I3" s="5"/>
      <c r="J3" s="2"/>
      <c r="K3" s="4"/>
      <c r="L3" s="3"/>
    </row>
    <row r="4" spans="2:12" s="1" customFormat="1" ht="17.25" thickBot="1">
      <c r="B4" s="9"/>
      <c r="C4" s="10"/>
      <c r="D4" s="9"/>
      <c r="E4" s="9"/>
      <c r="F4" s="21"/>
      <c r="G4" s="4"/>
      <c r="H4" s="33"/>
      <c r="I4" s="5"/>
      <c r="J4" s="2"/>
      <c r="K4" s="4"/>
      <c r="L4" s="3"/>
    </row>
    <row r="5" spans="2:12" s="1" customFormat="1" ht="28.15" customHeight="1" thickBot="1">
      <c r="B5" s="27" t="s">
        <v>17</v>
      </c>
      <c r="C5" s="26" t="s">
        <v>16</v>
      </c>
      <c r="D5" s="25" t="s">
        <v>15</v>
      </c>
      <c r="E5" s="25" t="s">
        <v>14</v>
      </c>
      <c r="F5" s="25" t="s">
        <v>61</v>
      </c>
      <c r="G5" s="24" t="s">
        <v>12</v>
      </c>
      <c r="H5" s="37" t="s">
        <v>60</v>
      </c>
      <c r="I5" s="39" t="s">
        <v>59</v>
      </c>
      <c r="J5" s="2"/>
      <c r="K5" s="29" t="s">
        <v>58</v>
      </c>
      <c r="L5" s="29" t="s">
        <v>57</v>
      </c>
    </row>
    <row r="6" spans="2:12" s="1" customFormat="1">
      <c r="B6" s="6">
        <v>2017</v>
      </c>
      <c r="C6" s="22" t="s">
        <v>56</v>
      </c>
      <c r="D6" s="6">
        <v>3332</v>
      </c>
      <c r="E6" s="6">
        <v>41200</v>
      </c>
      <c r="F6" s="21" t="s">
        <v>55</v>
      </c>
      <c r="G6" s="20">
        <v>6541990.2400000002</v>
      </c>
      <c r="H6" s="23"/>
      <c r="I6" s="5">
        <v>4956563.07</v>
      </c>
      <c r="J6" s="2"/>
      <c r="K6" s="20">
        <f>G6</f>
        <v>6541990.2400000002</v>
      </c>
      <c r="L6" s="32">
        <f t="shared" ref="L6:L17" si="0">+G6-K6</f>
        <v>0</v>
      </c>
    </row>
    <row r="7" spans="2:12" s="1" customFormat="1" hidden="1">
      <c r="B7" s="6"/>
      <c r="C7" s="22"/>
      <c r="D7" s="6"/>
      <c r="E7" s="6"/>
      <c r="F7" s="21"/>
      <c r="G7" s="4"/>
      <c r="H7" s="6"/>
      <c r="I7" s="5"/>
      <c r="J7" s="2"/>
      <c r="K7" s="20">
        <f>G7</f>
        <v>0</v>
      </c>
      <c r="L7" s="32">
        <f t="shared" si="0"/>
        <v>0</v>
      </c>
    </row>
    <row r="8" spans="2:12" s="1" customFormat="1" hidden="1">
      <c r="B8" s="6">
        <v>2017</v>
      </c>
      <c r="C8" s="22">
        <v>731</v>
      </c>
      <c r="D8" s="6">
        <v>3345</v>
      </c>
      <c r="E8" s="6">
        <v>41400</v>
      </c>
      <c r="F8" s="21"/>
      <c r="G8" s="20">
        <v>4862179.3</v>
      </c>
      <c r="H8" s="23"/>
      <c r="I8" s="5"/>
      <c r="J8" s="2"/>
      <c r="K8" s="20">
        <f>G8</f>
        <v>4862179.3</v>
      </c>
      <c r="L8" s="32">
        <f t="shared" si="0"/>
        <v>0</v>
      </c>
    </row>
    <row r="9" spans="2:12" s="1" customFormat="1" hidden="1">
      <c r="B9" s="6">
        <v>2017</v>
      </c>
      <c r="C9" s="22">
        <v>731</v>
      </c>
      <c r="D9" s="6">
        <v>3345</v>
      </c>
      <c r="E9" s="6">
        <v>41400</v>
      </c>
      <c r="F9" s="21"/>
      <c r="G9" s="20">
        <v>23176.13</v>
      </c>
      <c r="H9" s="23"/>
      <c r="I9" s="5"/>
      <c r="J9" s="2"/>
      <c r="K9" s="20">
        <f>G9</f>
        <v>23176.13</v>
      </c>
      <c r="L9" s="32">
        <f t="shared" si="0"/>
        <v>0</v>
      </c>
    </row>
    <row r="10" spans="2:12" s="1" customFormat="1">
      <c r="B10" s="6">
        <v>2017</v>
      </c>
      <c r="C10" s="22" t="s">
        <v>33</v>
      </c>
      <c r="D10" s="6">
        <v>3345</v>
      </c>
      <c r="E10" s="6">
        <v>41400</v>
      </c>
      <c r="F10" s="21" t="s">
        <v>54</v>
      </c>
      <c r="G10" s="20">
        <f>+G8+G9</f>
        <v>4885355.43</v>
      </c>
      <c r="H10" s="23"/>
      <c r="I10" s="5">
        <v>4667095.1900000004</v>
      </c>
      <c r="J10" s="38"/>
      <c r="K10" s="20">
        <f>G10</f>
        <v>4885355.43</v>
      </c>
      <c r="L10" s="32">
        <f t="shared" si="0"/>
        <v>0</v>
      </c>
    </row>
    <row r="11" spans="2:12" s="1" customFormat="1" hidden="1">
      <c r="B11" s="6"/>
      <c r="C11" s="22"/>
      <c r="D11" s="6"/>
      <c r="E11" s="6"/>
      <c r="F11" s="21"/>
      <c r="G11" s="4"/>
      <c r="H11" s="6"/>
      <c r="I11" s="5"/>
      <c r="J11" s="2"/>
      <c r="K11" s="4"/>
      <c r="L11" s="32">
        <f t="shared" si="0"/>
        <v>0</v>
      </c>
    </row>
    <row r="12" spans="2:12" s="1" customFormat="1">
      <c r="B12" s="6">
        <v>2017</v>
      </c>
      <c r="C12" s="22" t="s">
        <v>53</v>
      </c>
      <c r="D12" s="6">
        <v>4521</v>
      </c>
      <c r="E12" s="6">
        <v>41500</v>
      </c>
      <c r="F12" s="21" t="s">
        <v>52</v>
      </c>
      <c r="G12" s="20">
        <v>3981995</v>
      </c>
      <c r="H12" s="23"/>
      <c r="I12" s="5">
        <v>4547122.76</v>
      </c>
      <c r="J12" s="2"/>
      <c r="K12" s="20">
        <f t="shared" ref="K12:K17" si="1">G12</f>
        <v>3981995</v>
      </c>
      <c r="L12" s="32">
        <f t="shared" si="0"/>
        <v>0</v>
      </c>
    </row>
    <row r="13" spans="2:12" s="1" customFormat="1" hidden="1">
      <c r="B13" s="6"/>
      <c r="C13" s="22"/>
      <c r="D13" s="6"/>
      <c r="E13" s="6"/>
      <c r="F13" s="21"/>
      <c r="G13" s="4"/>
      <c r="H13" s="6"/>
      <c r="I13" s="5"/>
      <c r="J13" s="2"/>
      <c r="K13" s="20">
        <f t="shared" si="1"/>
        <v>0</v>
      </c>
      <c r="L13" s="32">
        <f t="shared" si="0"/>
        <v>0</v>
      </c>
    </row>
    <row r="14" spans="2:12" s="1" customFormat="1" hidden="1">
      <c r="B14" s="6">
        <v>2017</v>
      </c>
      <c r="C14" s="22">
        <v>303</v>
      </c>
      <c r="D14" s="6">
        <v>2311</v>
      </c>
      <c r="E14" s="6">
        <v>41600</v>
      </c>
      <c r="F14" s="21"/>
      <c r="G14" s="20">
        <v>1700000</v>
      </c>
      <c r="H14" s="23"/>
      <c r="I14" s="5"/>
      <c r="J14" s="2"/>
      <c r="K14" s="20">
        <f t="shared" si="1"/>
        <v>1700000</v>
      </c>
      <c r="L14" s="32">
        <f t="shared" si="0"/>
        <v>0</v>
      </c>
    </row>
    <row r="15" spans="2:12" s="1" customFormat="1" hidden="1">
      <c r="B15" s="6">
        <v>2017</v>
      </c>
      <c r="C15" s="22">
        <v>303</v>
      </c>
      <c r="D15" s="6">
        <v>2311</v>
      </c>
      <c r="E15" s="6">
        <v>41600</v>
      </c>
      <c r="F15" s="21"/>
      <c r="G15" s="20">
        <v>59095072</v>
      </c>
      <c r="H15" s="23"/>
      <c r="I15" s="5"/>
      <c r="J15" s="2"/>
      <c r="K15" s="20">
        <f t="shared" si="1"/>
        <v>59095072</v>
      </c>
      <c r="L15" s="32">
        <f t="shared" si="0"/>
        <v>0</v>
      </c>
    </row>
    <row r="16" spans="2:12" s="1" customFormat="1" hidden="1">
      <c r="B16" s="6">
        <v>2017</v>
      </c>
      <c r="C16" s="22">
        <v>303</v>
      </c>
      <c r="D16" s="6">
        <v>2311</v>
      </c>
      <c r="E16" s="6">
        <v>41600</v>
      </c>
      <c r="F16" s="21"/>
      <c r="G16" s="20">
        <v>14332</v>
      </c>
      <c r="H16" s="23"/>
      <c r="I16" s="5"/>
      <c r="J16" s="2"/>
      <c r="K16" s="20">
        <f t="shared" si="1"/>
        <v>14332</v>
      </c>
      <c r="L16" s="32">
        <f t="shared" si="0"/>
        <v>0</v>
      </c>
    </row>
    <row r="17" spans="2:12" s="1" customFormat="1">
      <c r="B17" s="6">
        <v>2017</v>
      </c>
      <c r="C17" s="22" t="s">
        <v>51</v>
      </c>
      <c r="D17" s="6">
        <v>2311</v>
      </c>
      <c r="E17" s="6">
        <v>41600</v>
      </c>
      <c r="F17" s="21" t="s">
        <v>50</v>
      </c>
      <c r="G17" s="20">
        <f>SUM(G14:G16)</f>
        <v>60809404</v>
      </c>
      <c r="H17" s="23"/>
      <c r="I17" s="5">
        <v>49901244.130000003</v>
      </c>
      <c r="J17" s="2"/>
      <c r="K17" s="20">
        <f t="shared" si="1"/>
        <v>60809404</v>
      </c>
      <c r="L17" s="32">
        <f t="shared" si="0"/>
        <v>0</v>
      </c>
    </row>
    <row r="18" spans="2:12" s="1" customFormat="1" ht="17.25" thickBot="1">
      <c r="B18" s="6"/>
      <c r="C18" s="22"/>
      <c r="D18" s="6"/>
      <c r="E18" s="6"/>
      <c r="F18" s="21"/>
      <c r="G18" s="20"/>
      <c r="H18" s="23"/>
      <c r="I18" s="5"/>
      <c r="J18" s="2"/>
      <c r="K18" s="4"/>
      <c r="L18" s="3"/>
    </row>
    <row r="19" spans="2:12" s="1" customFormat="1" ht="23.25" thickBot="1">
      <c r="B19" s="27" t="s">
        <v>17</v>
      </c>
      <c r="C19" s="26" t="s">
        <v>16</v>
      </c>
      <c r="D19" s="25" t="s">
        <v>15</v>
      </c>
      <c r="E19" s="25" t="s">
        <v>14</v>
      </c>
      <c r="F19" s="25" t="s">
        <v>49</v>
      </c>
      <c r="G19" s="24" t="s">
        <v>12</v>
      </c>
      <c r="H19" s="37"/>
      <c r="I19" s="5"/>
      <c r="J19" s="2"/>
      <c r="K19" s="4"/>
      <c r="L19" s="3"/>
    </row>
    <row r="20" spans="2:12" s="1" customFormat="1" hidden="1">
      <c r="B20" s="6">
        <v>2017</v>
      </c>
      <c r="C20" s="22">
        <v>501</v>
      </c>
      <c r="D20" s="6">
        <v>4331</v>
      </c>
      <c r="E20" s="6">
        <v>44903</v>
      </c>
      <c r="F20" s="21"/>
      <c r="G20" s="20">
        <v>458160</v>
      </c>
      <c r="H20" s="23"/>
      <c r="I20" s="5"/>
      <c r="J20" s="2"/>
      <c r="K20" s="4"/>
      <c r="L20" s="3"/>
    </row>
    <row r="21" spans="2:12" s="1" customFormat="1" hidden="1">
      <c r="B21" s="6">
        <v>2017</v>
      </c>
      <c r="C21" s="22">
        <v>501</v>
      </c>
      <c r="D21" s="6">
        <v>4331</v>
      </c>
      <c r="E21" s="6">
        <v>44903</v>
      </c>
      <c r="F21" s="21"/>
      <c r="G21" s="20">
        <v>154000</v>
      </c>
      <c r="H21" s="23"/>
      <c r="I21" s="5"/>
      <c r="J21" s="2"/>
      <c r="K21" s="4"/>
      <c r="L21" s="3"/>
    </row>
    <row r="22" spans="2:12" s="1" customFormat="1" ht="27">
      <c r="B22" s="6">
        <v>2017</v>
      </c>
      <c r="C22" s="22" t="s">
        <v>48</v>
      </c>
      <c r="D22" s="6">
        <v>4331</v>
      </c>
      <c r="E22" s="6">
        <v>44903</v>
      </c>
      <c r="F22" s="21" t="s">
        <v>47</v>
      </c>
      <c r="G22" s="20">
        <f>SUM(G20:G21)</f>
        <v>612160</v>
      </c>
      <c r="H22" s="23"/>
      <c r="I22" s="5">
        <v>1341309.94</v>
      </c>
      <c r="J22" s="2"/>
      <c r="K22" s="20">
        <f t="shared" ref="K22:K28" si="2">G22</f>
        <v>612160</v>
      </c>
      <c r="L22" s="32">
        <f t="shared" ref="L22:L44" si="3">+G22-K22</f>
        <v>0</v>
      </c>
    </row>
    <row r="23" spans="2:12" s="1" customFormat="1" hidden="1">
      <c r="B23" s="33"/>
      <c r="C23" s="36"/>
      <c r="D23" s="33"/>
      <c r="E23" s="33"/>
      <c r="F23" s="35"/>
      <c r="G23" s="34"/>
      <c r="H23" s="33"/>
      <c r="I23" s="5"/>
      <c r="J23" s="2"/>
      <c r="K23" s="20">
        <f t="shared" si="2"/>
        <v>0</v>
      </c>
      <c r="L23" s="32">
        <f t="shared" si="3"/>
        <v>0</v>
      </c>
    </row>
    <row r="24" spans="2:12" s="1" customFormat="1" hidden="1">
      <c r="B24" s="6">
        <v>2017</v>
      </c>
      <c r="C24" s="22">
        <v>503</v>
      </c>
      <c r="D24" s="6">
        <v>4335</v>
      </c>
      <c r="E24" s="6">
        <v>44904</v>
      </c>
      <c r="F24" s="21"/>
      <c r="G24" s="20">
        <v>5600</v>
      </c>
      <c r="H24" s="23"/>
      <c r="I24" s="5"/>
      <c r="J24" s="2"/>
      <c r="K24" s="20">
        <f t="shared" si="2"/>
        <v>5600</v>
      </c>
      <c r="L24" s="32">
        <f t="shared" si="3"/>
        <v>0</v>
      </c>
    </row>
    <row r="25" spans="2:12" s="1" customFormat="1" hidden="1">
      <c r="B25" s="6">
        <v>2017</v>
      </c>
      <c r="C25" s="22">
        <v>503</v>
      </c>
      <c r="D25" s="6">
        <v>4335</v>
      </c>
      <c r="E25" s="6">
        <v>44904</v>
      </c>
      <c r="F25" s="21"/>
      <c r="G25" s="20">
        <v>543765.30000000005</v>
      </c>
      <c r="H25" s="23"/>
      <c r="I25" s="5"/>
      <c r="J25" s="2"/>
      <c r="K25" s="20">
        <f t="shared" si="2"/>
        <v>543765.30000000005</v>
      </c>
      <c r="L25" s="32">
        <f t="shared" si="3"/>
        <v>0</v>
      </c>
    </row>
    <row r="26" spans="2:12" s="1" customFormat="1" ht="27">
      <c r="B26" s="6">
        <v>2017</v>
      </c>
      <c r="C26" s="22" t="s">
        <v>46</v>
      </c>
      <c r="D26" s="6">
        <v>4335</v>
      </c>
      <c r="E26" s="6">
        <v>44904</v>
      </c>
      <c r="F26" s="21" t="s">
        <v>45</v>
      </c>
      <c r="G26" s="20">
        <f>SUM(G24:G25)</f>
        <v>549365.30000000005</v>
      </c>
      <c r="H26" s="23"/>
      <c r="I26" s="5">
        <v>792957.92</v>
      </c>
      <c r="J26" s="2"/>
      <c r="K26" s="20">
        <f t="shared" si="2"/>
        <v>549365.30000000005</v>
      </c>
      <c r="L26" s="32">
        <f t="shared" si="3"/>
        <v>0</v>
      </c>
    </row>
    <row r="27" spans="2:12" s="1" customFormat="1" hidden="1">
      <c r="B27" s="6"/>
      <c r="C27" s="22"/>
      <c r="D27" s="6"/>
      <c r="E27" s="6"/>
      <c r="F27" s="21"/>
      <c r="G27" s="4"/>
      <c r="H27" s="6"/>
      <c r="I27" s="5"/>
      <c r="J27" s="2"/>
      <c r="K27" s="20">
        <f t="shared" si="2"/>
        <v>0</v>
      </c>
      <c r="L27" s="32">
        <f t="shared" si="3"/>
        <v>0</v>
      </c>
    </row>
    <row r="28" spans="2:12" s="1" customFormat="1" ht="27">
      <c r="B28" s="6">
        <v>2017</v>
      </c>
      <c r="C28" s="22" t="s">
        <v>44</v>
      </c>
      <c r="D28" s="6">
        <v>2311</v>
      </c>
      <c r="E28" s="6">
        <v>44905</v>
      </c>
      <c r="F28" s="21" t="s">
        <v>43</v>
      </c>
      <c r="G28" s="20">
        <v>1700000</v>
      </c>
      <c r="H28" s="23"/>
      <c r="I28" s="5">
        <v>4052004.3203440001</v>
      </c>
      <c r="J28" s="2"/>
      <c r="K28" s="20">
        <f t="shared" si="2"/>
        <v>1700000</v>
      </c>
      <c r="L28" s="32">
        <f t="shared" si="3"/>
        <v>0</v>
      </c>
    </row>
    <row r="29" spans="2:12" s="1" customFormat="1" hidden="1">
      <c r="B29" s="33"/>
      <c r="C29" s="36"/>
      <c r="D29" s="33"/>
      <c r="E29" s="33"/>
      <c r="F29" s="35"/>
      <c r="G29" s="34"/>
      <c r="H29" s="33"/>
      <c r="I29" s="5"/>
      <c r="J29" s="2"/>
      <c r="K29" s="4"/>
      <c r="L29" s="32">
        <f t="shared" si="3"/>
        <v>0</v>
      </c>
    </row>
    <row r="30" spans="2:12" s="1" customFormat="1" hidden="1">
      <c r="B30" s="6">
        <v>2017</v>
      </c>
      <c r="C30" s="22">
        <v>731</v>
      </c>
      <c r="D30" s="6">
        <v>3342</v>
      </c>
      <c r="E30" s="6">
        <v>44907</v>
      </c>
      <c r="F30" s="21"/>
      <c r="G30" s="20">
        <v>429238.87</v>
      </c>
      <c r="H30" s="23"/>
      <c r="I30" s="5"/>
      <c r="J30" s="2"/>
      <c r="K30" s="4"/>
      <c r="L30" s="32">
        <f t="shared" si="3"/>
        <v>429238.87</v>
      </c>
    </row>
    <row r="31" spans="2:12" s="1" customFormat="1" hidden="1">
      <c r="B31" s="6">
        <v>2017</v>
      </c>
      <c r="C31" s="22">
        <v>731</v>
      </c>
      <c r="D31" s="6">
        <v>3342</v>
      </c>
      <c r="E31" s="6">
        <v>44907</v>
      </c>
      <c r="F31" s="21"/>
      <c r="G31" s="20">
        <v>1921455</v>
      </c>
      <c r="H31" s="23"/>
      <c r="I31" s="5"/>
      <c r="J31" s="2"/>
      <c r="K31" s="4"/>
      <c r="L31" s="32">
        <f t="shared" si="3"/>
        <v>1921455</v>
      </c>
    </row>
    <row r="32" spans="2:12" s="1" customFormat="1">
      <c r="B32" s="6">
        <v>2017</v>
      </c>
      <c r="C32" s="22" t="s">
        <v>33</v>
      </c>
      <c r="D32" s="6">
        <v>3342</v>
      </c>
      <c r="E32" s="6">
        <v>44907</v>
      </c>
      <c r="F32" s="21" t="s">
        <v>42</v>
      </c>
      <c r="G32" s="20">
        <f>SUM(G30:G31)</f>
        <v>2350693.87</v>
      </c>
      <c r="H32" s="23"/>
      <c r="I32" s="5">
        <v>-1536934.9994000001</v>
      </c>
      <c r="J32" s="2"/>
      <c r="K32" s="20">
        <f>'[1]Transf. y subv.'!$F$47</f>
        <v>2350693.87</v>
      </c>
      <c r="L32" s="32">
        <f t="shared" si="3"/>
        <v>0</v>
      </c>
    </row>
    <row r="33" spans="2:12" s="1" customFormat="1" hidden="1">
      <c r="B33" s="6"/>
      <c r="C33" s="22"/>
      <c r="D33" s="6"/>
      <c r="E33" s="6"/>
      <c r="F33" s="21"/>
      <c r="G33" s="4"/>
      <c r="H33" s="6"/>
      <c r="I33" s="5"/>
      <c r="J33" s="2"/>
      <c r="K33" s="4"/>
      <c r="L33" s="32">
        <f t="shared" si="3"/>
        <v>0</v>
      </c>
    </row>
    <row r="34" spans="2:12" s="1" customFormat="1" hidden="1">
      <c r="B34" s="6">
        <v>2017</v>
      </c>
      <c r="C34" s="22">
        <v>741</v>
      </c>
      <c r="D34" s="6">
        <v>3423</v>
      </c>
      <c r="E34" s="6">
        <v>44908</v>
      </c>
      <c r="F34" s="21"/>
      <c r="G34" s="20">
        <v>618728.29</v>
      </c>
      <c r="H34" s="23"/>
      <c r="I34" s="5"/>
      <c r="J34" s="2"/>
      <c r="K34" s="4"/>
      <c r="L34" s="32">
        <f t="shared" si="3"/>
        <v>618728.29</v>
      </c>
    </row>
    <row r="35" spans="2:12" s="1" customFormat="1" hidden="1">
      <c r="B35" s="6">
        <v>2017</v>
      </c>
      <c r="C35" s="22">
        <v>741</v>
      </c>
      <c r="D35" s="6">
        <v>3423</v>
      </c>
      <c r="E35" s="6">
        <v>44908</v>
      </c>
      <c r="F35" s="21"/>
      <c r="G35" s="20">
        <v>103906.83</v>
      </c>
      <c r="H35" s="23"/>
      <c r="I35" s="5"/>
      <c r="J35" s="2"/>
      <c r="K35" s="4"/>
      <c r="L35" s="32">
        <f t="shared" si="3"/>
        <v>103906.83</v>
      </c>
    </row>
    <row r="36" spans="2:12" s="1" customFormat="1" hidden="1">
      <c r="B36" s="6">
        <v>2017</v>
      </c>
      <c r="C36" s="22">
        <v>741</v>
      </c>
      <c r="D36" s="6">
        <v>3423</v>
      </c>
      <c r="E36" s="6">
        <v>44908</v>
      </c>
      <c r="F36" s="21"/>
      <c r="G36" s="20">
        <v>271000</v>
      </c>
      <c r="H36" s="23"/>
      <c r="I36" s="5"/>
      <c r="J36" s="2"/>
      <c r="K36" s="4"/>
      <c r="L36" s="32">
        <f t="shared" si="3"/>
        <v>271000</v>
      </c>
    </row>
    <row r="37" spans="2:12" s="1" customFormat="1" hidden="1">
      <c r="B37" s="6">
        <v>2017</v>
      </c>
      <c r="C37" s="22">
        <v>741</v>
      </c>
      <c r="D37" s="6">
        <v>3423</v>
      </c>
      <c r="E37" s="6">
        <v>44908</v>
      </c>
      <c r="F37" s="21"/>
      <c r="G37" s="20">
        <v>322561.96000000002</v>
      </c>
      <c r="H37" s="23"/>
      <c r="I37" s="5"/>
      <c r="J37" s="2"/>
      <c r="K37" s="4"/>
      <c r="L37" s="32">
        <f t="shared" si="3"/>
        <v>322561.96000000002</v>
      </c>
    </row>
    <row r="38" spans="2:12" s="1" customFormat="1" ht="27">
      <c r="B38" s="6">
        <v>2017</v>
      </c>
      <c r="C38" s="22" t="s">
        <v>41</v>
      </c>
      <c r="D38" s="6">
        <v>3423</v>
      </c>
      <c r="E38" s="6">
        <v>44908</v>
      </c>
      <c r="F38" s="21" t="s">
        <v>40</v>
      </c>
      <c r="G38" s="20">
        <f>SUM(G34:G37)</f>
        <v>1316197.08</v>
      </c>
      <c r="H38" s="23"/>
      <c r="I38" s="5">
        <v>-4944400.58</v>
      </c>
      <c r="J38" s="2"/>
      <c r="K38" s="20">
        <f>'[2]Transf. y subv.'!$F$48</f>
        <v>1316197.08</v>
      </c>
      <c r="L38" s="32">
        <f t="shared" si="3"/>
        <v>0</v>
      </c>
    </row>
    <row r="39" spans="2:12" s="1" customFormat="1" hidden="1">
      <c r="B39" s="6"/>
      <c r="C39" s="22"/>
      <c r="D39" s="6"/>
      <c r="E39" s="6"/>
      <c r="F39" s="21"/>
      <c r="G39" s="4"/>
      <c r="H39" s="6"/>
      <c r="I39" s="5"/>
      <c r="J39" s="2"/>
      <c r="K39" s="4"/>
      <c r="L39" s="32">
        <f t="shared" si="3"/>
        <v>0</v>
      </c>
    </row>
    <row r="40" spans="2:12" s="1" customFormat="1" hidden="1">
      <c r="B40" s="6">
        <v>2017</v>
      </c>
      <c r="C40" s="22">
        <v>901</v>
      </c>
      <c r="D40" s="6">
        <v>4322</v>
      </c>
      <c r="E40" s="6">
        <v>44933</v>
      </c>
      <c r="F40" s="21"/>
      <c r="G40" s="20">
        <v>1903196.01</v>
      </c>
      <c r="H40" s="23"/>
      <c r="I40" s="5"/>
      <c r="J40" s="2"/>
      <c r="K40" s="4"/>
      <c r="L40" s="32">
        <f t="shared" si="3"/>
        <v>1903196.01</v>
      </c>
    </row>
    <row r="41" spans="2:12" s="1" customFormat="1" hidden="1">
      <c r="B41" s="6">
        <v>2017</v>
      </c>
      <c r="C41" s="22">
        <v>901</v>
      </c>
      <c r="D41" s="6">
        <v>4322</v>
      </c>
      <c r="E41" s="6">
        <v>44933</v>
      </c>
      <c r="F41" s="21"/>
      <c r="G41" s="20">
        <v>94000</v>
      </c>
      <c r="H41" s="23"/>
      <c r="I41" s="5"/>
      <c r="J41" s="2"/>
      <c r="K41" s="4"/>
      <c r="L41" s="32">
        <f t="shared" si="3"/>
        <v>94000</v>
      </c>
    </row>
    <row r="42" spans="2:12" s="1" customFormat="1" hidden="1">
      <c r="B42" s="6">
        <v>2017</v>
      </c>
      <c r="C42" s="22">
        <v>901</v>
      </c>
      <c r="D42" s="6">
        <v>4322</v>
      </c>
      <c r="E42" s="6">
        <v>44933</v>
      </c>
      <c r="F42" s="21"/>
      <c r="G42" s="20">
        <v>19000</v>
      </c>
      <c r="H42" s="23"/>
      <c r="I42" s="5"/>
      <c r="J42" s="2"/>
      <c r="K42" s="4"/>
      <c r="L42" s="32">
        <f t="shared" si="3"/>
        <v>19000</v>
      </c>
    </row>
    <row r="43" spans="2:12" s="1" customFormat="1" hidden="1">
      <c r="B43" s="6">
        <v>2017</v>
      </c>
      <c r="C43" s="22">
        <v>901</v>
      </c>
      <c r="D43" s="6">
        <v>4322</v>
      </c>
      <c r="E43" s="6">
        <v>44933</v>
      </c>
      <c r="F43" s="21"/>
      <c r="G43" s="20">
        <v>19000</v>
      </c>
      <c r="H43" s="23"/>
      <c r="I43" s="5"/>
      <c r="J43" s="2"/>
      <c r="K43" s="4"/>
      <c r="L43" s="32">
        <f t="shared" si="3"/>
        <v>19000</v>
      </c>
    </row>
    <row r="44" spans="2:12" s="1" customFormat="1">
      <c r="B44" s="6">
        <v>2017</v>
      </c>
      <c r="C44" s="22" t="s">
        <v>19</v>
      </c>
      <c r="D44" s="6">
        <v>4322</v>
      </c>
      <c r="E44" s="6">
        <v>44933</v>
      </c>
      <c r="F44" s="21" t="s">
        <v>39</v>
      </c>
      <c r="G44" s="20">
        <f>SUM(G40:G43)+21000</f>
        <v>2056196.01</v>
      </c>
      <c r="H44" s="23" t="s">
        <v>38</v>
      </c>
      <c r="I44" s="5">
        <v>-1977829.09</v>
      </c>
      <c r="J44" s="2"/>
      <c r="K44" s="20">
        <f>'[3]Transf. y subv.'!$F$57</f>
        <v>2056196.01</v>
      </c>
      <c r="L44" s="32">
        <f t="shared" si="3"/>
        <v>0</v>
      </c>
    </row>
    <row r="45" spans="2:12" s="1" customFormat="1" hidden="1">
      <c r="B45" s="6"/>
      <c r="C45" s="22"/>
      <c r="D45" s="6"/>
      <c r="E45" s="6"/>
      <c r="F45" s="21"/>
      <c r="G45" s="4"/>
      <c r="H45" s="6"/>
      <c r="I45" s="5"/>
      <c r="J45" s="2"/>
      <c r="K45" s="4"/>
      <c r="L45" s="3"/>
    </row>
    <row r="46" spans="2:12" s="1" customFormat="1" hidden="1">
      <c r="B46" s="6">
        <v>2017</v>
      </c>
      <c r="C46" s="22">
        <v>701</v>
      </c>
      <c r="D46" s="6">
        <v>4633</v>
      </c>
      <c r="E46" s="6">
        <v>44935</v>
      </c>
      <c r="F46" s="21"/>
      <c r="G46" s="20">
        <v>461667</v>
      </c>
      <c r="H46" s="23"/>
      <c r="I46" s="5"/>
      <c r="J46" s="2"/>
      <c r="K46" s="4"/>
      <c r="L46" s="3"/>
    </row>
    <row r="47" spans="2:12" s="1" customFormat="1" hidden="1">
      <c r="B47" s="6">
        <v>2017</v>
      </c>
      <c r="C47" s="22">
        <v>701</v>
      </c>
      <c r="D47" s="6">
        <v>4633</v>
      </c>
      <c r="E47" s="6">
        <v>44935</v>
      </c>
      <c r="F47" s="21"/>
      <c r="G47" s="20">
        <v>605000</v>
      </c>
      <c r="H47" s="23"/>
      <c r="I47" s="5"/>
      <c r="J47" s="2"/>
      <c r="K47" s="4"/>
      <c r="L47" s="3"/>
    </row>
    <row r="48" spans="2:12" s="1" customFormat="1" ht="27">
      <c r="B48" s="6">
        <v>2017</v>
      </c>
      <c r="C48" s="22" t="s">
        <v>11</v>
      </c>
      <c r="D48" s="6">
        <v>4633</v>
      </c>
      <c r="E48" s="6">
        <v>44935</v>
      </c>
      <c r="F48" s="21" t="s">
        <v>37</v>
      </c>
      <c r="G48" s="20">
        <f>SUM(G46:G47)</f>
        <v>1066667</v>
      </c>
      <c r="H48" s="6"/>
      <c r="I48" s="5"/>
      <c r="J48" s="2"/>
      <c r="K48" s="20">
        <f>G48</f>
        <v>1066667</v>
      </c>
      <c r="L48" s="32">
        <f>+G48-K48</f>
        <v>0</v>
      </c>
    </row>
    <row r="49" spans="2:12" s="1" customFormat="1" hidden="1">
      <c r="B49" s="6"/>
      <c r="C49" s="22"/>
      <c r="D49" s="6"/>
      <c r="E49" s="6"/>
      <c r="F49" s="21"/>
      <c r="G49" s="4"/>
      <c r="H49" s="6"/>
      <c r="I49" s="5"/>
      <c r="J49" s="2"/>
      <c r="K49" s="4"/>
      <c r="L49" s="3"/>
    </row>
    <row r="50" spans="2:12" s="1" customFormat="1" hidden="1">
      <c r="B50" s="6">
        <v>2017</v>
      </c>
      <c r="C50" s="22">
        <v>604</v>
      </c>
      <c r="D50" s="6">
        <v>4190</v>
      </c>
      <c r="E50" s="6">
        <v>44980</v>
      </c>
      <c r="F50" s="21"/>
      <c r="G50" s="20">
        <v>403449</v>
      </c>
      <c r="H50" s="23"/>
      <c r="I50" s="5"/>
      <c r="J50" s="2"/>
      <c r="K50" s="4"/>
      <c r="L50" s="3"/>
    </row>
    <row r="51" spans="2:12" s="1" customFormat="1" hidden="1">
      <c r="B51" s="6">
        <v>2017</v>
      </c>
      <c r="C51" s="22">
        <v>604</v>
      </c>
      <c r="D51" s="6">
        <v>4190</v>
      </c>
      <c r="E51" s="6">
        <v>44980</v>
      </c>
      <c r="F51" s="21"/>
      <c r="G51" s="20">
        <v>300000</v>
      </c>
      <c r="H51" s="23"/>
      <c r="I51" s="5"/>
      <c r="J51" s="2"/>
      <c r="K51" s="4"/>
      <c r="L51" s="3"/>
    </row>
    <row r="52" spans="2:12" s="1" customFormat="1" ht="17.25" thickBot="1">
      <c r="B52" s="6"/>
      <c r="C52" s="22"/>
      <c r="D52" s="6"/>
      <c r="E52" s="6"/>
      <c r="F52" s="21"/>
      <c r="G52" s="20"/>
      <c r="H52" s="23"/>
      <c r="I52" s="5"/>
      <c r="J52" s="2"/>
      <c r="K52" s="4"/>
      <c r="L52" s="3"/>
    </row>
    <row r="53" spans="2:12" s="1" customFormat="1" ht="23.25" thickBot="1">
      <c r="B53" s="27" t="s">
        <v>17</v>
      </c>
      <c r="C53" s="26" t="s">
        <v>16</v>
      </c>
      <c r="D53" s="25" t="s">
        <v>15</v>
      </c>
      <c r="E53" s="25" t="s">
        <v>14</v>
      </c>
      <c r="F53" s="25" t="s">
        <v>36</v>
      </c>
      <c r="G53" s="24" t="s">
        <v>12</v>
      </c>
      <c r="H53" s="23"/>
      <c r="I53" s="5"/>
      <c r="J53" s="2"/>
      <c r="K53" s="4"/>
      <c r="L53" s="3"/>
    </row>
    <row r="54" spans="2:12" s="1" customFormat="1">
      <c r="B54" s="6">
        <v>2017</v>
      </c>
      <c r="C54" s="22" t="s">
        <v>35</v>
      </c>
      <c r="D54" s="6">
        <v>4190</v>
      </c>
      <c r="E54" s="6">
        <v>44980</v>
      </c>
      <c r="F54" s="21" t="s">
        <v>34</v>
      </c>
      <c r="G54" s="20">
        <f>SUM(G50:G51)</f>
        <v>703449</v>
      </c>
      <c r="H54" s="23"/>
      <c r="I54" s="5">
        <v>-1678174.0299999998</v>
      </c>
      <c r="J54" s="2"/>
      <c r="K54" s="20">
        <f>'[4]Transf. y subv.'!$F$39</f>
        <v>703449</v>
      </c>
      <c r="L54" s="32">
        <f t="shared" ref="L54:L61" si="4">+G54-K54</f>
        <v>0</v>
      </c>
    </row>
    <row r="55" spans="2:12" s="1" customFormat="1" hidden="1">
      <c r="B55" s="6"/>
      <c r="C55" s="22"/>
      <c r="D55" s="6"/>
      <c r="E55" s="6"/>
      <c r="F55" s="21"/>
      <c r="G55" s="4"/>
      <c r="H55" s="6"/>
      <c r="I55" s="5"/>
      <c r="J55" s="2"/>
      <c r="K55" s="4"/>
      <c r="L55" s="32">
        <f t="shared" si="4"/>
        <v>0</v>
      </c>
    </row>
    <row r="56" spans="2:12" s="1" customFormat="1" ht="27">
      <c r="B56" s="6">
        <v>2017</v>
      </c>
      <c r="C56" s="22" t="s">
        <v>33</v>
      </c>
      <c r="D56" s="6">
        <v>3331</v>
      </c>
      <c r="E56" s="6">
        <v>44981</v>
      </c>
      <c r="F56" s="21" t="s">
        <v>32</v>
      </c>
      <c r="G56" s="20">
        <v>1334541.2</v>
      </c>
      <c r="H56" s="6"/>
      <c r="I56" s="5">
        <v>-601873.88</v>
      </c>
      <c r="J56" s="20"/>
      <c r="K56" s="20">
        <f>'[5]Transf. y subv.'!$F$48</f>
        <v>1334541</v>
      </c>
      <c r="L56" s="30">
        <f t="shared" si="4"/>
        <v>0.19999999995343387</v>
      </c>
    </row>
    <row r="57" spans="2:12" s="1" customFormat="1" hidden="1">
      <c r="B57" s="6"/>
      <c r="C57" s="22"/>
      <c r="D57" s="6"/>
      <c r="E57" s="6"/>
      <c r="F57" s="21"/>
      <c r="G57" s="4"/>
      <c r="H57" s="6"/>
      <c r="I57" s="5"/>
      <c r="J57" s="4"/>
      <c r="K57" s="4"/>
      <c r="L57" s="32">
        <f t="shared" si="4"/>
        <v>0</v>
      </c>
    </row>
    <row r="58" spans="2:12" s="1" customFormat="1" hidden="1">
      <c r="B58" s="6">
        <v>2017</v>
      </c>
      <c r="C58" s="22">
        <v>603</v>
      </c>
      <c r="D58" s="6">
        <v>4197</v>
      </c>
      <c r="E58" s="6">
        <v>44982</v>
      </c>
      <c r="F58" s="21"/>
      <c r="G58" s="20">
        <v>369300</v>
      </c>
      <c r="H58" s="6"/>
      <c r="I58" s="5"/>
      <c r="J58" s="20"/>
      <c r="K58" s="4"/>
      <c r="L58" s="32">
        <f t="shared" si="4"/>
        <v>369300</v>
      </c>
    </row>
    <row r="59" spans="2:12" s="1" customFormat="1" hidden="1">
      <c r="B59" s="6">
        <v>2017</v>
      </c>
      <c r="C59" s="22">
        <v>603</v>
      </c>
      <c r="D59" s="6">
        <v>4197</v>
      </c>
      <c r="E59" s="6">
        <v>44982</v>
      </c>
      <c r="F59" s="21"/>
      <c r="G59" s="20">
        <v>36000</v>
      </c>
      <c r="H59" s="6"/>
      <c r="I59" s="5"/>
      <c r="J59" s="20"/>
      <c r="K59" s="4"/>
      <c r="L59" s="32">
        <f t="shared" si="4"/>
        <v>36000</v>
      </c>
    </row>
    <row r="60" spans="2:12" s="1" customFormat="1" hidden="1">
      <c r="B60" s="6">
        <v>2017</v>
      </c>
      <c r="C60" s="22">
        <v>603</v>
      </c>
      <c r="D60" s="6">
        <v>4197</v>
      </c>
      <c r="E60" s="6">
        <v>44982</v>
      </c>
      <c r="F60" s="21"/>
      <c r="G60" s="20">
        <v>70000</v>
      </c>
      <c r="H60" s="6"/>
      <c r="I60" s="5"/>
      <c r="J60" s="20"/>
      <c r="K60" s="4"/>
      <c r="L60" s="32">
        <f t="shared" si="4"/>
        <v>70000</v>
      </c>
    </row>
    <row r="61" spans="2:12" s="1" customFormat="1">
      <c r="B61" s="6">
        <v>2017</v>
      </c>
      <c r="C61" s="22" t="s">
        <v>31</v>
      </c>
      <c r="D61" s="6">
        <v>4197</v>
      </c>
      <c r="E61" s="6">
        <v>44982</v>
      </c>
      <c r="F61" s="21" t="s">
        <v>30</v>
      </c>
      <c r="G61" s="20">
        <f>SUM(G58:G60)</f>
        <v>475300</v>
      </c>
      <c r="H61" s="6"/>
      <c r="I61" s="5">
        <v>-31150</v>
      </c>
      <c r="J61" s="4"/>
      <c r="K61" s="20">
        <f>G61</f>
        <v>475300</v>
      </c>
      <c r="L61" s="32">
        <f t="shared" si="4"/>
        <v>0</v>
      </c>
    </row>
    <row r="62" spans="2:12" s="1" customFormat="1" ht="17.25" thickBot="1">
      <c r="B62" s="6"/>
      <c r="C62" s="22"/>
      <c r="D62" s="6"/>
      <c r="E62" s="6"/>
      <c r="F62" s="21"/>
      <c r="G62" s="4"/>
      <c r="H62" s="6"/>
      <c r="I62" s="5"/>
      <c r="J62" s="4"/>
      <c r="K62" s="4"/>
      <c r="L62" s="32"/>
    </row>
    <row r="63" spans="2:12" s="1" customFormat="1" ht="23.25" thickBot="1">
      <c r="B63" s="27" t="s">
        <v>17</v>
      </c>
      <c r="C63" s="26" t="s">
        <v>16</v>
      </c>
      <c r="D63" s="25" t="s">
        <v>15</v>
      </c>
      <c r="E63" s="25" t="s">
        <v>14</v>
      </c>
      <c r="F63" s="25" t="s">
        <v>29</v>
      </c>
      <c r="G63" s="24" t="s">
        <v>12</v>
      </c>
      <c r="H63" s="6"/>
      <c r="I63" s="5"/>
      <c r="J63" s="4"/>
      <c r="K63" s="4"/>
      <c r="L63" s="3"/>
    </row>
    <row r="64" spans="2:12" s="1" customFormat="1" hidden="1">
      <c r="B64" s="6">
        <v>2017</v>
      </c>
      <c r="C64" s="22">
        <v>431</v>
      </c>
      <c r="D64" s="6">
        <v>1361</v>
      </c>
      <c r="E64" s="6">
        <v>46701</v>
      </c>
      <c r="F64" s="21"/>
      <c r="G64" s="20">
        <v>116010.86</v>
      </c>
      <c r="H64" s="6"/>
      <c r="I64" s="5"/>
      <c r="J64" s="20"/>
      <c r="K64" s="4"/>
      <c r="L64" s="3"/>
    </row>
    <row r="65" spans="2:13" s="1" customFormat="1" hidden="1">
      <c r="B65" s="6">
        <v>2017</v>
      </c>
      <c r="C65" s="22">
        <v>431</v>
      </c>
      <c r="D65" s="6">
        <v>1361</v>
      </c>
      <c r="E65" s="6">
        <v>46701</v>
      </c>
      <c r="F65" s="21"/>
      <c r="G65" s="20">
        <v>4756074.6500000004</v>
      </c>
      <c r="H65" s="6"/>
      <c r="I65" s="5"/>
      <c r="J65" s="20"/>
      <c r="K65" s="4"/>
      <c r="L65" s="3"/>
      <c r="M65" s="2"/>
    </row>
    <row r="66" spans="2:13" s="1" customFormat="1" hidden="1">
      <c r="B66" s="6">
        <v>2017</v>
      </c>
      <c r="C66" s="22">
        <v>431</v>
      </c>
      <c r="D66" s="6">
        <v>1361</v>
      </c>
      <c r="E66" s="6">
        <v>46701</v>
      </c>
      <c r="F66" s="21"/>
      <c r="G66" s="20">
        <v>35642</v>
      </c>
      <c r="H66" s="6"/>
      <c r="I66" s="5"/>
      <c r="J66" s="20"/>
      <c r="K66" s="4"/>
      <c r="L66" s="3"/>
      <c r="M66" s="2"/>
    </row>
    <row r="67" spans="2:13" s="1" customFormat="1" hidden="1">
      <c r="B67" s="6">
        <v>2017</v>
      </c>
      <c r="C67" s="22">
        <v>431</v>
      </c>
      <c r="D67" s="6">
        <v>1361</v>
      </c>
      <c r="E67" s="6">
        <v>46701</v>
      </c>
      <c r="F67" s="21"/>
      <c r="G67" s="20">
        <v>128294.03</v>
      </c>
      <c r="H67" s="6"/>
      <c r="I67" s="5"/>
      <c r="J67" s="20"/>
      <c r="K67" s="4"/>
      <c r="L67" s="3"/>
      <c r="M67" s="2"/>
    </row>
    <row r="68" spans="2:13" s="1" customFormat="1" ht="27">
      <c r="B68" s="6">
        <v>2017</v>
      </c>
      <c r="C68" s="22" t="s">
        <v>28</v>
      </c>
      <c r="D68" s="6">
        <v>1361</v>
      </c>
      <c r="E68" s="6">
        <v>46701</v>
      </c>
      <c r="F68" s="21" t="s">
        <v>27</v>
      </c>
      <c r="G68" s="20">
        <f>SUM(G64:G67)</f>
        <v>5036021.540000001</v>
      </c>
      <c r="H68" s="6"/>
      <c r="I68" s="5">
        <v>14468077.220000001</v>
      </c>
      <c r="J68" s="20"/>
      <c r="K68" s="19">
        <f>4920210.03+116010.86</f>
        <v>5036220.8900000006</v>
      </c>
      <c r="L68" s="28">
        <f t="shared" ref="L68:L76" si="5">+G68-K68</f>
        <v>-199.34999999962747</v>
      </c>
      <c r="M68" s="31" t="s">
        <v>26</v>
      </c>
    </row>
    <row r="69" spans="2:13" s="1" customFormat="1">
      <c r="B69" s="6">
        <v>2017</v>
      </c>
      <c r="C69" s="22" t="s">
        <v>25</v>
      </c>
      <c r="D69" s="6">
        <v>9321</v>
      </c>
      <c r="E69" s="6">
        <v>46702</v>
      </c>
      <c r="F69" s="21" t="s">
        <v>24</v>
      </c>
      <c r="G69" s="20">
        <v>483320.32000000001</v>
      </c>
      <c r="H69" s="23"/>
      <c r="I69" s="5">
        <v>6535212.6200000001</v>
      </c>
      <c r="J69" s="2"/>
      <c r="K69" s="19">
        <v>483320</v>
      </c>
      <c r="L69" s="30">
        <f t="shared" si="5"/>
        <v>0.32000000000698492</v>
      </c>
      <c r="M69" s="2"/>
    </row>
    <row r="70" spans="2:13" s="1" customFormat="1" hidden="1">
      <c r="B70" s="6">
        <v>2017</v>
      </c>
      <c r="C70" s="22">
        <v>202</v>
      </c>
      <c r="D70" s="6">
        <v>9433</v>
      </c>
      <c r="E70" s="6">
        <v>46703</v>
      </c>
      <c r="F70" s="21"/>
      <c r="G70" s="20">
        <v>20000</v>
      </c>
      <c r="H70" s="23"/>
      <c r="I70" s="5"/>
      <c r="J70" s="2"/>
      <c r="K70" s="4"/>
      <c r="L70" s="28">
        <f t="shared" si="5"/>
        <v>20000</v>
      </c>
      <c r="M70" s="2"/>
    </row>
    <row r="71" spans="2:13" s="1" customFormat="1" hidden="1">
      <c r="B71" s="6">
        <v>2017</v>
      </c>
      <c r="C71" s="22">
        <v>202</v>
      </c>
      <c r="D71" s="6">
        <v>9433</v>
      </c>
      <c r="E71" s="6">
        <v>46703</v>
      </c>
      <c r="F71" s="21"/>
      <c r="G71" s="20">
        <v>77294</v>
      </c>
      <c r="H71" s="23"/>
      <c r="I71" s="5"/>
      <c r="J71" s="2"/>
      <c r="K71" s="4"/>
      <c r="L71" s="28">
        <f t="shared" si="5"/>
        <v>77294</v>
      </c>
      <c r="M71" s="2"/>
    </row>
    <row r="72" spans="2:13" s="1" customFormat="1">
      <c r="B72" s="6">
        <v>2017</v>
      </c>
      <c r="C72" s="22" t="s">
        <v>23</v>
      </c>
      <c r="D72" s="6">
        <v>9433</v>
      </c>
      <c r="E72" s="6">
        <v>46703</v>
      </c>
      <c r="F72" s="21" t="s">
        <v>22</v>
      </c>
      <c r="G72" s="20">
        <f>SUM(G70:G71)+15067.61</f>
        <v>112361.61</v>
      </c>
      <c r="H72" s="23" t="s">
        <v>21</v>
      </c>
      <c r="I72" s="5">
        <v>276993.49</v>
      </c>
      <c r="J72" s="2"/>
      <c r="K72" s="19">
        <v>147429.22</v>
      </c>
      <c r="L72" s="28">
        <f t="shared" si="5"/>
        <v>-35067.61</v>
      </c>
      <c r="M72" s="29" t="s">
        <v>20</v>
      </c>
    </row>
    <row r="73" spans="2:13" s="1" customFormat="1" hidden="1">
      <c r="B73" s="6"/>
      <c r="C73" s="22"/>
      <c r="D73" s="6"/>
      <c r="E73" s="6"/>
      <c r="F73" s="21"/>
      <c r="G73" s="4"/>
      <c r="H73" s="6"/>
      <c r="I73" s="5"/>
      <c r="J73" s="2"/>
      <c r="K73" s="4"/>
      <c r="L73" s="28">
        <f t="shared" si="5"/>
        <v>0</v>
      </c>
      <c r="M73" s="2"/>
    </row>
    <row r="74" spans="2:13" s="1" customFormat="1" hidden="1">
      <c r="B74" s="6">
        <v>2017</v>
      </c>
      <c r="C74" s="22">
        <v>901</v>
      </c>
      <c r="D74" s="6">
        <v>4324</v>
      </c>
      <c r="E74" s="6">
        <v>46709</v>
      </c>
      <c r="F74" s="21"/>
      <c r="G74" s="20">
        <v>30000</v>
      </c>
      <c r="H74" s="23"/>
      <c r="I74" s="5"/>
      <c r="J74" s="2"/>
      <c r="K74" s="4"/>
      <c r="L74" s="28">
        <f t="shared" si="5"/>
        <v>30000</v>
      </c>
      <c r="M74" s="2"/>
    </row>
    <row r="75" spans="2:13" s="1" customFormat="1" hidden="1">
      <c r="B75" s="6">
        <v>2017</v>
      </c>
      <c r="C75" s="22">
        <v>901</v>
      </c>
      <c r="D75" s="6">
        <v>4324</v>
      </c>
      <c r="E75" s="6">
        <v>46709</v>
      </c>
      <c r="F75" s="21"/>
      <c r="G75" s="20">
        <v>270000</v>
      </c>
      <c r="H75" s="23"/>
      <c r="I75" s="5"/>
      <c r="J75" s="2"/>
      <c r="K75" s="4"/>
      <c r="L75" s="28">
        <f t="shared" si="5"/>
        <v>270000</v>
      </c>
      <c r="M75" s="2"/>
    </row>
    <row r="76" spans="2:13" s="1" customFormat="1" ht="27">
      <c r="B76" s="6">
        <v>2017</v>
      </c>
      <c r="C76" s="22" t="s">
        <v>19</v>
      </c>
      <c r="D76" s="6">
        <v>4324</v>
      </c>
      <c r="E76" s="6">
        <v>46709</v>
      </c>
      <c r="F76" s="21" t="s">
        <v>18</v>
      </c>
      <c r="G76" s="20">
        <f>SUM(G74:G75)</f>
        <v>300000</v>
      </c>
      <c r="H76" s="6"/>
      <c r="I76" s="5">
        <v>167991.34</v>
      </c>
      <c r="J76" s="2"/>
      <c r="K76" s="19">
        <v>300000</v>
      </c>
      <c r="L76" s="19">
        <f t="shared" si="5"/>
        <v>0</v>
      </c>
      <c r="M76" s="2"/>
    </row>
    <row r="77" spans="2:13" s="1" customFormat="1" ht="17.25" thickBot="1">
      <c r="B77" s="6"/>
      <c r="C77" s="22"/>
      <c r="D77" s="6"/>
      <c r="E77" s="6"/>
      <c r="F77" s="21"/>
      <c r="G77" s="4"/>
      <c r="H77" s="6"/>
      <c r="I77" s="5"/>
      <c r="J77" s="2"/>
      <c r="K77" s="4"/>
      <c r="L77" s="3"/>
      <c r="M77" s="2"/>
    </row>
    <row r="78" spans="2:13" s="1" customFormat="1" ht="23.25" thickBot="1">
      <c r="B78" s="27" t="s">
        <v>17</v>
      </c>
      <c r="C78" s="26" t="s">
        <v>16</v>
      </c>
      <c r="D78" s="25" t="s">
        <v>15</v>
      </c>
      <c r="E78" s="25" t="s">
        <v>14</v>
      </c>
      <c r="F78" s="25" t="s">
        <v>13</v>
      </c>
      <c r="G78" s="24" t="s">
        <v>12</v>
      </c>
      <c r="H78" s="6"/>
      <c r="I78" s="5"/>
      <c r="J78" s="2"/>
      <c r="K78" s="4"/>
      <c r="L78" s="3"/>
      <c r="M78" s="2"/>
    </row>
    <row r="79" spans="2:13" s="1" customFormat="1" ht="27">
      <c r="B79" s="6">
        <v>2017</v>
      </c>
      <c r="C79" s="22" t="s">
        <v>11</v>
      </c>
      <c r="D79" s="6">
        <v>4631</v>
      </c>
      <c r="E79" s="6">
        <v>48201</v>
      </c>
      <c r="F79" s="21" t="s">
        <v>10</v>
      </c>
      <c r="G79" s="20">
        <v>130564</v>
      </c>
      <c r="H79" s="23"/>
      <c r="I79" s="19">
        <v>110746.36</v>
      </c>
      <c r="J79" s="19"/>
      <c r="K79" s="19">
        <f>G79</f>
        <v>130564</v>
      </c>
      <c r="L79" s="19">
        <f t="shared" ref="L79:L87" si="6">+G79-K79</f>
        <v>0</v>
      </c>
      <c r="M79" s="2"/>
    </row>
    <row r="80" spans="2:13" s="1" customFormat="1" hidden="1">
      <c r="B80" s="6"/>
      <c r="C80" s="22"/>
      <c r="D80" s="6"/>
      <c r="E80" s="6"/>
      <c r="F80" s="21"/>
      <c r="G80" s="4"/>
      <c r="H80" s="6"/>
      <c r="I80" s="19"/>
      <c r="J80" s="19"/>
      <c r="K80" s="19"/>
      <c r="L80" s="19">
        <f t="shared" si="6"/>
        <v>0</v>
      </c>
      <c r="M80" s="2"/>
    </row>
    <row r="81" spans="2:12" s="1" customFormat="1" hidden="1">
      <c r="B81" s="6">
        <v>2017</v>
      </c>
      <c r="C81" s="22">
        <v>502</v>
      </c>
      <c r="D81" s="6">
        <v>2412</v>
      </c>
      <c r="E81" s="6">
        <v>48202</v>
      </c>
      <c r="F81" s="21"/>
      <c r="G81" s="20">
        <v>100000</v>
      </c>
      <c r="H81" s="23"/>
      <c r="I81" s="19"/>
      <c r="J81" s="19"/>
      <c r="K81" s="19"/>
      <c r="L81" s="19">
        <f t="shared" si="6"/>
        <v>100000</v>
      </c>
    </row>
    <row r="82" spans="2:12" s="1" customFormat="1" hidden="1">
      <c r="B82" s="6">
        <v>2017</v>
      </c>
      <c r="C82" s="22">
        <v>502</v>
      </c>
      <c r="D82" s="6">
        <v>2412</v>
      </c>
      <c r="E82" s="6">
        <v>48202</v>
      </c>
      <c r="F82" s="21"/>
      <c r="G82" s="20">
        <v>200000</v>
      </c>
      <c r="H82" s="23"/>
      <c r="I82" s="19"/>
      <c r="J82" s="19"/>
      <c r="K82" s="19"/>
      <c r="L82" s="19">
        <f t="shared" si="6"/>
        <v>200000</v>
      </c>
    </row>
    <row r="83" spans="2:12" s="1" customFormat="1" ht="27">
      <c r="B83" s="6">
        <v>2017</v>
      </c>
      <c r="C83" s="22" t="s">
        <v>9</v>
      </c>
      <c r="D83" s="6">
        <v>2412</v>
      </c>
      <c r="E83" s="6">
        <v>48202</v>
      </c>
      <c r="F83" s="21" t="s">
        <v>8</v>
      </c>
      <c r="G83" s="20">
        <f>SUM(G81:G82)</f>
        <v>300000</v>
      </c>
      <c r="H83" s="23"/>
      <c r="I83" s="19">
        <v>-503910.18</v>
      </c>
      <c r="J83" s="19"/>
      <c r="K83" s="19">
        <f>G83</f>
        <v>300000</v>
      </c>
      <c r="L83" s="19">
        <f t="shared" si="6"/>
        <v>0</v>
      </c>
    </row>
    <row r="84" spans="2:12" s="1" customFormat="1" hidden="1">
      <c r="B84" s="9"/>
      <c r="C84" s="10"/>
      <c r="D84" s="9"/>
      <c r="E84" s="9"/>
      <c r="F84" s="21"/>
      <c r="G84" s="4"/>
      <c r="H84" s="6"/>
      <c r="I84" s="19"/>
      <c r="J84" s="19"/>
      <c r="K84" s="19"/>
      <c r="L84" s="19">
        <f t="shared" si="6"/>
        <v>0</v>
      </c>
    </row>
    <row r="85" spans="2:12" s="1" customFormat="1" hidden="1">
      <c r="B85" s="6">
        <v>2017</v>
      </c>
      <c r="C85" s="22">
        <v>602</v>
      </c>
      <c r="D85" s="6">
        <v>4141</v>
      </c>
      <c r="E85" s="6">
        <v>48203</v>
      </c>
      <c r="F85" s="21"/>
      <c r="G85" s="20">
        <v>23151</v>
      </c>
      <c r="H85" s="23"/>
      <c r="I85" s="19"/>
      <c r="J85" s="19"/>
      <c r="K85" s="19"/>
      <c r="L85" s="19">
        <f t="shared" si="6"/>
        <v>23151</v>
      </c>
    </row>
    <row r="86" spans="2:12" s="1" customFormat="1" hidden="1">
      <c r="B86" s="6">
        <v>2017</v>
      </c>
      <c r="C86" s="22">
        <v>602</v>
      </c>
      <c r="D86" s="6">
        <v>4141</v>
      </c>
      <c r="E86" s="6">
        <v>48203</v>
      </c>
      <c r="F86" s="21"/>
      <c r="G86" s="20">
        <v>206279</v>
      </c>
      <c r="H86" s="23"/>
      <c r="I86" s="19"/>
      <c r="J86" s="19"/>
      <c r="K86" s="19"/>
      <c r="L86" s="19">
        <f t="shared" si="6"/>
        <v>206279</v>
      </c>
    </row>
    <row r="87" spans="2:12" s="1" customFormat="1">
      <c r="B87" s="6">
        <v>2017</v>
      </c>
      <c r="C87" s="22" t="s">
        <v>7</v>
      </c>
      <c r="D87" s="6">
        <v>4141</v>
      </c>
      <c r="E87" s="6">
        <v>48203</v>
      </c>
      <c r="F87" s="21" t="s">
        <v>6</v>
      </c>
      <c r="G87" s="20">
        <f>SUM(G85:G86)</f>
        <v>229430</v>
      </c>
      <c r="H87" s="6"/>
      <c r="I87" s="19">
        <v>323493.58</v>
      </c>
      <c r="J87" s="19"/>
      <c r="K87" s="19">
        <f>G87</f>
        <v>229430</v>
      </c>
      <c r="L87" s="19">
        <f t="shared" si="6"/>
        <v>0</v>
      </c>
    </row>
    <row r="88" spans="2:12" s="1" customFormat="1">
      <c r="B88" s="9"/>
      <c r="C88" s="10"/>
      <c r="D88" s="9"/>
      <c r="E88" s="9"/>
      <c r="F88" s="8"/>
      <c r="G88" s="7"/>
      <c r="H88" s="6"/>
      <c r="I88" s="19"/>
      <c r="J88" s="19"/>
      <c r="K88" s="19"/>
      <c r="L88" s="18"/>
    </row>
    <row r="89" spans="2:12" s="1" customFormat="1">
      <c r="B89" s="9"/>
      <c r="C89" s="10"/>
      <c r="D89" s="9"/>
      <c r="E89" s="9"/>
      <c r="F89" s="17" t="s">
        <v>5</v>
      </c>
      <c r="G89" s="16">
        <f>+G87+G83+G79+G76+G72+G69+G68+G61+G56+G54+G48+G44+G38+G32+G28+G26+G22+G17+G12+G10+G6</f>
        <v>94975011.600000009</v>
      </c>
      <c r="H89" s="15">
        <f>SUM(H91:H95)</f>
        <v>0.99999999999999989</v>
      </c>
      <c r="I89" s="5"/>
      <c r="J89" s="2"/>
      <c r="K89" s="4"/>
      <c r="L89" s="3"/>
    </row>
    <row r="90" spans="2:12" s="1" customFormat="1" hidden="1">
      <c r="B90" s="9"/>
      <c r="C90" s="10"/>
      <c r="D90" s="9"/>
      <c r="E90" s="9"/>
      <c r="F90" s="8"/>
      <c r="G90" s="7"/>
      <c r="H90" s="6"/>
      <c r="I90" s="5"/>
      <c r="J90" s="2"/>
      <c r="K90" s="4"/>
      <c r="L90" s="3"/>
    </row>
    <row r="91" spans="2:12" s="1" customFormat="1" hidden="1">
      <c r="B91" s="9"/>
      <c r="C91" s="10"/>
      <c r="D91" s="9"/>
      <c r="E91" s="9"/>
      <c r="F91" s="8" t="s">
        <v>4</v>
      </c>
      <c r="G91" s="11">
        <f>+G6+G10+G12+G17</f>
        <v>76218744.670000002</v>
      </c>
      <c r="H91" s="12">
        <f>+G91/$G$89</f>
        <v>0.80251366528919688</v>
      </c>
      <c r="I91" s="5"/>
      <c r="J91" s="2"/>
      <c r="K91" s="4"/>
      <c r="L91" s="3"/>
    </row>
    <row r="92" spans="2:12" s="1" customFormat="1" hidden="1">
      <c r="B92" s="9"/>
      <c r="C92" s="10"/>
      <c r="D92" s="9"/>
      <c r="E92" s="9"/>
      <c r="F92" s="8" t="s">
        <v>3</v>
      </c>
      <c r="G92" s="11">
        <f>+G68+G69+G72+G76</f>
        <v>5931703.4700000016</v>
      </c>
      <c r="H92" s="12">
        <f>+G92/$G$89</f>
        <v>6.2455411903313746E-2</v>
      </c>
      <c r="I92" s="5"/>
      <c r="J92" s="2"/>
      <c r="K92" s="4"/>
      <c r="L92" s="3"/>
    </row>
    <row r="93" spans="2:12" s="1" customFormat="1" hidden="1">
      <c r="B93" s="9"/>
      <c r="C93" s="10"/>
      <c r="D93" s="9"/>
      <c r="E93" s="9"/>
      <c r="F93" s="8" t="s">
        <v>2</v>
      </c>
      <c r="G93" s="11">
        <f>+G54+G56+G61</f>
        <v>2513290.2000000002</v>
      </c>
      <c r="H93" s="12">
        <f>+G93/$G$89</f>
        <v>2.646264693901864E-2</v>
      </c>
      <c r="I93" s="5"/>
      <c r="J93" s="2"/>
      <c r="K93" s="4"/>
      <c r="L93" s="3"/>
    </row>
    <row r="94" spans="2:12" s="1" customFormat="1" hidden="1">
      <c r="B94" s="9"/>
      <c r="C94" s="10"/>
      <c r="D94" s="9"/>
      <c r="E94" s="9"/>
      <c r="F94" s="8" t="s">
        <v>1</v>
      </c>
      <c r="G94" s="11">
        <f>+G22+G26+G28+G32+G38+G44+G48</f>
        <v>9651279.2599999998</v>
      </c>
      <c r="H94" s="12">
        <f>+G94/$G$89</f>
        <v>0.10161914273459272</v>
      </c>
      <c r="I94" s="5"/>
      <c r="J94" s="2"/>
      <c r="K94" s="4"/>
      <c r="L94" s="3"/>
    </row>
    <row r="95" spans="2:12" s="1" customFormat="1" hidden="1">
      <c r="B95" s="9"/>
      <c r="C95" s="10"/>
      <c r="D95" s="9"/>
      <c r="E95" s="9"/>
      <c r="F95" s="14" t="s">
        <v>0</v>
      </c>
      <c r="G95" s="13">
        <f>+G79+G83+G87</f>
        <v>659994</v>
      </c>
      <c r="H95" s="12">
        <f>+G95/$G$89</f>
        <v>6.9491331338779215E-3</v>
      </c>
      <c r="I95" s="5"/>
      <c r="J95" s="2"/>
      <c r="K95" s="4"/>
      <c r="L95" s="3"/>
    </row>
    <row r="96" spans="2:12" s="1" customFormat="1">
      <c r="B96" s="9"/>
      <c r="C96" s="10"/>
      <c r="D96" s="9"/>
      <c r="E96" s="9"/>
      <c r="F96" s="8"/>
      <c r="G96" s="11"/>
      <c r="H96" s="6"/>
      <c r="I96" s="5"/>
      <c r="J96" s="2"/>
      <c r="K96" s="4"/>
      <c r="L96" s="3"/>
    </row>
    <row r="97" spans="7:7" s="1" customFormat="1">
      <c r="G97" s="11"/>
    </row>
  </sheetData>
  <mergeCells count="2">
    <mergeCell ref="B2:G2"/>
    <mergeCell ref="B3:G3"/>
  </mergeCells>
  <dataValidations count="1">
    <dataValidation allowBlank="1" showInputMessage="1" showErrorMessage="1" promptTitle="FICHA EP-9" prompt="ESTE DATO DEBE COINCIDIR CON LA FICHA EP-9" sqref="I26"/>
  </dataValidations>
  <printOptions horizontalCentered="1"/>
  <pageMargins left="0.70866141732283472" right="0.31496062992125984" top="0.74803149606299213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Q324"/>
  <sheetViews>
    <sheetView zoomScale="70" zoomScaleNormal="70" workbookViewId="0">
      <selection activeCell="O19" sqref="O19"/>
    </sheetView>
  </sheetViews>
  <sheetFormatPr baseColWidth="10" defaultColWidth="11.5703125" defaultRowHeight="14.25"/>
  <cols>
    <col min="1" max="1" width="3.5703125" style="40" customWidth="1"/>
    <col min="2" max="2" width="7.140625" style="42" customWidth="1"/>
    <col min="3" max="3" width="6.140625" style="44" customWidth="1"/>
    <col min="4" max="4" width="6.7109375" style="42" customWidth="1"/>
    <col min="5" max="5" width="7.85546875" style="42" customWidth="1"/>
    <col min="6" max="6" width="9.5703125" style="42" customWidth="1"/>
    <col min="7" max="7" width="61.5703125" style="42" customWidth="1"/>
    <col min="8" max="9" width="15.42578125" style="43" customWidth="1"/>
    <col min="10" max="10" width="26.28515625" style="42" customWidth="1"/>
    <col min="11" max="11" width="14.5703125" style="41" customWidth="1"/>
    <col min="12" max="12" width="15" style="40" customWidth="1"/>
    <col min="13" max="13" width="12.28515625" style="40" bestFit="1" customWidth="1"/>
    <col min="14" max="14" width="11.5703125" style="40"/>
    <col min="15" max="15" width="12.5703125" style="40" bestFit="1" customWidth="1"/>
    <col min="16" max="16384" width="11.5703125" style="40"/>
  </cols>
  <sheetData>
    <row r="2" spans="2:12" ht="15" customHeight="1">
      <c r="B2" s="78" t="s">
        <v>338</v>
      </c>
      <c r="C2" s="78"/>
      <c r="D2" s="78"/>
      <c r="E2" s="78"/>
      <c r="F2" s="78"/>
      <c r="G2" s="78"/>
      <c r="H2" s="78"/>
    </row>
    <row r="3" spans="2:12" ht="15" customHeight="1">
      <c r="B3" s="78" t="s">
        <v>337</v>
      </c>
      <c r="C3" s="78"/>
      <c r="D3" s="78"/>
      <c r="E3" s="78"/>
      <c r="F3" s="78"/>
      <c r="G3" s="78"/>
      <c r="H3" s="78"/>
    </row>
    <row r="4" spans="2:12" ht="15" thickBot="1">
      <c r="J4" s="47"/>
    </row>
    <row r="5" spans="2:12" ht="23.25" thickBot="1">
      <c r="B5" s="27" t="s">
        <v>17</v>
      </c>
      <c r="C5" s="26" t="s">
        <v>16</v>
      </c>
      <c r="D5" s="25" t="s">
        <v>15</v>
      </c>
      <c r="E5" s="25" t="s">
        <v>14</v>
      </c>
      <c r="F5" s="25" t="s">
        <v>69</v>
      </c>
      <c r="G5" s="25" t="s">
        <v>336</v>
      </c>
      <c r="H5" s="24" t="s">
        <v>12</v>
      </c>
      <c r="I5" s="55"/>
      <c r="J5" s="54" t="s">
        <v>60</v>
      </c>
    </row>
    <row r="6" spans="2:12">
      <c r="B6" s="52">
        <v>2017</v>
      </c>
      <c r="C6" s="53" t="s">
        <v>56</v>
      </c>
      <c r="D6" s="52">
        <v>3332</v>
      </c>
      <c r="E6" s="52">
        <v>41200</v>
      </c>
      <c r="F6" s="52">
        <v>20160843</v>
      </c>
      <c r="G6" s="42" t="s">
        <v>335</v>
      </c>
      <c r="H6" s="45">
        <v>2292.41</v>
      </c>
      <c r="I6" s="45"/>
      <c r="J6" s="51"/>
      <c r="K6" s="51">
        <f>H6</f>
        <v>2292.41</v>
      </c>
    </row>
    <row r="7" spans="2:12">
      <c r="B7" s="52">
        <v>2017</v>
      </c>
      <c r="C7" s="53" t="s">
        <v>56</v>
      </c>
      <c r="D7" s="52">
        <v>3332</v>
      </c>
      <c r="E7" s="52">
        <v>41200</v>
      </c>
      <c r="F7" s="52">
        <v>20160281</v>
      </c>
      <c r="G7" s="42" t="s">
        <v>334</v>
      </c>
      <c r="H7" s="45">
        <v>127400</v>
      </c>
      <c r="I7" s="45"/>
      <c r="J7" s="51"/>
      <c r="K7" s="51">
        <f>H7</f>
        <v>127400</v>
      </c>
    </row>
    <row r="8" spans="2:12" hidden="1">
      <c r="B8" s="52"/>
      <c r="C8" s="53"/>
      <c r="D8" s="52"/>
      <c r="E8" s="52"/>
      <c r="F8" s="52"/>
      <c r="G8" s="58" t="s">
        <v>333</v>
      </c>
      <c r="H8" s="57">
        <f>+H7+H6</f>
        <v>129692.41</v>
      </c>
      <c r="I8" s="45"/>
      <c r="J8" s="51"/>
      <c r="K8" s="51"/>
    </row>
    <row r="9" spans="2:12">
      <c r="B9" s="54"/>
      <c r="C9" s="68"/>
      <c r="D9" s="54"/>
      <c r="E9" s="54"/>
      <c r="F9" s="54"/>
      <c r="G9" s="54"/>
      <c r="H9" s="55"/>
      <c r="I9" s="55"/>
      <c r="J9" s="54"/>
    </row>
    <row r="10" spans="2:12">
      <c r="B10" s="52">
        <v>2017</v>
      </c>
      <c r="C10" s="53" t="s">
        <v>56</v>
      </c>
      <c r="D10" s="52">
        <v>3332</v>
      </c>
      <c r="E10" s="52">
        <v>71200</v>
      </c>
      <c r="F10" s="52">
        <v>20170469</v>
      </c>
      <c r="G10" s="42" t="s">
        <v>332</v>
      </c>
      <c r="H10" s="45">
        <v>250000</v>
      </c>
      <c r="I10" s="45"/>
      <c r="J10" s="51"/>
      <c r="L10" s="50"/>
    </row>
    <row r="11" spans="2:12">
      <c r="B11" s="52">
        <v>2017</v>
      </c>
      <c r="C11" s="53" t="s">
        <v>56</v>
      </c>
      <c r="D11" s="52">
        <v>3332</v>
      </c>
      <c r="E11" s="52">
        <v>71200</v>
      </c>
      <c r="F11" s="52">
        <v>20170468</v>
      </c>
      <c r="G11" s="42" t="s">
        <v>331</v>
      </c>
      <c r="H11" s="45">
        <v>200000</v>
      </c>
      <c r="I11" s="45"/>
      <c r="J11" s="51"/>
      <c r="L11" s="50"/>
    </row>
    <row r="12" spans="2:12">
      <c r="B12" s="52">
        <v>2017</v>
      </c>
      <c r="C12" s="53" t="s">
        <v>56</v>
      </c>
      <c r="D12" s="52">
        <v>3332</v>
      </c>
      <c r="E12" s="52">
        <v>71200</v>
      </c>
      <c r="F12" s="52">
        <v>20170491</v>
      </c>
      <c r="G12" s="42" t="s">
        <v>330</v>
      </c>
      <c r="H12" s="45">
        <v>90000</v>
      </c>
      <c r="I12" s="45"/>
      <c r="J12" s="51"/>
      <c r="L12" s="50"/>
    </row>
    <row r="13" spans="2:12">
      <c r="B13" s="52">
        <v>2017</v>
      </c>
      <c r="C13" s="53" t="s">
        <v>56</v>
      </c>
      <c r="D13" s="52">
        <v>3332</v>
      </c>
      <c r="E13" s="52">
        <v>71200</v>
      </c>
      <c r="F13" s="52">
        <v>20170371</v>
      </c>
      <c r="G13" s="42" t="s">
        <v>329</v>
      </c>
      <c r="H13" s="45">
        <v>300000</v>
      </c>
      <c r="I13" s="45"/>
      <c r="J13" s="51"/>
      <c r="L13" s="50"/>
    </row>
    <row r="14" spans="2:12">
      <c r="B14" s="52">
        <v>2017</v>
      </c>
      <c r="C14" s="53" t="s">
        <v>56</v>
      </c>
      <c r="D14" s="52">
        <v>3332</v>
      </c>
      <c r="E14" s="52">
        <v>71200</v>
      </c>
      <c r="F14" s="52">
        <v>20170470</v>
      </c>
      <c r="G14" s="42" t="s">
        <v>328</v>
      </c>
      <c r="H14" s="45">
        <v>160000</v>
      </c>
      <c r="I14" s="45"/>
      <c r="J14" s="51"/>
      <c r="K14" s="56"/>
      <c r="L14" s="50"/>
    </row>
    <row r="15" spans="2:12" s="63" customFormat="1" hidden="1">
      <c r="B15" s="66"/>
      <c r="C15" s="67"/>
      <c r="D15" s="66"/>
      <c r="E15" s="66"/>
      <c r="F15" s="66"/>
      <c r="G15" s="58" t="s">
        <v>327</v>
      </c>
      <c r="H15" s="57">
        <f>+H10+H11+H12+H13+H14</f>
        <v>1000000</v>
      </c>
      <c r="I15" s="45"/>
      <c r="J15" s="45"/>
      <c r="K15" s="65"/>
      <c r="L15" s="64"/>
    </row>
    <row r="16" spans="2:12" ht="15" thickBot="1">
      <c r="H16" s="45"/>
    </row>
    <row r="17" spans="2:12" ht="23.25" thickBot="1">
      <c r="B17" s="27" t="s">
        <v>17</v>
      </c>
      <c r="C17" s="26" t="s">
        <v>16</v>
      </c>
      <c r="D17" s="25" t="s">
        <v>15</v>
      </c>
      <c r="E17" s="25" t="s">
        <v>14</v>
      </c>
      <c r="F17" s="25" t="s">
        <v>69</v>
      </c>
      <c r="G17" s="25" t="s">
        <v>326</v>
      </c>
      <c r="H17" s="24" t="s">
        <v>12</v>
      </c>
      <c r="I17" s="55"/>
      <c r="J17" s="54"/>
    </row>
    <row r="18" spans="2:12">
      <c r="B18" s="52">
        <v>2017</v>
      </c>
      <c r="C18" s="53" t="s">
        <v>33</v>
      </c>
      <c r="D18" s="52">
        <v>3345</v>
      </c>
      <c r="E18" s="52">
        <v>41400</v>
      </c>
      <c r="F18" s="52">
        <v>20170471</v>
      </c>
      <c r="G18" s="42" t="s">
        <v>325</v>
      </c>
      <c r="H18" s="45">
        <v>150000</v>
      </c>
      <c r="I18" s="45"/>
      <c r="J18" s="51"/>
      <c r="K18" s="51">
        <f>H18</f>
        <v>150000</v>
      </c>
    </row>
    <row r="19" spans="2:12">
      <c r="B19" s="52">
        <v>2017</v>
      </c>
      <c r="C19" s="53" t="s">
        <v>33</v>
      </c>
      <c r="D19" s="52">
        <v>3345</v>
      </c>
      <c r="E19" s="52">
        <v>41400</v>
      </c>
      <c r="F19" s="52">
        <v>20170472</v>
      </c>
      <c r="G19" s="42" t="s">
        <v>324</v>
      </c>
      <c r="H19" s="45">
        <v>40000</v>
      </c>
      <c r="I19" s="45"/>
      <c r="J19" s="51"/>
      <c r="K19" s="51">
        <f>H19</f>
        <v>40000</v>
      </c>
    </row>
    <row r="20" spans="2:12">
      <c r="B20" s="52">
        <v>2017</v>
      </c>
      <c r="C20" s="53" t="s">
        <v>33</v>
      </c>
      <c r="D20" s="52">
        <v>3345</v>
      </c>
      <c r="E20" s="52">
        <v>41400</v>
      </c>
      <c r="F20" s="52">
        <v>20170473</v>
      </c>
      <c r="G20" s="42" t="s">
        <v>323</v>
      </c>
      <c r="H20" s="45">
        <v>200000</v>
      </c>
      <c r="I20" s="45"/>
      <c r="J20" s="51"/>
      <c r="K20" s="51">
        <f>H20</f>
        <v>200000</v>
      </c>
    </row>
    <row r="21" spans="2:12" s="63" customFormat="1" hidden="1">
      <c r="B21" s="66"/>
      <c r="C21" s="67"/>
      <c r="D21" s="66"/>
      <c r="E21" s="66"/>
      <c r="F21" s="66"/>
      <c r="G21" s="58" t="s">
        <v>322</v>
      </c>
      <c r="H21" s="57">
        <f>+H18+H19+H20</f>
        <v>390000</v>
      </c>
      <c r="I21" s="45"/>
      <c r="J21" s="45"/>
      <c r="K21" s="45"/>
    </row>
    <row r="22" spans="2:12">
      <c r="B22" s="54"/>
      <c r="C22" s="68"/>
      <c r="D22" s="54"/>
      <c r="E22" s="54"/>
      <c r="F22" s="54"/>
      <c r="G22" s="54"/>
      <c r="H22" s="55"/>
      <c r="I22" s="55"/>
      <c r="J22" s="54"/>
    </row>
    <row r="23" spans="2:12">
      <c r="B23" s="52">
        <v>2017</v>
      </c>
      <c r="C23" s="53" t="s">
        <v>33</v>
      </c>
      <c r="D23" s="52">
        <v>3345</v>
      </c>
      <c r="E23" s="52">
        <v>71400</v>
      </c>
      <c r="F23" s="52">
        <v>20170474</v>
      </c>
      <c r="G23" s="42" t="s">
        <v>321</v>
      </c>
      <c r="H23" s="45">
        <v>75000</v>
      </c>
      <c r="I23" s="45">
        <f>+H23</f>
        <v>75000</v>
      </c>
      <c r="J23" s="51"/>
      <c r="L23" s="50"/>
    </row>
    <row r="24" spans="2:12" ht="15" thickBot="1"/>
    <row r="25" spans="2:12" ht="23.25" thickBot="1">
      <c r="B25" s="27" t="s">
        <v>17</v>
      </c>
      <c r="C25" s="26" t="s">
        <v>16</v>
      </c>
      <c r="D25" s="25" t="s">
        <v>15</v>
      </c>
      <c r="E25" s="25" t="s">
        <v>14</v>
      </c>
      <c r="F25" s="25" t="s">
        <v>69</v>
      </c>
      <c r="G25" s="25" t="s">
        <v>320</v>
      </c>
      <c r="H25" s="24" t="s">
        <v>12</v>
      </c>
      <c r="I25" s="55"/>
      <c r="J25" s="54"/>
    </row>
    <row r="26" spans="2:12">
      <c r="B26" s="52">
        <v>2017</v>
      </c>
      <c r="C26" s="53" t="s">
        <v>53</v>
      </c>
      <c r="D26" s="52">
        <v>4521</v>
      </c>
      <c r="E26" s="52">
        <v>41500</v>
      </c>
      <c r="F26" s="52">
        <v>20160843</v>
      </c>
      <c r="G26" s="42" t="s">
        <v>319</v>
      </c>
      <c r="H26" s="45">
        <v>125443.98</v>
      </c>
      <c r="I26" s="45"/>
      <c r="J26" s="51"/>
      <c r="K26" s="42"/>
      <c r="L26" s="60"/>
    </row>
    <row r="27" spans="2:12">
      <c r="B27" s="54"/>
      <c r="C27" s="68"/>
      <c r="D27" s="54"/>
      <c r="E27" s="54"/>
      <c r="F27" s="54"/>
      <c r="G27" s="54"/>
      <c r="H27" s="55"/>
      <c r="I27" s="55"/>
      <c r="J27" s="54"/>
    </row>
    <row r="28" spans="2:12">
      <c r="B28" s="52">
        <v>2017</v>
      </c>
      <c r="C28" s="53" t="s">
        <v>53</v>
      </c>
      <c r="D28" s="52">
        <v>4521</v>
      </c>
      <c r="E28" s="52">
        <v>71500</v>
      </c>
      <c r="F28" s="52">
        <v>20170504</v>
      </c>
      <c r="G28" s="42" t="s">
        <v>318</v>
      </c>
      <c r="H28" s="45">
        <v>2592107.0299999998</v>
      </c>
      <c r="I28" s="45"/>
      <c r="J28" s="51"/>
      <c r="L28" s="50"/>
    </row>
    <row r="29" spans="2:12">
      <c r="B29" s="52">
        <v>2017</v>
      </c>
      <c r="C29" s="53" t="s">
        <v>53</v>
      </c>
      <c r="D29" s="52">
        <v>4521</v>
      </c>
      <c r="E29" s="52">
        <v>71500</v>
      </c>
      <c r="F29" s="52">
        <v>20170503</v>
      </c>
      <c r="G29" s="42" t="s">
        <v>317</v>
      </c>
      <c r="H29" s="45">
        <v>319000</v>
      </c>
      <c r="I29" s="45"/>
      <c r="J29" s="51"/>
      <c r="L29" s="50"/>
    </row>
    <row r="30" spans="2:12" hidden="1">
      <c r="B30" s="52">
        <v>2017</v>
      </c>
      <c r="C30" s="53" t="s">
        <v>53</v>
      </c>
      <c r="D30" s="52">
        <v>4521</v>
      </c>
      <c r="E30" s="52">
        <v>71500</v>
      </c>
      <c r="F30" s="52">
        <v>20170502</v>
      </c>
      <c r="G30" s="42" t="s">
        <v>316</v>
      </c>
      <c r="H30" s="45">
        <v>3712276.45</v>
      </c>
      <c r="I30" s="45"/>
      <c r="J30" s="51"/>
      <c r="L30" s="50"/>
    </row>
    <row r="31" spans="2:12" hidden="1">
      <c r="B31" s="52">
        <v>2017</v>
      </c>
      <c r="C31" s="53" t="s">
        <v>53</v>
      </c>
      <c r="D31" s="52">
        <v>4521</v>
      </c>
      <c r="E31" s="52">
        <v>71500</v>
      </c>
      <c r="F31" s="52">
        <v>20170502</v>
      </c>
      <c r="G31" s="42" t="s">
        <v>315</v>
      </c>
      <c r="H31" s="45">
        <v>500000</v>
      </c>
      <c r="I31" s="45"/>
      <c r="J31" s="51"/>
      <c r="L31" s="50"/>
    </row>
    <row r="32" spans="2:12">
      <c r="B32" s="52">
        <v>2017</v>
      </c>
      <c r="C32" s="53" t="s">
        <v>53</v>
      </c>
      <c r="D32" s="52">
        <v>4521</v>
      </c>
      <c r="E32" s="52">
        <v>71500</v>
      </c>
      <c r="F32" s="52">
        <v>20170502</v>
      </c>
      <c r="G32" s="42" t="s">
        <v>315</v>
      </c>
      <c r="H32" s="45">
        <f>+H30+H31</f>
        <v>4212276.45</v>
      </c>
      <c r="I32" s="45"/>
      <c r="J32" s="51"/>
      <c r="L32" s="50"/>
    </row>
    <row r="33" spans="2:12">
      <c r="B33" s="52">
        <v>2017</v>
      </c>
      <c r="C33" s="53" t="s">
        <v>53</v>
      </c>
      <c r="D33" s="52">
        <v>4521</v>
      </c>
      <c r="E33" s="52">
        <v>71500</v>
      </c>
      <c r="F33" s="52">
        <v>20170500</v>
      </c>
      <c r="G33" s="42" t="s">
        <v>314</v>
      </c>
      <c r="H33" s="45">
        <f>+H34+H35</f>
        <v>4471770.41</v>
      </c>
      <c r="I33" s="45"/>
      <c r="J33" s="51"/>
      <c r="L33" s="50"/>
    </row>
    <row r="34" spans="2:12" hidden="1">
      <c r="B34" s="52">
        <v>2017</v>
      </c>
      <c r="C34" s="53" t="s">
        <v>53</v>
      </c>
      <c r="D34" s="52">
        <v>4521</v>
      </c>
      <c r="E34" s="52">
        <v>71500</v>
      </c>
      <c r="F34" s="52">
        <v>20170500</v>
      </c>
      <c r="G34" s="42" t="s">
        <v>313</v>
      </c>
      <c r="H34" s="45">
        <v>3422841.79</v>
      </c>
      <c r="I34" s="45"/>
      <c r="J34" s="51"/>
      <c r="L34" s="50"/>
    </row>
    <row r="35" spans="2:12" hidden="1">
      <c r="B35" s="52">
        <v>2017</v>
      </c>
      <c r="C35" s="53" t="s">
        <v>53</v>
      </c>
      <c r="D35" s="52">
        <v>4521</v>
      </c>
      <c r="E35" s="52">
        <v>71500</v>
      </c>
      <c r="F35" s="52">
        <v>20170500</v>
      </c>
      <c r="G35" s="42" t="s">
        <v>312</v>
      </c>
      <c r="H35" s="45">
        <v>1048928.6200000001</v>
      </c>
      <c r="I35" s="45"/>
      <c r="J35" s="51"/>
      <c r="L35" s="50"/>
    </row>
    <row r="36" spans="2:12">
      <c r="B36" s="52">
        <v>2017</v>
      </c>
      <c r="C36" s="53" t="s">
        <v>53</v>
      </c>
      <c r="D36" s="52">
        <v>4521</v>
      </c>
      <c r="E36" s="52">
        <v>71500</v>
      </c>
      <c r="F36" s="52">
        <v>20170501</v>
      </c>
      <c r="G36" s="42" t="s">
        <v>311</v>
      </c>
      <c r="H36" s="45">
        <f>+H37+H38</f>
        <v>5120087.91</v>
      </c>
      <c r="I36" s="45"/>
      <c r="J36" s="51"/>
      <c r="K36" s="56"/>
      <c r="L36" s="50"/>
    </row>
    <row r="37" spans="2:12" hidden="1">
      <c r="B37" s="52">
        <v>2017</v>
      </c>
      <c r="C37" s="53">
        <v>421</v>
      </c>
      <c r="D37" s="52">
        <v>4521</v>
      </c>
      <c r="E37" s="52">
        <v>71500</v>
      </c>
      <c r="F37" s="52">
        <v>20170501</v>
      </c>
      <c r="G37" s="42" t="s">
        <v>310</v>
      </c>
      <c r="H37" s="45">
        <v>1150000</v>
      </c>
      <c r="I37" s="45"/>
      <c r="J37" s="51"/>
      <c r="L37" s="50"/>
    </row>
    <row r="38" spans="2:12" hidden="1">
      <c r="B38" s="52">
        <v>2017</v>
      </c>
      <c r="C38" s="53">
        <v>421</v>
      </c>
      <c r="D38" s="52">
        <v>4521</v>
      </c>
      <c r="E38" s="52">
        <v>71500</v>
      </c>
      <c r="F38" s="52">
        <v>20170501</v>
      </c>
      <c r="G38" s="42" t="s">
        <v>309</v>
      </c>
      <c r="H38" s="45">
        <v>3970087.91</v>
      </c>
      <c r="I38" s="45"/>
      <c r="J38" s="51"/>
      <c r="L38" s="50"/>
    </row>
    <row r="39" spans="2:12" hidden="1">
      <c r="B39" s="52"/>
      <c r="C39" s="53"/>
      <c r="D39" s="52"/>
      <c r="E39" s="52"/>
      <c r="F39" s="52"/>
      <c r="G39" s="58" t="s">
        <v>308</v>
      </c>
      <c r="H39" s="57">
        <f>+H28+H29+H32+H33+H36</f>
        <v>16715241.800000001</v>
      </c>
      <c r="I39" s="45"/>
      <c r="J39" s="51"/>
      <c r="L39" s="50"/>
    </row>
    <row r="40" spans="2:12" ht="15" thickBot="1"/>
    <row r="41" spans="2:12" ht="23.25" thickBot="1">
      <c r="B41" s="27" t="s">
        <v>17</v>
      </c>
      <c r="C41" s="26" t="s">
        <v>16</v>
      </c>
      <c r="D41" s="25" t="s">
        <v>15</v>
      </c>
      <c r="E41" s="25" t="s">
        <v>14</v>
      </c>
      <c r="F41" s="25" t="s">
        <v>69</v>
      </c>
      <c r="G41" s="25" t="s">
        <v>307</v>
      </c>
      <c r="H41" s="24" t="s">
        <v>12</v>
      </c>
      <c r="I41" s="55"/>
      <c r="J41" s="54"/>
    </row>
    <row r="42" spans="2:12">
      <c r="B42" s="52">
        <v>2017</v>
      </c>
      <c r="C42" s="53" t="s">
        <v>51</v>
      </c>
      <c r="D42" s="52">
        <v>2311</v>
      </c>
      <c r="E42" s="52">
        <v>41600</v>
      </c>
      <c r="F42" s="52">
        <v>20170575</v>
      </c>
      <c r="G42" s="42" t="s">
        <v>306</v>
      </c>
      <c r="H42" s="45">
        <v>2579465.8199999998</v>
      </c>
      <c r="I42" s="45"/>
      <c r="J42" s="51"/>
      <c r="K42" s="42"/>
      <c r="L42" s="51"/>
    </row>
    <row r="43" spans="2:12">
      <c r="B43" s="52">
        <v>2017</v>
      </c>
      <c r="C43" s="53" t="s">
        <v>51</v>
      </c>
      <c r="D43" s="52">
        <v>2311</v>
      </c>
      <c r="E43" s="52">
        <v>41600</v>
      </c>
      <c r="F43" s="52">
        <v>20160843</v>
      </c>
      <c r="G43" s="42" t="s">
        <v>305</v>
      </c>
      <c r="H43" s="45">
        <v>114529.48</v>
      </c>
      <c r="I43" s="45"/>
      <c r="J43" s="51"/>
      <c r="K43" s="42"/>
      <c r="L43" s="51"/>
    </row>
    <row r="44" spans="2:12">
      <c r="B44" s="52">
        <v>2017</v>
      </c>
      <c r="C44" s="53" t="s">
        <v>51</v>
      </c>
      <c r="D44" s="52">
        <v>2318</v>
      </c>
      <c r="E44" s="52">
        <v>41600</v>
      </c>
      <c r="F44" s="52">
        <v>20170574</v>
      </c>
      <c r="G44" s="42" t="s">
        <v>304</v>
      </c>
      <c r="H44" s="45">
        <v>16031566.720000001</v>
      </c>
      <c r="I44" s="45"/>
      <c r="J44" s="51"/>
      <c r="K44" s="42"/>
      <c r="L44" s="51"/>
    </row>
    <row r="45" spans="2:12">
      <c r="B45" s="52">
        <v>2017</v>
      </c>
      <c r="C45" s="53" t="s">
        <v>51</v>
      </c>
      <c r="D45" s="52">
        <v>2311</v>
      </c>
      <c r="E45" s="52">
        <v>41600</v>
      </c>
      <c r="F45" s="52">
        <v>20170576</v>
      </c>
      <c r="G45" s="42" t="s">
        <v>303</v>
      </c>
      <c r="H45" s="45">
        <v>1005469</v>
      </c>
      <c r="I45" s="45"/>
      <c r="J45" s="51"/>
      <c r="K45" s="42"/>
      <c r="L45" s="51"/>
    </row>
    <row r="46" spans="2:12">
      <c r="B46" s="52">
        <v>2017</v>
      </c>
      <c r="C46" s="53" t="s">
        <v>51</v>
      </c>
      <c r="D46" s="52">
        <v>2318</v>
      </c>
      <c r="E46" s="52">
        <v>41600</v>
      </c>
      <c r="F46" s="52">
        <v>20170616</v>
      </c>
      <c r="G46" s="42" t="s">
        <v>302</v>
      </c>
      <c r="H46" s="45">
        <v>33169183.390000001</v>
      </c>
      <c r="I46" s="45"/>
      <c r="J46" s="51"/>
      <c r="K46" s="42"/>
      <c r="L46" s="51"/>
    </row>
    <row r="47" spans="2:12">
      <c r="B47" s="52">
        <v>2017</v>
      </c>
      <c r="C47" s="53" t="s">
        <v>51</v>
      </c>
      <c r="D47" s="52">
        <v>2311</v>
      </c>
      <c r="E47" s="52">
        <v>41600</v>
      </c>
      <c r="F47" s="52">
        <v>20170647</v>
      </c>
      <c r="G47" s="42" t="s">
        <v>301</v>
      </c>
      <c r="H47" s="45">
        <v>400000</v>
      </c>
      <c r="I47" s="45"/>
      <c r="J47" s="51"/>
      <c r="K47" s="42"/>
      <c r="L47" s="51"/>
    </row>
    <row r="48" spans="2:12">
      <c r="B48" s="52">
        <v>2017</v>
      </c>
      <c r="C48" s="53" t="s">
        <v>51</v>
      </c>
      <c r="D48" s="52">
        <v>2311</v>
      </c>
      <c r="E48" s="52">
        <v>41600</v>
      </c>
      <c r="F48" s="52">
        <v>20170625</v>
      </c>
      <c r="G48" s="42" t="s">
        <v>300</v>
      </c>
      <c r="H48" s="45">
        <v>40000</v>
      </c>
      <c r="I48" s="45"/>
      <c r="J48" s="51"/>
      <c r="K48" s="42"/>
    </row>
    <row r="49" spans="2:12">
      <c r="B49" s="52">
        <v>2017</v>
      </c>
      <c r="C49" s="53" t="s">
        <v>51</v>
      </c>
      <c r="D49" s="52">
        <v>2311</v>
      </c>
      <c r="E49" s="52">
        <v>41600</v>
      </c>
      <c r="F49" s="52">
        <v>20170624</v>
      </c>
      <c r="G49" s="42" t="s">
        <v>299</v>
      </c>
      <c r="H49" s="45">
        <v>180000</v>
      </c>
      <c r="I49" s="45"/>
      <c r="J49" s="51"/>
      <c r="K49" s="42"/>
    </row>
    <row r="50" spans="2:12">
      <c r="B50" s="52">
        <v>2017</v>
      </c>
      <c r="C50" s="53" t="s">
        <v>51</v>
      </c>
      <c r="D50" s="52">
        <v>2311</v>
      </c>
      <c r="E50" s="52">
        <v>41600</v>
      </c>
      <c r="F50" s="52">
        <v>20170577</v>
      </c>
      <c r="G50" s="42" t="s">
        <v>298</v>
      </c>
      <c r="H50" s="45">
        <v>200000</v>
      </c>
      <c r="I50" s="45"/>
      <c r="J50" s="51"/>
      <c r="K50" s="42"/>
    </row>
    <row r="51" spans="2:12">
      <c r="B51" s="52">
        <v>2017</v>
      </c>
      <c r="C51" s="53" t="s">
        <v>51</v>
      </c>
      <c r="D51" s="52">
        <v>2311</v>
      </c>
      <c r="E51" s="52">
        <v>41600</v>
      </c>
      <c r="F51" s="52">
        <v>20170578</v>
      </c>
      <c r="G51" s="42" t="s">
        <v>297</v>
      </c>
      <c r="H51" s="45">
        <v>389165.46</v>
      </c>
      <c r="I51" s="45"/>
      <c r="J51" s="51"/>
      <c r="K51" s="42"/>
    </row>
    <row r="52" spans="2:12">
      <c r="B52" s="52">
        <v>2017</v>
      </c>
      <c r="C52" s="53" t="s">
        <v>51</v>
      </c>
      <c r="D52" s="52">
        <v>2311</v>
      </c>
      <c r="E52" s="52">
        <v>41600</v>
      </c>
      <c r="F52" s="52">
        <v>20170579</v>
      </c>
      <c r="G52" s="42" t="s">
        <v>296</v>
      </c>
      <c r="H52" s="45">
        <v>216698.4</v>
      </c>
      <c r="I52" s="45"/>
      <c r="J52" s="51"/>
      <c r="K52" s="42"/>
    </row>
    <row r="53" spans="2:12">
      <c r="B53" s="52">
        <v>2017</v>
      </c>
      <c r="C53" s="53" t="s">
        <v>51</v>
      </c>
      <c r="D53" s="52">
        <v>2311</v>
      </c>
      <c r="E53" s="52">
        <v>41600</v>
      </c>
      <c r="F53" s="52">
        <v>20170580</v>
      </c>
      <c r="G53" s="42" t="s">
        <v>295</v>
      </c>
      <c r="H53" s="45">
        <v>240000</v>
      </c>
      <c r="I53" s="45"/>
      <c r="J53" s="51"/>
      <c r="K53" s="42"/>
    </row>
    <row r="54" spans="2:12">
      <c r="B54" s="52">
        <v>2017</v>
      </c>
      <c r="C54" s="53" t="s">
        <v>51</v>
      </c>
      <c r="D54" s="52">
        <v>2311</v>
      </c>
      <c r="E54" s="52">
        <v>41600</v>
      </c>
      <c r="F54" s="52">
        <v>20170623</v>
      </c>
      <c r="G54" s="42" t="s">
        <v>294</v>
      </c>
      <c r="H54" s="45">
        <v>60000</v>
      </c>
      <c r="I54" s="45"/>
      <c r="J54" s="51"/>
      <c r="K54" s="42"/>
    </row>
    <row r="55" spans="2:12">
      <c r="B55" s="52">
        <v>2017</v>
      </c>
      <c r="C55" s="53" t="s">
        <v>51</v>
      </c>
      <c r="D55" s="52">
        <v>2311</v>
      </c>
      <c r="E55" s="52">
        <v>41600</v>
      </c>
      <c r="F55" s="52">
        <v>20170648</v>
      </c>
      <c r="G55" s="42" t="s">
        <v>293</v>
      </c>
      <c r="H55" s="45">
        <v>212660</v>
      </c>
      <c r="I55" s="45"/>
      <c r="J55" s="51"/>
      <c r="K55" s="42"/>
    </row>
    <row r="56" spans="2:12">
      <c r="B56" s="52">
        <v>2017</v>
      </c>
      <c r="C56" s="53" t="s">
        <v>51</v>
      </c>
      <c r="D56" s="52">
        <v>2311</v>
      </c>
      <c r="E56" s="52">
        <v>41600</v>
      </c>
      <c r="F56" s="52">
        <v>20170622</v>
      </c>
      <c r="G56" s="42" t="s">
        <v>292</v>
      </c>
      <c r="H56" s="45">
        <v>120000</v>
      </c>
      <c r="I56" s="45"/>
      <c r="J56" s="51"/>
      <c r="K56" s="42"/>
    </row>
    <row r="57" spans="2:12">
      <c r="B57" s="52">
        <v>2017</v>
      </c>
      <c r="C57" s="53" t="s">
        <v>51</v>
      </c>
      <c r="D57" s="52">
        <v>2311</v>
      </c>
      <c r="E57" s="52">
        <v>41600</v>
      </c>
      <c r="F57" s="52">
        <v>20170619</v>
      </c>
      <c r="G57" s="42" t="s">
        <v>291</v>
      </c>
      <c r="H57" s="45">
        <v>30000</v>
      </c>
      <c r="I57" s="45"/>
      <c r="J57" s="51"/>
      <c r="K57" s="42"/>
    </row>
    <row r="58" spans="2:12">
      <c r="B58" s="52">
        <v>2017</v>
      </c>
      <c r="C58" s="53" t="s">
        <v>51</v>
      </c>
      <c r="D58" s="52">
        <v>2311</v>
      </c>
      <c r="E58" s="52">
        <v>41600</v>
      </c>
      <c r="F58" s="52">
        <v>20170621</v>
      </c>
      <c r="G58" s="42" t="s">
        <v>290</v>
      </c>
      <c r="H58" s="45">
        <v>150000</v>
      </c>
      <c r="I58" s="45"/>
      <c r="J58" s="51"/>
      <c r="K58" s="42"/>
    </row>
    <row r="59" spans="2:12">
      <c r="B59" s="52">
        <v>2017</v>
      </c>
      <c r="C59" s="53" t="s">
        <v>51</v>
      </c>
      <c r="D59" s="52">
        <v>2311</v>
      </c>
      <c r="E59" s="52">
        <v>41600</v>
      </c>
      <c r="F59" s="52">
        <v>20170620</v>
      </c>
      <c r="G59" s="42" t="s">
        <v>289</v>
      </c>
      <c r="H59" s="45">
        <v>180000</v>
      </c>
      <c r="I59" s="45"/>
      <c r="J59" s="51"/>
      <c r="K59" s="42"/>
    </row>
    <row r="60" spans="2:12">
      <c r="B60" s="52">
        <v>2017</v>
      </c>
      <c r="C60" s="53" t="s">
        <v>51</v>
      </c>
      <c r="D60" s="52">
        <v>2311</v>
      </c>
      <c r="E60" s="52">
        <v>41600</v>
      </c>
      <c r="F60" s="52">
        <v>20170703</v>
      </c>
      <c r="G60" s="42" t="s">
        <v>288</v>
      </c>
      <c r="H60" s="45">
        <v>200000</v>
      </c>
      <c r="I60" s="45"/>
      <c r="J60" s="61" t="s">
        <v>21</v>
      </c>
      <c r="K60" s="42"/>
    </row>
    <row r="61" spans="2:12">
      <c r="B61" s="52">
        <v>2017</v>
      </c>
      <c r="C61" s="53" t="s">
        <v>51</v>
      </c>
      <c r="D61" s="52">
        <v>2311</v>
      </c>
      <c r="E61" s="52">
        <v>41600</v>
      </c>
      <c r="F61" s="52">
        <v>20170704</v>
      </c>
      <c r="G61" s="42" t="s">
        <v>287</v>
      </c>
      <c r="H61" s="45">
        <v>10000</v>
      </c>
      <c r="I61" s="45"/>
      <c r="J61" s="61" t="s">
        <v>21</v>
      </c>
      <c r="K61" s="42"/>
    </row>
    <row r="62" spans="2:12">
      <c r="B62" s="52">
        <v>2017</v>
      </c>
      <c r="C62" s="53" t="s">
        <v>51</v>
      </c>
      <c r="D62" s="52">
        <v>2317</v>
      </c>
      <c r="E62" s="52">
        <v>41600</v>
      </c>
      <c r="F62" s="52">
        <v>20170649</v>
      </c>
      <c r="G62" s="42" t="s">
        <v>286</v>
      </c>
      <c r="H62" s="45">
        <v>120000</v>
      </c>
      <c r="I62" s="45"/>
      <c r="J62" s="51"/>
      <c r="K62" s="51"/>
      <c r="L62" s="51"/>
    </row>
    <row r="63" spans="2:12" hidden="1">
      <c r="B63" s="52"/>
      <c r="C63" s="53"/>
      <c r="D63" s="52"/>
      <c r="E63" s="52"/>
      <c r="F63" s="52"/>
      <c r="G63" s="58" t="s">
        <v>285</v>
      </c>
      <c r="H63" s="57">
        <f>+H42+H43+H44+H45+H46+H47+H48+H49+H50+H51+H52+H53+H54+H55+H56+H57+H58+H59+H60+H61+H62</f>
        <v>55648738.269999996</v>
      </c>
      <c r="I63" s="45"/>
      <c r="J63" s="51"/>
      <c r="K63" s="51"/>
      <c r="L63" s="51"/>
    </row>
    <row r="64" spans="2:12">
      <c r="B64" s="54"/>
      <c r="C64" s="68"/>
      <c r="D64" s="54"/>
      <c r="E64" s="54"/>
      <c r="F64" s="54"/>
      <c r="G64" s="54"/>
      <c r="H64" s="55"/>
      <c r="I64" s="55"/>
      <c r="J64" s="54"/>
    </row>
    <row r="65" spans="2:12">
      <c r="B65" s="52">
        <v>2017</v>
      </c>
      <c r="C65" s="53" t="s">
        <v>51</v>
      </c>
      <c r="D65" s="52">
        <v>2311</v>
      </c>
      <c r="E65" s="52">
        <v>71600</v>
      </c>
      <c r="F65" s="52">
        <v>20170589</v>
      </c>
      <c r="G65" s="42" t="s">
        <v>284</v>
      </c>
      <c r="H65" s="45">
        <v>6320000</v>
      </c>
      <c r="I65" s="45"/>
      <c r="J65" s="51"/>
      <c r="L65" s="50"/>
    </row>
    <row r="66" spans="2:12">
      <c r="B66" s="52">
        <v>2017</v>
      </c>
      <c r="C66" s="53" t="s">
        <v>51</v>
      </c>
      <c r="D66" s="52">
        <v>2311</v>
      </c>
      <c r="E66" s="52">
        <v>71600</v>
      </c>
      <c r="F66" s="52">
        <v>20170587</v>
      </c>
      <c r="G66" s="42" t="s">
        <v>283</v>
      </c>
      <c r="H66" s="45">
        <v>2000000</v>
      </c>
      <c r="I66" s="45"/>
      <c r="J66" s="51"/>
      <c r="L66" s="50"/>
    </row>
    <row r="67" spans="2:12">
      <c r="B67" s="52">
        <v>2017</v>
      </c>
      <c r="C67" s="53" t="s">
        <v>51</v>
      </c>
      <c r="D67" s="52">
        <v>2311</v>
      </c>
      <c r="E67" s="52">
        <v>71600</v>
      </c>
      <c r="F67" s="52">
        <v>20170581</v>
      </c>
      <c r="G67" s="42" t="s">
        <v>282</v>
      </c>
      <c r="H67" s="45">
        <v>1354243.12</v>
      </c>
      <c r="I67" s="45"/>
      <c r="J67" s="51"/>
      <c r="K67" s="56"/>
      <c r="L67" s="50"/>
    </row>
    <row r="68" spans="2:12" hidden="1">
      <c r="B68" s="52"/>
      <c r="C68" s="53"/>
      <c r="D68" s="52"/>
      <c r="E68" s="52"/>
      <c r="F68" s="52"/>
      <c r="G68" s="58" t="s">
        <v>281</v>
      </c>
      <c r="H68" s="57">
        <f>+H65+H66+H67</f>
        <v>9674243.120000001</v>
      </c>
      <c r="I68" s="45"/>
      <c r="J68" s="51"/>
      <c r="K68" s="56"/>
      <c r="L68" s="50"/>
    </row>
    <row r="69" spans="2:12" ht="15" thickBot="1">
      <c r="B69" s="52"/>
      <c r="C69" s="53"/>
      <c r="D69" s="52"/>
      <c r="E69" s="52"/>
      <c r="F69" s="52"/>
      <c r="H69" s="45"/>
      <c r="I69" s="45"/>
      <c r="J69" s="51"/>
      <c r="K69" s="56"/>
      <c r="L69" s="50"/>
    </row>
    <row r="70" spans="2:12" ht="23.25" thickBot="1">
      <c r="B70" s="27" t="s">
        <v>17</v>
      </c>
      <c r="C70" s="26" t="s">
        <v>16</v>
      </c>
      <c r="D70" s="25" t="s">
        <v>15</v>
      </c>
      <c r="E70" s="25" t="s">
        <v>14</v>
      </c>
      <c r="F70" s="25" t="s">
        <v>69</v>
      </c>
      <c r="G70" s="25" t="s">
        <v>280</v>
      </c>
      <c r="H70" s="24" t="s">
        <v>12</v>
      </c>
      <c r="I70" s="55"/>
      <c r="J70" s="54"/>
      <c r="K70" s="56"/>
      <c r="L70" s="50"/>
    </row>
    <row r="71" spans="2:12">
      <c r="B71" s="52">
        <v>2017</v>
      </c>
      <c r="C71" s="53" t="s">
        <v>279</v>
      </c>
      <c r="D71" s="52">
        <v>4331</v>
      </c>
      <c r="E71" s="52">
        <v>44903</v>
      </c>
      <c r="F71" s="52">
        <v>20170590</v>
      </c>
      <c r="G71" s="42" t="s">
        <v>278</v>
      </c>
      <c r="H71" s="45">
        <v>172768.12</v>
      </c>
      <c r="I71" s="45"/>
      <c r="J71" s="51"/>
      <c r="K71" s="42"/>
    </row>
    <row r="72" spans="2:12">
      <c r="B72" s="52">
        <v>2017</v>
      </c>
      <c r="C72" s="53" t="s">
        <v>48</v>
      </c>
      <c r="D72" s="52">
        <v>4331</v>
      </c>
      <c r="E72" s="52">
        <v>44903</v>
      </c>
      <c r="F72" s="52">
        <v>20170588</v>
      </c>
      <c r="G72" s="42" t="s">
        <v>277</v>
      </c>
      <c r="H72" s="45">
        <v>55000</v>
      </c>
      <c r="I72" s="45"/>
      <c r="J72" s="51"/>
      <c r="K72" s="42"/>
    </row>
    <row r="73" spans="2:12">
      <c r="B73" s="52">
        <v>2017</v>
      </c>
      <c r="C73" s="53" t="s">
        <v>48</v>
      </c>
      <c r="D73" s="52">
        <v>4331</v>
      </c>
      <c r="E73" s="52">
        <v>44903</v>
      </c>
      <c r="F73" s="52">
        <v>20170676</v>
      </c>
      <c r="G73" s="42" t="s">
        <v>276</v>
      </c>
      <c r="H73" s="45">
        <v>250000</v>
      </c>
      <c r="I73" s="45"/>
      <c r="J73" s="51"/>
      <c r="K73" s="42"/>
    </row>
    <row r="74" spans="2:12">
      <c r="B74" s="52">
        <v>2017</v>
      </c>
      <c r="C74" s="53" t="s">
        <v>19</v>
      </c>
      <c r="D74" s="52">
        <v>4322</v>
      </c>
      <c r="E74" s="52">
        <v>44903</v>
      </c>
      <c r="F74" s="52">
        <v>20170677</v>
      </c>
      <c r="G74" s="42" t="s">
        <v>275</v>
      </c>
      <c r="H74" s="45">
        <v>60000</v>
      </c>
      <c r="I74" s="45"/>
      <c r="J74" s="51"/>
      <c r="K74" s="42"/>
    </row>
    <row r="75" spans="2:12" hidden="1">
      <c r="B75" s="52"/>
      <c r="C75" s="53"/>
      <c r="D75" s="52"/>
      <c r="E75" s="52"/>
      <c r="F75" s="52"/>
      <c r="G75" s="58" t="s">
        <v>274</v>
      </c>
      <c r="H75" s="57">
        <f>+H71+H72+H73+H74</f>
        <v>537768.12</v>
      </c>
      <c r="I75" s="45"/>
      <c r="J75" s="51"/>
      <c r="K75" s="42"/>
    </row>
    <row r="76" spans="2:12" ht="15" thickBot="1"/>
    <row r="77" spans="2:12" ht="23.25" thickBot="1">
      <c r="B77" s="27" t="s">
        <v>17</v>
      </c>
      <c r="C77" s="26" t="s">
        <v>16</v>
      </c>
      <c r="D77" s="25" t="s">
        <v>15</v>
      </c>
      <c r="E77" s="25" t="s">
        <v>14</v>
      </c>
      <c r="F77" s="25" t="s">
        <v>69</v>
      </c>
      <c r="G77" s="25" t="s">
        <v>273</v>
      </c>
      <c r="H77" s="24" t="s">
        <v>12</v>
      </c>
      <c r="I77" s="55"/>
      <c r="J77" s="54"/>
    </row>
    <row r="78" spans="2:12">
      <c r="B78" s="52">
        <v>2017</v>
      </c>
      <c r="C78" s="53" t="s">
        <v>46</v>
      </c>
      <c r="D78" s="52">
        <v>4335</v>
      </c>
      <c r="E78" s="52">
        <v>44904</v>
      </c>
      <c r="F78" s="52">
        <v>20170585</v>
      </c>
      <c r="G78" s="42" t="s">
        <v>272</v>
      </c>
      <c r="H78" s="45">
        <v>44500</v>
      </c>
      <c r="I78" s="45"/>
      <c r="J78" s="51"/>
      <c r="K78" s="42"/>
      <c r="L78" s="50"/>
    </row>
    <row r="79" spans="2:12">
      <c r="B79" s="52">
        <v>2017</v>
      </c>
      <c r="C79" s="53" t="s">
        <v>46</v>
      </c>
      <c r="D79" s="52">
        <v>4335</v>
      </c>
      <c r="E79" s="52">
        <v>44904</v>
      </c>
      <c r="F79" s="52">
        <v>20170584</v>
      </c>
      <c r="G79" s="42" t="s">
        <v>271</v>
      </c>
      <c r="H79" s="45">
        <v>7000</v>
      </c>
      <c r="I79" s="45"/>
      <c r="J79" s="51"/>
      <c r="K79" s="42"/>
      <c r="L79" s="50"/>
    </row>
    <row r="80" spans="2:12" s="63" customFormat="1" hidden="1">
      <c r="B80" s="66"/>
      <c r="C80" s="67"/>
      <c r="D80" s="66"/>
      <c r="E80" s="66"/>
      <c r="F80" s="66"/>
      <c r="G80" s="58" t="s">
        <v>270</v>
      </c>
      <c r="H80" s="45">
        <f>+H78+H79</f>
        <v>51500</v>
      </c>
      <c r="I80" s="45"/>
      <c r="J80" s="45"/>
      <c r="K80" s="43"/>
      <c r="L80" s="64"/>
    </row>
    <row r="81" spans="2:12">
      <c r="B81" s="54"/>
      <c r="C81" s="68"/>
      <c r="D81" s="54"/>
      <c r="E81" s="54"/>
      <c r="F81" s="54"/>
      <c r="G81" s="54"/>
      <c r="H81" s="55"/>
      <c r="I81" s="55"/>
      <c r="J81" s="54"/>
    </row>
    <row r="82" spans="2:12">
      <c r="B82" s="52">
        <v>2017</v>
      </c>
      <c r="C82" s="53" t="s">
        <v>46</v>
      </c>
      <c r="D82" s="52">
        <v>4335</v>
      </c>
      <c r="E82" s="52">
        <v>74045</v>
      </c>
      <c r="F82" s="52">
        <v>20170275</v>
      </c>
      <c r="G82" s="42" t="s">
        <v>269</v>
      </c>
      <c r="H82" s="45">
        <v>28500</v>
      </c>
      <c r="I82" s="45"/>
      <c r="J82" s="51"/>
      <c r="L82" s="50"/>
    </row>
    <row r="83" spans="2:12" ht="15" thickBot="1"/>
    <row r="84" spans="2:12" ht="23.25" thickBot="1">
      <c r="B84" s="27" t="s">
        <v>17</v>
      </c>
      <c r="C84" s="26" t="s">
        <v>16</v>
      </c>
      <c r="D84" s="25" t="s">
        <v>15</v>
      </c>
      <c r="E84" s="25" t="s">
        <v>14</v>
      </c>
      <c r="F84" s="25" t="s">
        <v>69</v>
      </c>
      <c r="G84" s="25" t="s">
        <v>268</v>
      </c>
      <c r="H84" s="24" t="s">
        <v>12</v>
      </c>
      <c r="I84" s="55"/>
      <c r="J84" s="54"/>
    </row>
    <row r="85" spans="2:12">
      <c r="B85" s="52">
        <v>2017</v>
      </c>
      <c r="C85" s="53" t="s">
        <v>44</v>
      </c>
      <c r="D85" s="52">
        <v>2311</v>
      </c>
      <c r="E85" s="52">
        <v>44905</v>
      </c>
      <c r="F85" s="52">
        <v>20170529</v>
      </c>
      <c r="G85" s="42" t="s">
        <v>267</v>
      </c>
      <c r="H85" s="45">
        <v>40000</v>
      </c>
      <c r="I85" s="45"/>
      <c r="J85" s="51"/>
      <c r="K85" s="42"/>
      <c r="L85" s="50"/>
    </row>
    <row r="86" spans="2:12" ht="15" customHeight="1">
      <c r="B86" s="52">
        <v>2017</v>
      </c>
      <c r="C86" s="53" t="s">
        <v>44</v>
      </c>
      <c r="D86" s="52">
        <v>3272</v>
      </c>
      <c r="E86" s="52">
        <v>44905</v>
      </c>
      <c r="F86" s="52">
        <v>20170646</v>
      </c>
      <c r="G86" s="42" t="s">
        <v>266</v>
      </c>
      <c r="H86" s="45">
        <v>111000</v>
      </c>
      <c r="I86" s="45"/>
      <c r="J86" s="51"/>
      <c r="K86" s="42"/>
      <c r="L86" s="50"/>
    </row>
    <row r="87" spans="2:12">
      <c r="B87" s="52">
        <v>2017</v>
      </c>
      <c r="C87" s="53" t="s">
        <v>9</v>
      </c>
      <c r="D87" s="52">
        <v>2412</v>
      </c>
      <c r="E87" s="52">
        <v>44905</v>
      </c>
      <c r="F87" s="52">
        <v>20170679</v>
      </c>
      <c r="G87" s="42" t="s">
        <v>265</v>
      </c>
      <c r="H87" s="45">
        <v>50000</v>
      </c>
      <c r="I87" s="45"/>
      <c r="J87" s="51"/>
      <c r="K87" s="42"/>
      <c r="L87" s="50"/>
    </row>
    <row r="88" spans="2:12">
      <c r="B88" s="52">
        <v>2017</v>
      </c>
      <c r="C88" s="53" t="s">
        <v>9</v>
      </c>
      <c r="D88" s="52">
        <v>2412</v>
      </c>
      <c r="E88" s="52">
        <v>44905</v>
      </c>
      <c r="F88" s="52">
        <v>20170573</v>
      </c>
      <c r="G88" s="42" t="s">
        <v>264</v>
      </c>
      <c r="H88" s="45">
        <v>250000</v>
      </c>
      <c r="I88" s="45"/>
      <c r="J88" s="51"/>
      <c r="K88" s="42"/>
      <c r="L88" s="50"/>
    </row>
    <row r="89" spans="2:12">
      <c r="B89" s="52">
        <v>2017</v>
      </c>
      <c r="C89" s="53" t="s">
        <v>9</v>
      </c>
      <c r="D89" s="52">
        <v>2412</v>
      </c>
      <c r="E89" s="52">
        <v>44905</v>
      </c>
      <c r="F89" s="52">
        <v>20170678</v>
      </c>
      <c r="G89" s="42" t="s">
        <v>263</v>
      </c>
      <c r="H89" s="45">
        <v>50000</v>
      </c>
      <c r="I89" s="45"/>
      <c r="J89" s="51"/>
      <c r="K89" s="42"/>
      <c r="L89" s="50"/>
    </row>
    <row r="90" spans="2:12" hidden="1">
      <c r="B90" s="52"/>
      <c r="C90" s="53"/>
      <c r="D90" s="52"/>
      <c r="E90" s="52"/>
      <c r="F90" s="52"/>
      <c r="G90" s="58" t="s">
        <v>262</v>
      </c>
      <c r="H90" s="57">
        <f>+H85+H86+H87+H88+H89</f>
        <v>501000</v>
      </c>
      <c r="I90" s="45"/>
      <c r="J90" s="51"/>
      <c r="K90" s="42"/>
      <c r="L90" s="50"/>
    </row>
    <row r="91" spans="2:12">
      <c r="B91" s="52"/>
      <c r="C91" s="53"/>
      <c r="D91" s="52"/>
      <c r="E91" s="52"/>
      <c r="F91" s="52"/>
      <c r="H91" s="45"/>
      <c r="I91" s="45"/>
      <c r="J91" s="51"/>
      <c r="K91" s="42"/>
      <c r="L91" s="50"/>
    </row>
    <row r="92" spans="2:12">
      <c r="B92" s="52">
        <v>2017</v>
      </c>
      <c r="C92" s="53" t="s">
        <v>44</v>
      </c>
      <c r="D92" s="52">
        <v>2311</v>
      </c>
      <c r="E92" s="52">
        <v>74046</v>
      </c>
      <c r="F92" s="52">
        <v>20170531</v>
      </c>
      <c r="G92" s="42" t="s">
        <v>261</v>
      </c>
      <c r="H92" s="45">
        <v>115000</v>
      </c>
      <c r="I92" s="45"/>
      <c r="J92" s="51"/>
      <c r="L92" s="50"/>
    </row>
    <row r="93" spans="2:12">
      <c r="B93" s="52">
        <v>2017</v>
      </c>
      <c r="C93" s="53" t="s">
        <v>44</v>
      </c>
      <c r="D93" s="52">
        <v>2311</v>
      </c>
      <c r="E93" s="52">
        <v>74046</v>
      </c>
      <c r="F93" s="52">
        <v>20170489</v>
      </c>
      <c r="G93" s="42" t="s">
        <v>260</v>
      </c>
      <c r="H93" s="45">
        <v>30000</v>
      </c>
      <c r="I93" s="45"/>
      <c r="J93" s="51"/>
      <c r="L93" s="50"/>
    </row>
    <row r="94" spans="2:12">
      <c r="B94" s="52">
        <v>2017</v>
      </c>
      <c r="C94" s="53" t="s">
        <v>44</v>
      </c>
      <c r="D94" s="52">
        <v>2311</v>
      </c>
      <c r="E94" s="52">
        <v>74046</v>
      </c>
      <c r="F94" s="52">
        <v>20170530</v>
      </c>
      <c r="G94" s="42" t="s">
        <v>259</v>
      </c>
      <c r="H94" s="45">
        <v>190000</v>
      </c>
      <c r="I94" s="45"/>
      <c r="J94" s="51"/>
      <c r="L94" s="50"/>
    </row>
    <row r="95" spans="2:12">
      <c r="B95" s="52">
        <v>2017</v>
      </c>
      <c r="C95" s="53" t="s">
        <v>44</v>
      </c>
      <c r="D95" s="52">
        <v>2311</v>
      </c>
      <c r="E95" s="52">
        <v>74046</v>
      </c>
      <c r="F95" s="52">
        <v>20170488</v>
      </c>
      <c r="G95" s="42" t="s">
        <v>258</v>
      </c>
      <c r="H95" s="45">
        <v>60000</v>
      </c>
      <c r="I95" s="45"/>
      <c r="J95" s="51"/>
      <c r="L95" s="50"/>
    </row>
    <row r="96" spans="2:12">
      <c r="B96" s="52">
        <v>2017</v>
      </c>
      <c r="C96" s="53" t="s">
        <v>44</v>
      </c>
      <c r="D96" s="52">
        <v>2311</v>
      </c>
      <c r="E96" s="52">
        <v>74046</v>
      </c>
      <c r="F96" s="52">
        <v>20160550</v>
      </c>
      <c r="G96" s="42" t="s">
        <v>257</v>
      </c>
      <c r="H96" s="45">
        <v>400000</v>
      </c>
      <c r="I96" s="45"/>
      <c r="J96" s="51"/>
      <c r="K96" s="56"/>
      <c r="L96" s="50"/>
    </row>
    <row r="97" spans="2:12" hidden="1">
      <c r="B97" s="52"/>
      <c r="C97" s="53"/>
      <c r="D97" s="52"/>
      <c r="E97" s="52"/>
      <c r="F97" s="52"/>
      <c r="G97" s="58" t="s">
        <v>256</v>
      </c>
      <c r="H97" s="57">
        <f>+H92+H93+H94+H95+H96</f>
        <v>795000</v>
      </c>
      <c r="I97" s="45"/>
      <c r="J97" s="51"/>
      <c r="K97" s="56"/>
      <c r="L97" s="50"/>
    </row>
    <row r="98" spans="2:12" ht="15" thickBot="1"/>
    <row r="99" spans="2:12" ht="23.25" thickBot="1">
      <c r="B99" s="27" t="s">
        <v>17</v>
      </c>
      <c r="C99" s="26" t="s">
        <v>16</v>
      </c>
      <c r="D99" s="25" t="s">
        <v>15</v>
      </c>
      <c r="E99" s="25" t="s">
        <v>14</v>
      </c>
      <c r="F99" s="25" t="s">
        <v>69</v>
      </c>
      <c r="G99" s="25" t="s">
        <v>255</v>
      </c>
      <c r="H99" s="24" t="s">
        <v>12</v>
      </c>
      <c r="I99" s="55"/>
      <c r="J99" s="54"/>
    </row>
    <row r="100" spans="2:12">
      <c r="B100" s="52">
        <v>2017</v>
      </c>
      <c r="C100" s="53" t="s">
        <v>116</v>
      </c>
      <c r="D100" s="52">
        <v>3272</v>
      </c>
      <c r="E100" s="52">
        <v>44907</v>
      </c>
      <c r="F100" s="52">
        <v>20170490</v>
      </c>
      <c r="G100" s="42" t="s">
        <v>254</v>
      </c>
      <c r="H100" s="45">
        <v>110000</v>
      </c>
      <c r="I100" s="45"/>
      <c r="J100" s="51"/>
      <c r="K100" s="42"/>
      <c r="L100" s="50"/>
    </row>
    <row r="101" spans="2:12">
      <c r="B101" s="52">
        <v>2017</v>
      </c>
      <c r="C101" s="53" t="s">
        <v>33</v>
      </c>
      <c r="D101" s="52">
        <v>3342</v>
      </c>
      <c r="E101" s="52">
        <v>44907</v>
      </c>
      <c r="F101" s="52">
        <v>20170672</v>
      </c>
      <c r="G101" s="42" t="s">
        <v>253</v>
      </c>
      <c r="H101" s="45">
        <v>500000</v>
      </c>
      <c r="I101" s="45"/>
      <c r="J101" s="51"/>
      <c r="K101" s="42"/>
      <c r="L101" s="50"/>
    </row>
    <row r="102" spans="2:12">
      <c r="B102" s="52">
        <v>2017</v>
      </c>
      <c r="C102" s="53" t="s">
        <v>33</v>
      </c>
      <c r="D102" s="52">
        <v>3342</v>
      </c>
      <c r="E102" s="52">
        <v>44907</v>
      </c>
      <c r="F102" s="52">
        <v>20170670</v>
      </c>
      <c r="G102" s="42" t="s">
        <v>252</v>
      </c>
      <c r="H102" s="45">
        <v>80000</v>
      </c>
      <c r="I102" s="45"/>
      <c r="J102" s="51"/>
      <c r="K102" s="42"/>
      <c r="L102" s="50"/>
    </row>
    <row r="103" spans="2:12">
      <c r="B103" s="52">
        <v>2017</v>
      </c>
      <c r="C103" s="53" t="s">
        <v>33</v>
      </c>
      <c r="D103" s="52">
        <v>3342</v>
      </c>
      <c r="E103" s="52">
        <v>44907</v>
      </c>
      <c r="F103" s="52">
        <v>20170617</v>
      </c>
      <c r="G103" s="42" t="s">
        <v>251</v>
      </c>
      <c r="H103" s="45">
        <v>200000</v>
      </c>
      <c r="I103" s="45"/>
      <c r="J103" s="51"/>
      <c r="K103" s="42"/>
      <c r="L103" s="50"/>
    </row>
    <row r="104" spans="2:12">
      <c r="B104" s="52">
        <v>2017</v>
      </c>
      <c r="C104" s="53" t="s">
        <v>33</v>
      </c>
      <c r="D104" s="52">
        <v>3342</v>
      </c>
      <c r="E104" s="52">
        <v>44907</v>
      </c>
      <c r="F104" s="52">
        <v>20170476</v>
      </c>
      <c r="G104" s="42" t="s">
        <v>250</v>
      </c>
      <c r="H104" s="45">
        <v>200000</v>
      </c>
      <c r="I104" s="45"/>
      <c r="J104" s="51"/>
      <c r="K104" s="42"/>
      <c r="L104" s="50"/>
    </row>
    <row r="105" spans="2:12">
      <c r="B105" s="52">
        <v>2017</v>
      </c>
      <c r="C105" s="53" t="s">
        <v>33</v>
      </c>
      <c r="D105" s="52">
        <v>3342</v>
      </c>
      <c r="E105" s="52">
        <v>44907</v>
      </c>
      <c r="F105" s="52">
        <v>20170673</v>
      </c>
      <c r="G105" s="42" t="s">
        <v>249</v>
      </c>
      <c r="H105" s="45">
        <v>650000</v>
      </c>
      <c r="I105" s="45"/>
      <c r="J105" s="51"/>
      <c r="K105" s="42"/>
      <c r="L105" s="50"/>
    </row>
    <row r="106" spans="2:12">
      <c r="B106" s="52">
        <v>2017</v>
      </c>
      <c r="C106" s="53" t="s">
        <v>33</v>
      </c>
      <c r="D106" s="52">
        <v>3342</v>
      </c>
      <c r="E106" s="52">
        <v>44907</v>
      </c>
      <c r="F106" s="52">
        <v>20170674</v>
      </c>
      <c r="G106" s="42" t="s">
        <v>248</v>
      </c>
      <c r="H106" s="45">
        <v>370000</v>
      </c>
      <c r="I106" s="45"/>
      <c r="J106" s="51"/>
      <c r="K106" s="42"/>
      <c r="L106" s="50"/>
    </row>
    <row r="107" spans="2:12">
      <c r="B107" s="52">
        <v>2017</v>
      </c>
      <c r="C107" s="53" t="s">
        <v>33</v>
      </c>
      <c r="D107" s="52">
        <v>3342</v>
      </c>
      <c r="E107" s="52">
        <v>44907</v>
      </c>
      <c r="F107" s="52">
        <v>20170464</v>
      </c>
      <c r="G107" s="42" t="s">
        <v>247</v>
      </c>
      <c r="H107" s="45">
        <v>350000</v>
      </c>
      <c r="I107" s="45"/>
      <c r="J107" s="51"/>
      <c r="K107" s="42"/>
      <c r="L107" s="50"/>
    </row>
    <row r="108" spans="2:12">
      <c r="B108" s="52">
        <v>2017</v>
      </c>
      <c r="C108" s="53" t="s">
        <v>33</v>
      </c>
      <c r="D108" s="52">
        <v>3342</v>
      </c>
      <c r="E108" s="52">
        <v>44907</v>
      </c>
      <c r="F108" s="52">
        <v>20170475</v>
      </c>
      <c r="G108" s="42" t="s">
        <v>246</v>
      </c>
      <c r="H108" s="45">
        <v>175968</v>
      </c>
      <c r="I108" s="45"/>
      <c r="J108" s="51"/>
      <c r="K108" s="51"/>
      <c r="L108" s="50"/>
    </row>
    <row r="109" spans="2:12" hidden="1">
      <c r="B109" s="52"/>
      <c r="C109" s="53"/>
      <c r="D109" s="52"/>
      <c r="E109" s="52"/>
      <c r="F109" s="52"/>
      <c r="G109" s="58" t="s">
        <v>245</v>
      </c>
      <c r="H109" s="57">
        <f>+H100+H101+H102+H103+H104+H105+H106+H107+H108</f>
        <v>2635968</v>
      </c>
      <c r="I109" s="45"/>
      <c r="J109" s="51"/>
      <c r="K109" s="51"/>
      <c r="L109" s="50"/>
    </row>
    <row r="110" spans="2:12">
      <c r="B110" s="54"/>
      <c r="C110" s="68"/>
      <c r="D110" s="54"/>
      <c r="E110" s="54"/>
      <c r="F110" s="54"/>
      <c r="G110" s="54"/>
      <c r="H110" s="55"/>
      <c r="I110" s="55"/>
      <c r="J110" s="54"/>
    </row>
    <row r="111" spans="2:12">
      <c r="B111" s="52">
        <v>2017</v>
      </c>
      <c r="C111" s="53" t="s">
        <v>33</v>
      </c>
      <c r="D111" s="52">
        <v>3342</v>
      </c>
      <c r="E111" s="52">
        <v>74048</v>
      </c>
      <c r="F111" s="52">
        <v>20160714</v>
      </c>
      <c r="G111" s="42" t="s">
        <v>244</v>
      </c>
      <c r="H111" s="45">
        <v>198000</v>
      </c>
      <c r="I111" s="45"/>
      <c r="J111" s="51"/>
      <c r="L111" s="50"/>
    </row>
    <row r="112" spans="2:12" ht="15" thickBot="1"/>
    <row r="113" spans="2:12" ht="23.25" thickBot="1">
      <c r="B113" s="27" t="s">
        <v>17</v>
      </c>
      <c r="C113" s="26" t="s">
        <v>16</v>
      </c>
      <c r="D113" s="25" t="s">
        <v>15</v>
      </c>
      <c r="E113" s="25" t="s">
        <v>14</v>
      </c>
      <c r="F113" s="25" t="s">
        <v>69</v>
      </c>
      <c r="G113" s="25" t="s">
        <v>243</v>
      </c>
      <c r="H113" s="24" t="s">
        <v>12</v>
      </c>
      <c r="I113" s="55"/>
      <c r="J113" s="54"/>
    </row>
    <row r="114" spans="2:12">
      <c r="B114" s="52">
        <v>2017</v>
      </c>
      <c r="C114" s="53" t="s">
        <v>33</v>
      </c>
      <c r="D114" s="52">
        <v>3342</v>
      </c>
      <c r="E114" s="52">
        <v>44908</v>
      </c>
      <c r="F114" s="52">
        <v>20170671</v>
      </c>
      <c r="G114" s="42" t="s">
        <v>242</v>
      </c>
      <c r="H114" s="45">
        <v>200000</v>
      </c>
      <c r="I114" s="45"/>
      <c r="J114" s="51"/>
      <c r="K114" s="42"/>
    </row>
    <row r="115" spans="2:12">
      <c r="B115" s="52">
        <v>2017</v>
      </c>
      <c r="C115" s="53" t="s">
        <v>33</v>
      </c>
      <c r="D115" s="52">
        <v>3342</v>
      </c>
      <c r="E115" s="52">
        <v>44908</v>
      </c>
      <c r="F115" s="52">
        <v>20170465</v>
      </c>
      <c r="G115" s="42" t="s">
        <v>241</v>
      </c>
      <c r="H115" s="45">
        <v>371095.6</v>
      </c>
      <c r="I115" s="45"/>
      <c r="J115" s="51"/>
      <c r="K115" s="42"/>
    </row>
    <row r="116" spans="2:12">
      <c r="B116" s="59">
        <v>2017</v>
      </c>
      <c r="C116" s="73" t="s">
        <v>41</v>
      </c>
      <c r="D116" s="59">
        <v>3412</v>
      </c>
      <c r="E116" s="59">
        <v>44908</v>
      </c>
      <c r="F116" s="59">
        <v>20170701</v>
      </c>
      <c r="G116" s="76" t="s">
        <v>240</v>
      </c>
      <c r="H116" s="75">
        <v>44000</v>
      </c>
      <c r="I116" s="75"/>
      <c r="J116" s="51"/>
      <c r="K116" s="42"/>
    </row>
    <row r="117" spans="2:12" ht="12.6" customHeight="1">
      <c r="B117" s="52">
        <v>2017</v>
      </c>
      <c r="C117" s="73" t="s">
        <v>41</v>
      </c>
      <c r="D117" s="59">
        <v>3412</v>
      </c>
      <c r="E117" s="52">
        <v>44908</v>
      </c>
      <c r="F117" s="52">
        <v>20170633</v>
      </c>
      <c r="G117" s="43" t="s">
        <v>238</v>
      </c>
      <c r="H117" s="45">
        <v>35200</v>
      </c>
      <c r="I117" s="45"/>
      <c r="J117" s="74" t="s">
        <v>239</v>
      </c>
      <c r="K117" s="42"/>
      <c r="L117" s="60"/>
    </row>
    <row r="118" spans="2:12">
      <c r="B118" s="52">
        <v>2017</v>
      </c>
      <c r="C118" s="73" t="s">
        <v>41</v>
      </c>
      <c r="D118" s="52">
        <v>3423</v>
      </c>
      <c r="E118" s="52">
        <v>44908</v>
      </c>
      <c r="F118" s="52">
        <v>20160834</v>
      </c>
      <c r="G118" s="43" t="s">
        <v>238</v>
      </c>
      <c r="H118" s="45">
        <v>118000</v>
      </c>
      <c r="I118" s="45"/>
      <c r="J118" s="61" t="s">
        <v>225</v>
      </c>
      <c r="K118" s="42"/>
    </row>
    <row r="119" spans="2:12">
      <c r="B119" s="52">
        <v>2017</v>
      </c>
      <c r="C119" s="73" t="s">
        <v>41</v>
      </c>
      <c r="D119" s="52">
        <v>3412</v>
      </c>
      <c r="E119" s="52">
        <v>44908</v>
      </c>
      <c r="F119" s="52">
        <v>20170643</v>
      </c>
      <c r="G119" s="42" t="s">
        <v>237</v>
      </c>
      <c r="H119" s="45">
        <f>+H120+H121</f>
        <v>170000</v>
      </c>
      <c r="I119" s="45"/>
      <c r="J119" s="51"/>
      <c r="K119" s="42"/>
    </row>
    <row r="120" spans="2:12" hidden="1">
      <c r="B120" s="52">
        <v>2017</v>
      </c>
      <c r="C120" s="73" t="s">
        <v>41</v>
      </c>
      <c r="D120" s="52">
        <v>3412</v>
      </c>
      <c r="E120" s="52">
        <v>44908</v>
      </c>
      <c r="F120" s="52">
        <v>20170643</v>
      </c>
      <c r="G120" s="42" t="s">
        <v>236</v>
      </c>
      <c r="H120" s="45">
        <v>71000</v>
      </c>
      <c r="I120" s="45"/>
      <c r="J120" s="51"/>
      <c r="K120" s="42"/>
      <c r="L120" s="60"/>
    </row>
    <row r="121" spans="2:12" hidden="1">
      <c r="B121" s="52">
        <v>2017</v>
      </c>
      <c r="C121" s="73" t="s">
        <v>41</v>
      </c>
      <c r="D121" s="52">
        <v>3412</v>
      </c>
      <c r="E121" s="52">
        <v>44908</v>
      </c>
      <c r="F121" s="52">
        <v>20170643</v>
      </c>
      <c r="G121" s="42" t="s">
        <v>235</v>
      </c>
      <c r="H121" s="45">
        <v>99000</v>
      </c>
      <c r="I121" s="45"/>
      <c r="J121" s="51"/>
      <c r="K121" s="42"/>
    </row>
    <row r="122" spans="2:12" hidden="1">
      <c r="C122" s="73" t="s">
        <v>41</v>
      </c>
    </row>
    <row r="123" spans="2:12">
      <c r="B123" s="52">
        <v>2017</v>
      </c>
      <c r="C123" s="73" t="s">
        <v>41</v>
      </c>
      <c r="D123" s="52">
        <v>3412</v>
      </c>
      <c r="E123" s="52">
        <v>44908</v>
      </c>
      <c r="F123" s="52">
        <v>20170632</v>
      </c>
      <c r="G123" s="42" t="s">
        <v>234</v>
      </c>
      <c r="H123" s="45">
        <v>35000</v>
      </c>
      <c r="I123" s="45"/>
      <c r="J123" s="51"/>
      <c r="K123" s="42"/>
    </row>
    <row r="124" spans="2:12">
      <c r="B124" s="52">
        <v>2017</v>
      </c>
      <c r="C124" s="73" t="s">
        <v>41</v>
      </c>
      <c r="D124" s="52">
        <v>3423</v>
      </c>
      <c r="E124" s="52">
        <v>44908</v>
      </c>
      <c r="F124" s="52">
        <v>20170630</v>
      </c>
      <c r="G124" s="42" t="s">
        <v>233</v>
      </c>
      <c r="H124" s="45">
        <v>159758</v>
      </c>
      <c r="I124" s="45"/>
      <c r="J124" s="51"/>
      <c r="K124" s="42"/>
    </row>
    <row r="125" spans="2:12">
      <c r="B125" s="52">
        <v>2017</v>
      </c>
      <c r="C125" s="73" t="s">
        <v>41</v>
      </c>
      <c r="D125" s="52">
        <v>3423</v>
      </c>
      <c r="E125" s="52">
        <v>44908</v>
      </c>
      <c r="F125" s="52">
        <v>20170629</v>
      </c>
      <c r="G125" s="42" t="s">
        <v>232</v>
      </c>
      <c r="H125" s="45">
        <v>56986</v>
      </c>
      <c r="I125" s="45"/>
      <c r="J125" s="51"/>
      <c r="K125" s="42"/>
    </row>
    <row r="126" spans="2:12">
      <c r="B126" s="52">
        <v>2017</v>
      </c>
      <c r="C126" s="73" t="s">
        <v>41</v>
      </c>
      <c r="D126" s="52">
        <v>3423</v>
      </c>
      <c r="E126" s="52">
        <v>44908</v>
      </c>
      <c r="F126" s="52">
        <v>20170631</v>
      </c>
      <c r="G126" s="42" t="s">
        <v>231</v>
      </c>
      <c r="H126" s="45">
        <f>222273-79701.28</f>
        <v>142571.72</v>
      </c>
      <c r="I126" s="45"/>
      <c r="J126" s="61" t="s">
        <v>228</v>
      </c>
      <c r="K126" s="42"/>
    </row>
    <row r="127" spans="2:12">
      <c r="B127" s="52">
        <v>2017</v>
      </c>
      <c r="C127" s="73" t="s">
        <v>41</v>
      </c>
      <c r="D127" s="52">
        <v>3423</v>
      </c>
      <c r="E127" s="52">
        <v>44908</v>
      </c>
      <c r="F127" s="52">
        <v>20170628</v>
      </c>
      <c r="G127" s="42" t="s">
        <v>230</v>
      </c>
      <c r="H127" s="45">
        <v>328854</v>
      </c>
      <c r="I127" s="45"/>
      <c r="J127" s="51"/>
      <c r="K127" s="51"/>
    </row>
    <row r="128" spans="2:12">
      <c r="B128" s="52">
        <v>2017</v>
      </c>
      <c r="C128" s="73" t="s">
        <v>41</v>
      </c>
      <c r="D128" s="52">
        <v>3423</v>
      </c>
      <c r="E128" s="52">
        <v>44908</v>
      </c>
      <c r="F128" s="52">
        <v>20160833</v>
      </c>
      <c r="G128" s="42" t="s">
        <v>229</v>
      </c>
      <c r="H128" s="45">
        <v>79701.279999999999</v>
      </c>
      <c r="I128" s="45"/>
      <c r="J128" s="61" t="s">
        <v>228</v>
      </c>
      <c r="K128" s="51"/>
    </row>
    <row r="129" spans="2:17" hidden="1">
      <c r="B129" s="52"/>
      <c r="C129" s="53"/>
      <c r="D129" s="52"/>
      <c r="E129" s="52"/>
      <c r="F129" s="52"/>
      <c r="G129" s="58" t="s">
        <v>227</v>
      </c>
      <c r="H129" s="57">
        <f>+H114+H115+H116+H117+H118+H119+H123+H124+H125+H126+H127+H128</f>
        <v>1741166.6</v>
      </c>
      <c r="I129" s="45"/>
      <c r="J129" s="61"/>
      <c r="K129" s="51"/>
    </row>
    <row r="130" spans="2:17">
      <c r="B130" s="54"/>
      <c r="C130" s="68"/>
      <c r="D130" s="54"/>
      <c r="E130" s="54"/>
      <c r="F130" s="54"/>
      <c r="G130" s="54"/>
      <c r="H130" s="55"/>
      <c r="I130" s="55"/>
      <c r="J130" s="54"/>
    </row>
    <row r="131" spans="2:17">
      <c r="B131" s="52">
        <v>2017</v>
      </c>
      <c r="C131" s="73" t="s">
        <v>41</v>
      </c>
      <c r="D131" s="52">
        <v>3423</v>
      </c>
      <c r="E131" s="52">
        <v>74049</v>
      </c>
      <c r="F131" s="52">
        <v>20160756</v>
      </c>
      <c r="G131" s="42" t="s">
        <v>226</v>
      </c>
      <c r="H131" s="45">
        <v>73000</v>
      </c>
      <c r="I131" s="45"/>
      <c r="J131" s="61" t="s">
        <v>225</v>
      </c>
    </row>
    <row r="132" spans="2:17" ht="15" thickBot="1"/>
    <row r="133" spans="2:17" ht="23.25" thickBot="1">
      <c r="B133" s="27" t="s">
        <v>17</v>
      </c>
      <c r="C133" s="26" t="s">
        <v>16</v>
      </c>
      <c r="D133" s="25" t="s">
        <v>15</v>
      </c>
      <c r="E133" s="25" t="s">
        <v>14</v>
      </c>
      <c r="F133" s="25" t="s">
        <v>69</v>
      </c>
      <c r="G133" s="25" t="s">
        <v>224</v>
      </c>
      <c r="H133" s="24" t="s">
        <v>12</v>
      </c>
      <c r="I133" s="55"/>
      <c r="J133" s="54"/>
    </row>
    <row r="134" spans="2:17">
      <c r="B134" s="52">
        <v>2017</v>
      </c>
      <c r="C134" s="53" t="s">
        <v>191</v>
      </c>
      <c r="D134" s="52">
        <v>4413</v>
      </c>
      <c r="E134" s="52">
        <v>44909</v>
      </c>
      <c r="F134" s="52">
        <v>20170542</v>
      </c>
      <c r="G134" s="42" t="s">
        <v>223</v>
      </c>
      <c r="H134" s="45">
        <v>924386</v>
      </c>
      <c r="I134" s="45"/>
      <c r="J134" s="51"/>
      <c r="M134" s="72"/>
      <c r="N134" s="50"/>
      <c r="O134" s="69"/>
      <c r="P134" s="50"/>
      <c r="Q134" s="50"/>
    </row>
    <row r="135" spans="2:17">
      <c r="B135" s="52">
        <v>2017</v>
      </c>
      <c r="C135" s="53" t="s">
        <v>191</v>
      </c>
      <c r="D135" s="52">
        <v>4413</v>
      </c>
      <c r="E135" s="52">
        <v>44909</v>
      </c>
      <c r="F135" s="52">
        <v>20170543</v>
      </c>
      <c r="G135" s="42" t="s">
        <v>222</v>
      </c>
      <c r="H135" s="45">
        <v>489751.98</v>
      </c>
      <c r="I135" s="45"/>
      <c r="J135" s="51"/>
      <c r="M135" s="72"/>
      <c r="N135" s="50"/>
      <c r="O135" s="69"/>
      <c r="P135" s="50"/>
      <c r="Q135" s="50"/>
    </row>
    <row r="136" spans="2:17">
      <c r="B136" s="66">
        <v>2017</v>
      </c>
      <c r="C136" s="53" t="s">
        <v>191</v>
      </c>
      <c r="D136" s="66">
        <v>4413</v>
      </c>
      <c r="E136" s="66">
        <v>44909</v>
      </c>
      <c r="F136" s="66">
        <v>20170535</v>
      </c>
      <c r="G136" s="43" t="s">
        <v>221</v>
      </c>
      <c r="H136" s="45">
        <f>+H137+H138+H139</f>
        <v>10639186</v>
      </c>
      <c r="I136" s="45"/>
      <c r="J136" s="45"/>
      <c r="M136" s="72"/>
      <c r="N136" s="50"/>
      <c r="O136" s="69"/>
      <c r="P136" s="50"/>
      <c r="Q136" s="50"/>
    </row>
    <row r="137" spans="2:17" hidden="1">
      <c r="B137" s="52">
        <v>2017</v>
      </c>
      <c r="C137" s="53" t="s">
        <v>191</v>
      </c>
      <c r="D137" s="52">
        <v>4413</v>
      </c>
      <c r="E137" s="52">
        <v>44909</v>
      </c>
      <c r="F137" s="52">
        <v>20170535</v>
      </c>
      <c r="G137" s="42" t="s">
        <v>220</v>
      </c>
      <c r="H137" s="45">
        <v>50000</v>
      </c>
      <c r="I137" s="45"/>
      <c r="J137" s="51"/>
      <c r="M137" s="72"/>
      <c r="N137" s="50"/>
      <c r="O137" s="69"/>
      <c r="P137" s="50"/>
      <c r="Q137" s="50"/>
    </row>
    <row r="138" spans="2:17" hidden="1">
      <c r="B138" s="52">
        <v>2017</v>
      </c>
      <c r="C138" s="53" t="s">
        <v>191</v>
      </c>
      <c r="D138" s="52">
        <v>4413</v>
      </c>
      <c r="E138" s="52">
        <v>44909</v>
      </c>
      <c r="F138" s="52">
        <v>20170535</v>
      </c>
      <c r="G138" s="42" t="s">
        <v>219</v>
      </c>
      <c r="H138" s="45">
        <v>8432607</v>
      </c>
      <c r="I138" s="45"/>
      <c r="J138" s="51"/>
      <c r="M138" s="72"/>
      <c r="N138" s="50"/>
      <c r="O138" s="69"/>
      <c r="P138" s="50"/>
      <c r="Q138" s="50"/>
    </row>
    <row r="139" spans="2:17" hidden="1">
      <c r="B139" s="52">
        <v>2017</v>
      </c>
      <c r="C139" s="53" t="s">
        <v>191</v>
      </c>
      <c r="D139" s="52">
        <v>4413</v>
      </c>
      <c r="E139" s="52">
        <v>44909</v>
      </c>
      <c r="F139" s="52">
        <v>20170535</v>
      </c>
      <c r="G139" s="42" t="s">
        <v>218</v>
      </c>
      <c r="H139" s="45">
        <v>2156579</v>
      </c>
      <c r="I139" s="45"/>
      <c r="J139" s="51"/>
      <c r="M139" s="72"/>
      <c r="N139" s="50"/>
      <c r="O139" s="69"/>
      <c r="P139" s="50"/>
      <c r="Q139" s="50"/>
    </row>
    <row r="140" spans="2:17">
      <c r="B140" s="52">
        <v>2017</v>
      </c>
      <c r="C140" s="53" t="s">
        <v>191</v>
      </c>
      <c r="D140" s="52">
        <v>4413</v>
      </c>
      <c r="E140" s="52">
        <v>44909</v>
      </c>
      <c r="F140" s="52">
        <v>20170536</v>
      </c>
      <c r="G140" s="42" t="s">
        <v>217</v>
      </c>
      <c r="H140" s="45">
        <v>689189</v>
      </c>
      <c r="I140" s="45"/>
      <c r="J140" s="51"/>
      <c r="M140" s="72"/>
      <c r="N140" s="50"/>
      <c r="O140" s="69"/>
      <c r="P140" s="50"/>
      <c r="Q140" s="50"/>
    </row>
    <row r="141" spans="2:17">
      <c r="B141" s="52">
        <v>2017</v>
      </c>
      <c r="C141" s="53" t="s">
        <v>191</v>
      </c>
      <c r="D141" s="52">
        <v>4413</v>
      </c>
      <c r="E141" s="52">
        <v>44909</v>
      </c>
      <c r="F141" s="52">
        <v>20150532</v>
      </c>
      <c r="G141" s="42" t="s">
        <v>216</v>
      </c>
      <c r="H141" s="45">
        <v>13614610</v>
      </c>
      <c r="I141" s="45"/>
      <c r="J141" s="51"/>
      <c r="M141" s="72"/>
      <c r="N141" s="50"/>
      <c r="O141" s="69"/>
      <c r="P141" s="50"/>
      <c r="Q141" s="50"/>
    </row>
    <row r="142" spans="2:17">
      <c r="B142" s="52">
        <v>2017</v>
      </c>
      <c r="C142" s="53" t="s">
        <v>191</v>
      </c>
      <c r="D142" s="52">
        <v>4413</v>
      </c>
      <c r="E142" s="52">
        <v>44909</v>
      </c>
      <c r="F142" s="52">
        <v>20170618</v>
      </c>
      <c r="G142" s="42" t="s">
        <v>215</v>
      </c>
      <c r="H142" s="45">
        <v>720000</v>
      </c>
      <c r="I142" s="45"/>
      <c r="J142" s="51"/>
      <c r="M142" s="72"/>
      <c r="N142" s="50"/>
      <c r="O142" s="69"/>
      <c r="P142" s="69"/>
      <c r="Q142" s="50"/>
    </row>
    <row r="143" spans="2:17">
      <c r="B143" s="52">
        <v>2017</v>
      </c>
      <c r="C143" s="53" t="s">
        <v>191</v>
      </c>
      <c r="D143" s="52">
        <v>4414</v>
      </c>
      <c r="E143" s="52">
        <v>44909</v>
      </c>
      <c r="F143" s="52">
        <v>20150269</v>
      </c>
      <c r="G143" s="42" t="s">
        <v>214</v>
      </c>
      <c r="H143" s="45">
        <v>81423</v>
      </c>
      <c r="I143" s="45"/>
      <c r="J143" s="51"/>
      <c r="M143" s="72"/>
      <c r="N143" s="50"/>
      <c r="O143" s="69"/>
      <c r="P143" s="69"/>
      <c r="Q143" s="50"/>
    </row>
    <row r="144" spans="2:17">
      <c r="B144" s="52">
        <v>2017</v>
      </c>
      <c r="C144" s="53" t="s">
        <v>191</v>
      </c>
      <c r="D144" s="52">
        <v>4414</v>
      </c>
      <c r="E144" s="52">
        <v>44909</v>
      </c>
      <c r="F144" s="52">
        <v>20150267</v>
      </c>
      <c r="G144" s="42" t="s">
        <v>213</v>
      </c>
      <c r="H144" s="45">
        <v>96349</v>
      </c>
      <c r="I144" s="45"/>
      <c r="J144" s="51"/>
      <c r="M144" s="72"/>
      <c r="N144" s="50"/>
      <c r="O144" s="69"/>
      <c r="P144" s="69"/>
      <c r="Q144" s="50"/>
    </row>
    <row r="145" spans="2:17">
      <c r="B145" s="52">
        <v>2017</v>
      </c>
      <c r="C145" s="53" t="s">
        <v>191</v>
      </c>
      <c r="D145" s="52">
        <v>4414</v>
      </c>
      <c r="E145" s="52">
        <v>44909</v>
      </c>
      <c r="F145" s="52">
        <v>20150263</v>
      </c>
      <c r="G145" s="42" t="s">
        <v>212</v>
      </c>
      <c r="H145" s="45">
        <v>238395</v>
      </c>
      <c r="I145" s="45"/>
      <c r="J145" s="51"/>
      <c r="M145" s="72"/>
      <c r="N145" s="50"/>
      <c r="O145" s="69"/>
      <c r="P145" s="69"/>
      <c r="Q145" s="50"/>
    </row>
    <row r="146" spans="2:17">
      <c r="B146" s="52">
        <v>2017</v>
      </c>
      <c r="C146" s="53" t="s">
        <v>191</v>
      </c>
      <c r="D146" s="52">
        <v>4414</v>
      </c>
      <c r="E146" s="52">
        <v>44909</v>
      </c>
      <c r="F146" s="52">
        <v>20150265</v>
      </c>
      <c r="G146" s="42" t="s">
        <v>211</v>
      </c>
      <c r="H146" s="45">
        <v>50092</v>
      </c>
      <c r="I146" s="45"/>
      <c r="J146" s="51"/>
      <c r="M146" s="72"/>
      <c r="N146" s="50"/>
      <c r="O146" s="69"/>
      <c r="P146" s="50"/>
      <c r="Q146" s="50"/>
    </row>
    <row r="147" spans="2:17">
      <c r="B147" s="52">
        <v>2017</v>
      </c>
      <c r="C147" s="53" t="s">
        <v>191</v>
      </c>
      <c r="D147" s="52">
        <v>4415</v>
      </c>
      <c r="E147" s="52">
        <v>44909</v>
      </c>
      <c r="F147" s="52">
        <v>20170540</v>
      </c>
      <c r="G147" s="42" t="s">
        <v>210</v>
      </c>
      <c r="H147" s="45">
        <v>10000</v>
      </c>
      <c r="I147" s="45"/>
      <c r="J147" s="51"/>
      <c r="M147" s="72"/>
      <c r="N147" s="50"/>
      <c r="O147" s="69"/>
      <c r="P147" s="69"/>
      <c r="Q147" s="50"/>
    </row>
    <row r="148" spans="2:17">
      <c r="B148" s="52">
        <v>2017</v>
      </c>
      <c r="C148" s="53" t="s">
        <v>191</v>
      </c>
      <c r="D148" s="52">
        <v>4415</v>
      </c>
      <c r="E148" s="52">
        <v>44909</v>
      </c>
      <c r="F148" s="52">
        <v>20170541</v>
      </c>
      <c r="G148" s="42" t="s">
        <v>209</v>
      </c>
      <c r="H148" s="45">
        <v>110775.38</v>
      </c>
      <c r="I148" s="45"/>
      <c r="J148" s="51"/>
      <c r="M148" s="72"/>
      <c r="N148" s="50"/>
      <c r="O148" s="69"/>
      <c r="P148" s="50"/>
      <c r="Q148" s="50"/>
    </row>
    <row r="149" spans="2:17">
      <c r="B149" s="52">
        <v>2017</v>
      </c>
      <c r="C149" s="53" t="s">
        <v>191</v>
      </c>
      <c r="D149" s="52">
        <v>4416</v>
      </c>
      <c r="E149" s="52">
        <v>44909</v>
      </c>
      <c r="F149" s="52">
        <v>20161031</v>
      </c>
      <c r="G149" s="42" t="s">
        <v>208</v>
      </c>
      <c r="H149" s="45">
        <v>383694.72</v>
      </c>
      <c r="I149" s="45"/>
      <c r="J149" s="51"/>
      <c r="M149" s="72"/>
      <c r="N149" s="50"/>
      <c r="O149" s="69"/>
      <c r="P149" s="50"/>
      <c r="Q149" s="50"/>
    </row>
    <row r="150" spans="2:17">
      <c r="B150" s="52">
        <v>2017</v>
      </c>
      <c r="C150" s="53" t="s">
        <v>191</v>
      </c>
      <c r="D150" s="52">
        <v>4416</v>
      </c>
      <c r="E150" s="52">
        <v>44909</v>
      </c>
      <c r="F150" s="52">
        <v>20160444</v>
      </c>
      <c r="G150" s="42" t="s">
        <v>207</v>
      </c>
      <c r="H150" s="45">
        <v>14413.23</v>
      </c>
      <c r="I150" s="45"/>
      <c r="J150" s="51"/>
      <c r="M150" s="72"/>
      <c r="N150" s="50"/>
      <c r="O150" s="69"/>
      <c r="P150" s="50"/>
      <c r="Q150" s="50"/>
    </row>
    <row r="151" spans="2:17">
      <c r="B151" s="52">
        <v>2017</v>
      </c>
      <c r="C151" s="53" t="s">
        <v>191</v>
      </c>
      <c r="D151" s="52">
        <v>4416</v>
      </c>
      <c r="E151" s="52">
        <v>44909</v>
      </c>
      <c r="F151" s="52">
        <v>20160446</v>
      </c>
      <c r="G151" s="42" t="s">
        <v>206</v>
      </c>
      <c r="H151" s="45">
        <v>1379714.37</v>
      </c>
      <c r="I151" s="45"/>
      <c r="J151" s="51"/>
      <c r="M151" s="72"/>
      <c r="N151" s="50"/>
      <c r="O151" s="69"/>
      <c r="P151" s="50"/>
      <c r="Q151" s="50"/>
    </row>
    <row r="152" spans="2:17">
      <c r="B152" s="52">
        <v>2017</v>
      </c>
      <c r="C152" s="53" t="s">
        <v>191</v>
      </c>
      <c r="D152" s="52">
        <v>4416</v>
      </c>
      <c r="E152" s="52">
        <v>44909</v>
      </c>
      <c r="F152" s="52">
        <v>20160445</v>
      </c>
      <c r="G152" s="42" t="s">
        <v>205</v>
      </c>
      <c r="H152" s="45">
        <v>1250084</v>
      </c>
      <c r="I152" s="45"/>
      <c r="J152" s="51"/>
      <c r="M152" s="72"/>
      <c r="N152" s="50"/>
      <c r="O152" s="69"/>
      <c r="P152" s="50"/>
      <c r="Q152" s="50"/>
    </row>
    <row r="153" spans="2:17">
      <c r="B153" s="52">
        <v>2017</v>
      </c>
      <c r="C153" s="53" t="s">
        <v>191</v>
      </c>
      <c r="D153" s="52">
        <v>4416</v>
      </c>
      <c r="E153" s="52">
        <v>44909</v>
      </c>
      <c r="F153" s="52">
        <v>20160748</v>
      </c>
      <c r="G153" s="42" t="s">
        <v>204</v>
      </c>
      <c r="H153" s="45">
        <v>1055717</v>
      </c>
      <c r="I153" s="45"/>
      <c r="J153" s="51"/>
      <c r="K153" s="56"/>
      <c r="L153" s="71"/>
      <c r="M153" s="60"/>
    </row>
    <row r="154" spans="2:17" hidden="1">
      <c r="B154" s="52"/>
      <c r="C154" s="53"/>
      <c r="D154" s="52"/>
      <c r="E154" s="52"/>
      <c r="F154" s="52"/>
      <c r="G154" s="58" t="s">
        <v>203</v>
      </c>
      <c r="H154" s="57">
        <f>+H134+H135+H136+H140+H141+H142+H143+H144+H145+H146+H147+H148+H149+H150+H151+H152+H153</f>
        <v>31747780.68</v>
      </c>
      <c r="I154" s="45"/>
      <c r="J154" s="51"/>
      <c r="K154" s="56"/>
      <c r="L154" s="71"/>
      <c r="M154" s="60"/>
    </row>
    <row r="155" spans="2:17">
      <c r="B155" s="54"/>
      <c r="C155" s="68"/>
      <c r="D155" s="54"/>
      <c r="E155" s="54"/>
      <c r="F155" s="54"/>
      <c r="G155" s="54"/>
      <c r="H155" s="55"/>
      <c r="I155" s="55"/>
      <c r="J155" s="54"/>
      <c r="O155" s="60"/>
    </row>
    <row r="156" spans="2:17">
      <c r="B156" s="52">
        <v>2017</v>
      </c>
      <c r="C156" s="53" t="s">
        <v>191</v>
      </c>
      <c r="D156" s="52">
        <v>4416</v>
      </c>
      <c r="E156" s="52">
        <v>74050</v>
      </c>
      <c r="F156" s="52">
        <v>20170698</v>
      </c>
      <c r="G156" s="42" t="s">
        <v>202</v>
      </c>
      <c r="H156" s="45">
        <v>610681.96</v>
      </c>
      <c r="I156" s="45"/>
      <c r="J156" s="51"/>
      <c r="O156" s="60"/>
    </row>
    <row r="157" spans="2:17">
      <c r="B157" s="52">
        <v>2017</v>
      </c>
      <c r="C157" s="53" t="s">
        <v>191</v>
      </c>
      <c r="D157" s="52">
        <v>4421</v>
      </c>
      <c r="E157" s="52">
        <v>74050</v>
      </c>
      <c r="F157" s="52">
        <v>20170564</v>
      </c>
      <c r="G157" s="42" t="s">
        <v>201</v>
      </c>
      <c r="H157" s="45">
        <v>560000</v>
      </c>
      <c r="I157" s="45"/>
      <c r="J157" s="51"/>
      <c r="K157" s="56"/>
    </row>
    <row r="158" spans="2:17" hidden="1">
      <c r="B158" s="52"/>
      <c r="C158" s="53"/>
      <c r="D158" s="52"/>
      <c r="E158" s="52"/>
      <c r="F158" s="52"/>
      <c r="G158" s="58" t="s">
        <v>200</v>
      </c>
      <c r="H158" s="57">
        <f>+H156+H157</f>
        <v>1170681.96</v>
      </c>
      <c r="I158" s="45"/>
      <c r="J158" s="51"/>
      <c r="K158" s="56"/>
    </row>
    <row r="159" spans="2:17" ht="15" thickBot="1"/>
    <row r="160" spans="2:17" ht="23.25" thickBot="1">
      <c r="B160" s="27" t="s">
        <v>17</v>
      </c>
      <c r="C160" s="26" t="s">
        <v>16</v>
      </c>
      <c r="D160" s="25" t="s">
        <v>15</v>
      </c>
      <c r="E160" s="25" t="s">
        <v>14</v>
      </c>
      <c r="F160" s="25" t="s">
        <v>69</v>
      </c>
      <c r="G160" s="25" t="s">
        <v>199</v>
      </c>
      <c r="H160" s="24" t="s">
        <v>12</v>
      </c>
      <c r="I160" s="55"/>
      <c r="J160" s="54"/>
    </row>
    <row r="161" spans="2:12">
      <c r="B161" s="52">
        <v>2017</v>
      </c>
      <c r="C161" s="53" t="s">
        <v>191</v>
      </c>
      <c r="D161" s="52">
        <v>4417</v>
      </c>
      <c r="E161" s="52">
        <v>44930</v>
      </c>
      <c r="F161" s="52">
        <v>20170555</v>
      </c>
      <c r="G161" s="42" t="s">
        <v>198</v>
      </c>
      <c r="H161" s="45">
        <f>+H162+H163</f>
        <v>6205649</v>
      </c>
      <c r="I161" s="45"/>
      <c r="J161" s="51"/>
    </row>
    <row r="162" spans="2:12" hidden="1">
      <c r="B162" s="52">
        <v>2017</v>
      </c>
      <c r="C162" s="53" t="s">
        <v>191</v>
      </c>
      <c r="D162" s="52">
        <v>4417</v>
      </c>
      <c r="E162" s="52">
        <v>44930</v>
      </c>
      <c r="F162" s="52">
        <v>20170555</v>
      </c>
      <c r="G162" s="42" t="s">
        <v>197</v>
      </c>
      <c r="H162" s="45">
        <v>280000</v>
      </c>
      <c r="I162" s="45"/>
      <c r="J162" s="51"/>
      <c r="K162" s="42"/>
      <c r="L162" s="50"/>
    </row>
    <row r="163" spans="2:12" hidden="1">
      <c r="B163" s="52">
        <v>2017</v>
      </c>
      <c r="C163" s="53" t="s">
        <v>191</v>
      </c>
      <c r="D163" s="52">
        <v>4417</v>
      </c>
      <c r="E163" s="52">
        <v>44930</v>
      </c>
      <c r="F163" s="52">
        <v>20170555</v>
      </c>
      <c r="G163" s="42" t="s">
        <v>197</v>
      </c>
      <c r="H163" s="45">
        <v>5925649</v>
      </c>
      <c r="I163" s="45"/>
      <c r="J163" s="51"/>
      <c r="K163" s="42"/>
      <c r="L163" s="50"/>
    </row>
    <row r="164" spans="2:12">
      <c r="B164" s="52">
        <v>2017</v>
      </c>
      <c r="C164" s="53" t="s">
        <v>191</v>
      </c>
      <c r="D164" s="52">
        <v>4417</v>
      </c>
      <c r="E164" s="52">
        <v>44930</v>
      </c>
      <c r="F164" s="52">
        <v>20170554</v>
      </c>
      <c r="G164" s="42" t="s">
        <v>196</v>
      </c>
      <c r="H164" s="45">
        <v>200000</v>
      </c>
      <c r="I164" s="45"/>
      <c r="J164" s="51"/>
      <c r="K164" s="42"/>
      <c r="L164" s="50"/>
    </row>
    <row r="165" spans="2:12">
      <c r="B165" s="52">
        <v>2017</v>
      </c>
      <c r="C165" s="53" t="s">
        <v>191</v>
      </c>
      <c r="D165" s="52">
        <v>4417</v>
      </c>
      <c r="E165" s="52">
        <v>44930</v>
      </c>
      <c r="F165" s="52">
        <v>20170650</v>
      </c>
      <c r="G165" s="42" t="s">
        <v>195</v>
      </c>
      <c r="H165" s="45">
        <v>150000</v>
      </c>
      <c r="I165" s="45"/>
      <c r="J165" s="51"/>
      <c r="K165" s="42"/>
      <c r="L165" s="50"/>
    </row>
    <row r="166" spans="2:12">
      <c r="B166" s="52">
        <v>2017</v>
      </c>
      <c r="C166" s="53" t="s">
        <v>191</v>
      </c>
      <c r="D166" s="52">
        <v>4417</v>
      </c>
      <c r="E166" s="52">
        <v>44930</v>
      </c>
      <c r="F166" s="52">
        <v>20170556</v>
      </c>
      <c r="G166" s="42" t="s">
        <v>194</v>
      </c>
      <c r="H166" s="45">
        <v>545617</v>
      </c>
      <c r="I166" s="45"/>
      <c r="J166" s="51"/>
      <c r="K166" s="42"/>
      <c r="L166" s="50"/>
    </row>
    <row r="167" spans="2:12" hidden="1">
      <c r="B167" s="52"/>
      <c r="C167" s="53"/>
      <c r="D167" s="52"/>
      <c r="E167" s="52"/>
      <c r="F167" s="52"/>
      <c r="G167" s="58" t="s">
        <v>193</v>
      </c>
      <c r="H167" s="57">
        <f>+H161+H164+H165+H166</f>
        <v>7101266</v>
      </c>
      <c r="I167" s="45"/>
      <c r="J167" s="51"/>
      <c r="K167" s="42"/>
      <c r="L167" s="50"/>
    </row>
    <row r="168" spans="2:12">
      <c r="B168" s="54"/>
      <c r="C168" s="68"/>
      <c r="D168" s="54"/>
      <c r="E168" s="54"/>
      <c r="F168" s="54"/>
      <c r="G168" s="54"/>
      <c r="H168" s="55"/>
      <c r="I168" s="55"/>
      <c r="J168" s="54"/>
    </row>
    <row r="169" spans="2:12">
      <c r="B169" s="52">
        <v>2017</v>
      </c>
      <c r="C169" s="53" t="s">
        <v>191</v>
      </c>
      <c r="D169" s="52">
        <v>4416</v>
      </c>
      <c r="E169" s="52">
        <v>74141</v>
      </c>
      <c r="F169" s="52">
        <v>20170698</v>
      </c>
      <c r="G169" s="42" t="s">
        <v>192</v>
      </c>
      <c r="H169" s="45">
        <v>279136.39</v>
      </c>
      <c r="I169" s="45"/>
      <c r="J169" s="51"/>
      <c r="L169" s="50"/>
    </row>
    <row r="170" spans="2:12">
      <c r="B170" s="52">
        <v>2017</v>
      </c>
      <c r="C170" s="53" t="s">
        <v>191</v>
      </c>
      <c r="D170" s="52">
        <v>4416</v>
      </c>
      <c r="E170" s="52">
        <v>74141</v>
      </c>
      <c r="F170" s="52">
        <v>20170699</v>
      </c>
      <c r="G170" s="42" t="s">
        <v>190</v>
      </c>
      <c r="H170" s="45">
        <v>8986.77</v>
      </c>
      <c r="I170" s="45"/>
      <c r="J170" s="51"/>
      <c r="L170" s="50"/>
    </row>
    <row r="171" spans="2:12" hidden="1">
      <c r="B171" s="52"/>
      <c r="C171" s="53"/>
      <c r="D171" s="52"/>
      <c r="E171" s="52"/>
      <c r="F171" s="52"/>
      <c r="G171" s="58" t="s">
        <v>189</v>
      </c>
      <c r="H171" s="57">
        <f>+H169+H170</f>
        <v>288123.16000000003</v>
      </c>
      <c r="I171" s="45"/>
      <c r="J171" s="51"/>
      <c r="L171" s="50"/>
    </row>
    <row r="172" spans="2:12" ht="15" thickBot="1"/>
    <row r="173" spans="2:12" ht="23.25" thickBot="1">
      <c r="B173" s="27" t="s">
        <v>17</v>
      </c>
      <c r="C173" s="26" t="s">
        <v>16</v>
      </c>
      <c r="D173" s="25" t="s">
        <v>15</v>
      </c>
      <c r="E173" s="25" t="s">
        <v>14</v>
      </c>
      <c r="F173" s="25" t="s">
        <v>69</v>
      </c>
      <c r="G173" s="25" t="s">
        <v>188</v>
      </c>
      <c r="H173" s="24" t="s">
        <v>12</v>
      </c>
      <c r="I173" s="55"/>
      <c r="J173" s="54"/>
    </row>
    <row r="174" spans="2:12">
      <c r="B174" s="52">
        <v>2017</v>
      </c>
      <c r="C174" s="53" t="s">
        <v>44</v>
      </c>
      <c r="D174" s="52">
        <v>9242</v>
      </c>
      <c r="E174" s="52">
        <v>44931</v>
      </c>
      <c r="F174" s="54"/>
      <c r="G174" s="42" t="s">
        <v>187</v>
      </c>
      <c r="H174" s="45">
        <f>+H175+H176+H177+H178</f>
        <v>174007.46000000002</v>
      </c>
      <c r="I174" s="45"/>
      <c r="J174" s="51"/>
    </row>
    <row r="175" spans="2:12" hidden="1">
      <c r="B175" s="52">
        <v>2017</v>
      </c>
      <c r="C175" s="53">
        <v>301</v>
      </c>
      <c r="D175" s="52">
        <v>9242</v>
      </c>
      <c r="E175" s="52">
        <v>44931</v>
      </c>
      <c r="F175" s="52"/>
      <c r="G175" s="42" t="s">
        <v>186</v>
      </c>
      <c r="H175" s="45">
        <v>40147.300000000003</v>
      </c>
      <c r="I175" s="45"/>
      <c r="J175" s="51"/>
      <c r="K175" s="42"/>
    </row>
    <row r="176" spans="2:12" hidden="1">
      <c r="B176" s="52">
        <v>2017</v>
      </c>
      <c r="C176" s="53">
        <v>301</v>
      </c>
      <c r="D176" s="52">
        <v>9242</v>
      </c>
      <c r="E176" s="52">
        <v>44931</v>
      </c>
      <c r="F176" s="52"/>
      <c r="G176" s="42" t="s">
        <v>185</v>
      </c>
      <c r="H176" s="45">
        <v>25559.4</v>
      </c>
      <c r="I176" s="45"/>
      <c r="J176" s="51"/>
      <c r="K176" s="42"/>
    </row>
    <row r="177" spans="2:12" hidden="1">
      <c r="B177" s="52">
        <v>2017</v>
      </c>
      <c r="C177" s="53">
        <v>301</v>
      </c>
      <c r="D177" s="52">
        <v>9242</v>
      </c>
      <c r="E177" s="52">
        <v>44931</v>
      </c>
      <c r="F177" s="52"/>
      <c r="G177" s="42" t="s">
        <v>184</v>
      </c>
      <c r="H177" s="45">
        <v>14600</v>
      </c>
      <c r="I177" s="45"/>
      <c r="J177" s="51"/>
      <c r="K177" s="42"/>
    </row>
    <row r="178" spans="2:12" hidden="1">
      <c r="B178" s="52">
        <v>2017</v>
      </c>
      <c r="C178" s="53">
        <v>301</v>
      </c>
      <c r="D178" s="52">
        <v>9242</v>
      </c>
      <c r="E178" s="52">
        <v>44931</v>
      </c>
      <c r="F178" s="52"/>
      <c r="G178" s="42" t="s">
        <v>183</v>
      </c>
      <c r="H178" s="45">
        <v>93700.76</v>
      </c>
      <c r="I178" s="45"/>
      <c r="J178" s="51"/>
      <c r="K178" s="42"/>
    </row>
    <row r="179" spans="2:12">
      <c r="B179" s="52">
        <v>2017</v>
      </c>
      <c r="C179" s="53" t="s">
        <v>11</v>
      </c>
      <c r="D179" s="52">
        <v>4632</v>
      </c>
      <c r="E179" s="52">
        <v>44931</v>
      </c>
      <c r="F179" s="52">
        <v>20170301</v>
      </c>
      <c r="G179" s="42" t="s">
        <v>182</v>
      </c>
      <c r="H179" s="45">
        <v>24000</v>
      </c>
      <c r="I179" s="45"/>
      <c r="J179" s="51"/>
      <c r="K179" s="42"/>
    </row>
    <row r="180" spans="2:12">
      <c r="B180" s="52">
        <v>2017</v>
      </c>
      <c r="C180" s="53" t="s">
        <v>11</v>
      </c>
      <c r="D180" s="52">
        <v>4632</v>
      </c>
      <c r="E180" s="52">
        <v>44931</v>
      </c>
      <c r="F180" s="52">
        <v>20170303</v>
      </c>
      <c r="G180" s="42" t="s">
        <v>181</v>
      </c>
      <c r="H180" s="45">
        <v>100000</v>
      </c>
      <c r="I180" s="45"/>
      <c r="J180" s="51"/>
      <c r="K180" s="42"/>
    </row>
    <row r="181" spans="2:12">
      <c r="B181" s="52">
        <v>2017</v>
      </c>
      <c r="C181" s="53" t="s">
        <v>11</v>
      </c>
      <c r="D181" s="52">
        <v>4632</v>
      </c>
      <c r="E181" s="52">
        <v>44931</v>
      </c>
      <c r="F181" s="52">
        <v>20170552</v>
      </c>
      <c r="G181" s="42" t="s">
        <v>180</v>
      </c>
      <c r="H181" s="45">
        <v>20000</v>
      </c>
      <c r="I181" s="45"/>
      <c r="J181" s="51"/>
      <c r="K181" s="42"/>
    </row>
    <row r="182" spans="2:12">
      <c r="B182" s="52">
        <v>2017</v>
      </c>
      <c r="C182" s="53" t="s">
        <v>11</v>
      </c>
      <c r="D182" s="52">
        <v>4632</v>
      </c>
      <c r="E182" s="52">
        <v>44931</v>
      </c>
      <c r="F182" s="52">
        <v>20170553</v>
      </c>
      <c r="G182" s="42" t="s">
        <v>179</v>
      </c>
      <c r="H182" s="45">
        <v>20000</v>
      </c>
      <c r="I182" s="45"/>
      <c r="J182" s="51"/>
      <c r="K182" s="42"/>
    </row>
    <row r="183" spans="2:12">
      <c r="B183" s="52">
        <v>2017</v>
      </c>
      <c r="C183" s="53" t="s">
        <v>11</v>
      </c>
      <c r="D183" s="52">
        <v>4632</v>
      </c>
      <c r="E183" s="52">
        <v>44931</v>
      </c>
      <c r="F183" s="52">
        <v>20160462</v>
      </c>
      <c r="G183" s="42" t="s">
        <v>178</v>
      </c>
      <c r="H183" s="45">
        <v>1050000</v>
      </c>
      <c r="I183" s="45"/>
      <c r="J183" s="51"/>
      <c r="K183" s="42"/>
    </row>
    <row r="184" spans="2:12">
      <c r="B184" s="52">
        <v>2017</v>
      </c>
      <c r="C184" s="53" t="s">
        <v>11</v>
      </c>
      <c r="D184" s="52">
        <v>4632</v>
      </c>
      <c r="E184" s="52">
        <v>44931</v>
      </c>
      <c r="F184" s="52">
        <v>20170299</v>
      </c>
      <c r="G184" s="42" t="s">
        <v>177</v>
      </c>
      <c r="H184" s="45">
        <v>150000</v>
      </c>
      <c r="I184" s="45"/>
      <c r="J184" s="51"/>
      <c r="K184" s="42"/>
    </row>
    <row r="185" spans="2:12">
      <c r="B185" s="52">
        <v>2017</v>
      </c>
      <c r="C185" s="53" t="s">
        <v>11</v>
      </c>
      <c r="D185" s="52">
        <v>4632</v>
      </c>
      <c r="E185" s="52">
        <v>44931</v>
      </c>
      <c r="F185" s="52">
        <v>20170300</v>
      </c>
      <c r="G185" s="42" t="s">
        <v>176</v>
      </c>
      <c r="H185" s="45">
        <v>150000</v>
      </c>
      <c r="I185" s="45"/>
      <c r="J185" s="51"/>
      <c r="K185" s="42"/>
      <c r="L185" s="69"/>
    </row>
    <row r="186" spans="2:12" hidden="1">
      <c r="B186" s="52"/>
      <c r="C186" s="53"/>
      <c r="D186" s="52"/>
      <c r="E186" s="52"/>
      <c r="F186" s="52"/>
      <c r="G186" s="58" t="s">
        <v>175</v>
      </c>
      <c r="H186" s="57">
        <f>+H174+H179+H180+H181+H182+H183+H184+H185</f>
        <v>1688007.46</v>
      </c>
      <c r="I186" s="45"/>
      <c r="J186" s="51"/>
      <c r="K186" s="42"/>
      <c r="L186" s="69"/>
    </row>
    <row r="187" spans="2:12">
      <c r="B187" s="54"/>
      <c r="C187" s="68"/>
      <c r="D187" s="54"/>
      <c r="E187" s="54"/>
      <c r="F187" s="54"/>
      <c r="G187" s="54"/>
      <c r="H187" s="55"/>
      <c r="I187" s="55"/>
      <c r="J187" s="54"/>
    </row>
    <row r="188" spans="2:12">
      <c r="B188" s="52">
        <v>2017</v>
      </c>
      <c r="C188" s="53" t="s">
        <v>11</v>
      </c>
      <c r="D188" s="52">
        <v>4632</v>
      </c>
      <c r="E188" s="52">
        <v>74142</v>
      </c>
      <c r="F188" s="52">
        <v>20170305</v>
      </c>
      <c r="G188" s="42" t="s">
        <v>174</v>
      </c>
      <c r="H188" s="45">
        <v>150000</v>
      </c>
      <c r="I188" s="45"/>
      <c r="J188" s="51"/>
      <c r="L188" s="50"/>
    </row>
    <row r="189" spans="2:12">
      <c r="B189" s="52">
        <v>2017</v>
      </c>
      <c r="C189" s="53" t="s">
        <v>11</v>
      </c>
      <c r="D189" s="52">
        <v>4632</v>
      </c>
      <c r="E189" s="52">
        <v>74142</v>
      </c>
      <c r="F189" s="52">
        <v>20170307</v>
      </c>
      <c r="G189" s="42" t="s">
        <v>173</v>
      </c>
      <c r="H189" s="45">
        <v>550000</v>
      </c>
      <c r="I189" s="45"/>
      <c r="J189" s="51"/>
      <c r="L189" s="50"/>
    </row>
    <row r="190" spans="2:12">
      <c r="B190" s="52">
        <v>2017</v>
      </c>
      <c r="C190" s="53" t="s">
        <v>77</v>
      </c>
      <c r="D190" s="52">
        <v>4391</v>
      </c>
      <c r="E190" s="52">
        <v>74142</v>
      </c>
      <c r="F190" s="52">
        <v>20170274</v>
      </c>
      <c r="G190" s="42" t="s">
        <v>172</v>
      </c>
      <c r="H190" s="45">
        <v>19000</v>
      </c>
      <c r="I190" s="45"/>
      <c r="J190" s="51"/>
      <c r="L190" s="50"/>
    </row>
    <row r="191" spans="2:12" hidden="1">
      <c r="B191" s="52"/>
      <c r="C191" s="53"/>
      <c r="D191" s="52"/>
      <c r="E191" s="52"/>
      <c r="F191" s="52"/>
      <c r="G191" s="58" t="s">
        <v>171</v>
      </c>
      <c r="H191" s="57">
        <f>+H189+H188+H190</f>
        <v>719000</v>
      </c>
      <c r="I191" s="45"/>
      <c r="J191" s="51"/>
      <c r="L191" s="50"/>
    </row>
    <row r="192" spans="2:12" ht="15" thickBot="1"/>
    <row r="193" spans="2:12" ht="23.25" thickBot="1">
      <c r="B193" s="27" t="s">
        <v>17</v>
      </c>
      <c r="C193" s="26" t="s">
        <v>16</v>
      </c>
      <c r="D193" s="25" t="s">
        <v>15</v>
      </c>
      <c r="E193" s="25" t="s">
        <v>14</v>
      </c>
      <c r="F193" s="25" t="s">
        <v>69</v>
      </c>
      <c r="G193" s="25" t="s">
        <v>170</v>
      </c>
      <c r="H193" s="24" t="s">
        <v>12</v>
      </c>
      <c r="I193" s="55"/>
      <c r="J193" s="54"/>
    </row>
    <row r="194" spans="2:12">
      <c r="B194" s="52">
        <v>2017</v>
      </c>
      <c r="C194" s="53" t="s">
        <v>19</v>
      </c>
      <c r="D194" s="52">
        <v>4322</v>
      </c>
      <c r="E194" s="52">
        <v>44933</v>
      </c>
      <c r="F194" s="52">
        <v>20170612</v>
      </c>
      <c r="G194" s="42" t="s">
        <v>169</v>
      </c>
      <c r="H194" s="45">
        <v>400000</v>
      </c>
      <c r="I194" s="45"/>
      <c r="J194" s="51"/>
      <c r="K194" s="42"/>
    </row>
    <row r="195" spans="2:12">
      <c r="B195" s="52">
        <v>2017</v>
      </c>
      <c r="C195" s="53" t="s">
        <v>19</v>
      </c>
      <c r="D195" s="52">
        <v>4322</v>
      </c>
      <c r="E195" s="52">
        <v>44933</v>
      </c>
      <c r="F195" s="52">
        <v>20170611</v>
      </c>
      <c r="G195" s="42" t="s">
        <v>168</v>
      </c>
      <c r="H195" s="45">
        <v>98000</v>
      </c>
      <c r="I195" s="45"/>
      <c r="J195" s="51"/>
      <c r="K195" s="42"/>
    </row>
    <row r="196" spans="2:12">
      <c r="B196" s="52">
        <v>2017</v>
      </c>
      <c r="C196" s="53" t="s">
        <v>19</v>
      </c>
      <c r="D196" s="52">
        <v>4322</v>
      </c>
      <c r="E196" s="52">
        <v>44933</v>
      </c>
      <c r="F196" s="52">
        <v>20170610</v>
      </c>
      <c r="G196" s="42" t="s">
        <v>167</v>
      </c>
      <c r="H196" s="45">
        <v>171387.3</v>
      </c>
      <c r="I196" s="45"/>
      <c r="J196" s="51"/>
      <c r="K196" s="42"/>
    </row>
    <row r="197" spans="2:12">
      <c r="B197" s="52">
        <v>2017</v>
      </c>
      <c r="C197" s="53" t="s">
        <v>19</v>
      </c>
      <c r="D197" s="52">
        <v>4322</v>
      </c>
      <c r="E197" s="52">
        <v>44933</v>
      </c>
      <c r="F197" s="52">
        <v>20170609</v>
      </c>
      <c r="G197" s="42" t="s">
        <v>165</v>
      </c>
      <c r="H197" s="45">
        <f>+H198+H199</f>
        <v>3515000</v>
      </c>
      <c r="I197" s="45"/>
      <c r="J197" s="51"/>
      <c r="K197" s="42"/>
    </row>
    <row r="198" spans="2:12" hidden="1">
      <c r="B198" s="52">
        <v>2017</v>
      </c>
      <c r="C198" s="53" t="s">
        <v>19</v>
      </c>
      <c r="D198" s="52">
        <v>4322</v>
      </c>
      <c r="E198" s="52">
        <v>44933</v>
      </c>
      <c r="F198" s="52">
        <v>20170609</v>
      </c>
      <c r="G198" s="42" t="s">
        <v>166</v>
      </c>
      <c r="H198" s="45">
        <v>307000</v>
      </c>
      <c r="I198" s="45"/>
      <c r="J198" s="51"/>
      <c r="K198" s="42"/>
    </row>
    <row r="199" spans="2:12" hidden="1">
      <c r="B199" s="52">
        <v>2017</v>
      </c>
      <c r="C199" s="53" t="s">
        <v>19</v>
      </c>
      <c r="D199" s="52">
        <v>4322</v>
      </c>
      <c r="E199" s="52">
        <v>44933</v>
      </c>
      <c r="F199" s="52">
        <v>20170609</v>
      </c>
      <c r="G199" s="42" t="s">
        <v>165</v>
      </c>
      <c r="H199" s="45">
        <v>3208000</v>
      </c>
      <c r="I199" s="45"/>
      <c r="J199" s="51"/>
      <c r="K199" s="42"/>
    </row>
    <row r="200" spans="2:12">
      <c r="B200" s="52">
        <v>2017</v>
      </c>
      <c r="C200" s="53" t="s">
        <v>19</v>
      </c>
      <c r="D200" s="52">
        <v>4322</v>
      </c>
      <c r="E200" s="52">
        <v>44933</v>
      </c>
      <c r="F200" s="52">
        <v>20170615</v>
      </c>
      <c r="G200" s="42" t="s">
        <v>164</v>
      </c>
      <c r="H200" s="45">
        <f>+H201+H202-21000</f>
        <v>3797390.48</v>
      </c>
      <c r="I200" s="45"/>
      <c r="J200" s="61" t="s">
        <v>159</v>
      </c>
      <c r="K200" s="42"/>
    </row>
    <row r="201" spans="2:12" hidden="1">
      <c r="B201" s="52">
        <v>2017</v>
      </c>
      <c r="C201" s="53" t="s">
        <v>19</v>
      </c>
      <c r="D201" s="52">
        <v>4322</v>
      </c>
      <c r="E201" s="52">
        <v>44933</v>
      </c>
      <c r="F201" s="52">
        <v>20170615</v>
      </c>
      <c r="G201" s="42" t="s">
        <v>163</v>
      </c>
      <c r="H201" s="45">
        <v>3797390.48</v>
      </c>
      <c r="I201" s="45"/>
      <c r="J201" s="51"/>
      <c r="K201" s="42"/>
    </row>
    <row r="202" spans="2:12" hidden="1">
      <c r="B202" s="52">
        <v>2017</v>
      </c>
      <c r="C202" s="53" t="s">
        <v>19</v>
      </c>
      <c r="D202" s="52">
        <v>4322</v>
      </c>
      <c r="E202" s="52">
        <v>44933</v>
      </c>
      <c r="F202" s="52">
        <v>20170615</v>
      </c>
      <c r="G202" s="42" t="s">
        <v>162</v>
      </c>
      <c r="H202" s="45">
        <v>21000</v>
      </c>
      <c r="I202" s="45"/>
      <c r="J202" s="51"/>
      <c r="K202" s="42"/>
    </row>
    <row r="203" spans="2:12">
      <c r="B203" s="52">
        <v>2017</v>
      </c>
      <c r="C203" s="53" t="s">
        <v>19</v>
      </c>
      <c r="D203" s="52">
        <v>4322</v>
      </c>
      <c r="E203" s="52">
        <v>44933</v>
      </c>
      <c r="F203" s="52">
        <v>20170614</v>
      </c>
      <c r="G203" s="42" t="s">
        <v>161</v>
      </c>
      <c r="H203" s="45">
        <v>2046724</v>
      </c>
      <c r="I203" s="45"/>
      <c r="J203" s="51"/>
      <c r="K203" s="42"/>
    </row>
    <row r="204" spans="2:12">
      <c r="B204" s="52">
        <v>2017</v>
      </c>
      <c r="C204" s="53" t="s">
        <v>19</v>
      </c>
      <c r="D204" s="52">
        <v>4322</v>
      </c>
      <c r="E204" s="52">
        <v>44933</v>
      </c>
      <c r="F204" s="52">
        <v>20170613</v>
      </c>
      <c r="G204" s="42" t="s">
        <v>160</v>
      </c>
      <c r="H204" s="45">
        <f>165500-60000</f>
        <v>105500</v>
      </c>
      <c r="I204" s="45"/>
      <c r="J204" s="61" t="s">
        <v>159</v>
      </c>
      <c r="K204" s="42"/>
    </row>
    <row r="205" spans="2:12">
      <c r="B205" s="52">
        <v>2017</v>
      </c>
      <c r="C205" s="53" t="s">
        <v>77</v>
      </c>
      <c r="D205" s="52">
        <v>4391</v>
      </c>
      <c r="E205" s="52">
        <v>44933</v>
      </c>
      <c r="F205" s="52">
        <v>20170467</v>
      </c>
      <c r="G205" s="42" t="s">
        <v>158</v>
      </c>
      <c r="H205" s="45">
        <v>200000</v>
      </c>
      <c r="I205" s="45"/>
      <c r="J205" s="51"/>
      <c r="K205" s="42"/>
    </row>
    <row r="206" spans="2:12">
      <c r="B206" s="52">
        <v>2017</v>
      </c>
      <c r="C206" s="53" t="s">
        <v>77</v>
      </c>
      <c r="D206" s="52">
        <v>4391</v>
      </c>
      <c r="E206" s="52">
        <v>44933</v>
      </c>
      <c r="F206" s="52">
        <v>20170563</v>
      </c>
      <c r="G206" s="42" t="s">
        <v>157</v>
      </c>
      <c r="H206" s="45">
        <v>120000</v>
      </c>
      <c r="I206" s="45"/>
      <c r="J206" s="51"/>
      <c r="K206" s="51"/>
      <c r="L206" s="69"/>
    </row>
    <row r="207" spans="2:12" hidden="1">
      <c r="B207" s="52"/>
      <c r="C207" s="53"/>
      <c r="D207" s="52"/>
      <c r="E207" s="52"/>
      <c r="F207" s="52"/>
      <c r="G207" s="58" t="s">
        <v>156</v>
      </c>
      <c r="H207" s="57">
        <f>+H194+H195+H196+H197+H200+H203+H204+H205+H206</f>
        <v>10454001.779999999</v>
      </c>
      <c r="I207" s="45"/>
      <c r="J207" s="51"/>
      <c r="K207" s="51"/>
      <c r="L207" s="69"/>
    </row>
    <row r="208" spans="2:12" ht="15" thickBot="1"/>
    <row r="209" spans="2:12" ht="23.25" thickBot="1">
      <c r="B209" s="27" t="s">
        <v>17</v>
      </c>
      <c r="C209" s="26" t="s">
        <v>16</v>
      </c>
      <c r="D209" s="25" t="s">
        <v>15</v>
      </c>
      <c r="E209" s="25" t="s">
        <v>14</v>
      </c>
      <c r="F209" s="25" t="s">
        <v>69</v>
      </c>
      <c r="G209" s="25" t="s">
        <v>155</v>
      </c>
      <c r="H209" s="24" t="s">
        <v>12</v>
      </c>
      <c r="I209" s="55"/>
      <c r="J209" s="54"/>
    </row>
    <row r="210" spans="2:12">
      <c r="B210" s="52">
        <v>2017</v>
      </c>
      <c r="C210" s="53" t="s">
        <v>7</v>
      </c>
      <c r="D210" s="52">
        <v>4142</v>
      </c>
      <c r="E210" s="52">
        <v>44934</v>
      </c>
      <c r="F210" s="52">
        <v>20170601</v>
      </c>
      <c r="G210" s="42" t="s">
        <v>154</v>
      </c>
      <c r="H210" s="45">
        <v>4028.84</v>
      </c>
      <c r="I210" s="45"/>
      <c r="J210" s="51"/>
      <c r="K210" s="42"/>
    </row>
    <row r="211" spans="2:12">
      <c r="B211" s="52">
        <v>2017</v>
      </c>
      <c r="C211" s="53" t="s">
        <v>7</v>
      </c>
      <c r="D211" s="52">
        <v>4196</v>
      </c>
      <c r="E211" s="52">
        <v>44934</v>
      </c>
      <c r="F211" s="52">
        <v>20170602</v>
      </c>
      <c r="G211" s="42" t="s">
        <v>153</v>
      </c>
      <c r="H211" s="45">
        <v>8460.34</v>
      </c>
      <c r="I211" s="45"/>
      <c r="J211" s="51"/>
      <c r="K211" s="42"/>
    </row>
    <row r="212" spans="2:12" hidden="1">
      <c r="B212" s="52"/>
      <c r="C212" s="53"/>
      <c r="D212" s="52"/>
      <c r="E212" s="52"/>
      <c r="F212" s="52"/>
      <c r="G212" s="58" t="s">
        <v>152</v>
      </c>
      <c r="H212" s="57">
        <f>+H210+H211</f>
        <v>12489.18</v>
      </c>
      <c r="I212" s="45"/>
      <c r="J212" s="51"/>
      <c r="K212" s="42"/>
    </row>
    <row r="213" spans="2:12">
      <c r="B213" s="54"/>
      <c r="C213" s="68"/>
      <c r="D213" s="54"/>
      <c r="E213" s="54"/>
      <c r="F213" s="54"/>
      <c r="G213" s="54"/>
      <c r="H213" s="55"/>
      <c r="I213" s="55"/>
      <c r="J213" s="54"/>
    </row>
    <row r="214" spans="2:12">
      <c r="B214" s="52">
        <v>2017</v>
      </c>
      <c r="C214" s="53" t="s">
        <v>7</v>
      </c>
      <c r="D214" s="52">
        <v>4196</v>
      </c>
      <c r="E214" s="52">
        <v>74145</v>
      </c>
      <c r="F214" s="52">
        <v>20170330</v>
      </c>
      <c r="G214" s="42" t="s">
        <v>151</v>
      </c>
      <c r="H214" s="45">
        <v>10000</v>
      </c>
      <c r="I214" s="45"/>
      <c r="J214" s="51"/>
    </row>
    <row r="215" spans="2:12" ht="15" thickBot="1"/>
    <row r="216" spans="2:12" ht="23.25" thickBot="1">
      <c r="B216" s="27" t="s">
        <v>17</v>
      </c>
      <c r="C216" s="26" t="s">
        <v>16</v>
      </c>
      <c r="D216" s="25" t="s">
        <v>15</v>
      </c>
      <c r="E216" s="25" t="s">
        <v>14</v>
      </c>
      <c r="F216" s="25" t="s">
        <v>69</v>
      </c>
      <c r="G216" s="25" t="s">
        <v>150</v>
      </c>
      <c r="H216" s="24" t="s">
        <v>12</v>
      </c>
      <c r="I216" s="55"/>
      <c r="J216" s="54"/>
    </row>
    <row r="217" spans="2:12">
      <c r="B217" s="52">
        <v>2017</v>
      </c>
      <c r="C217" s="53" t="s">
        <v>11</v>
      </c>
      <c r="D217" s="52">
        <v>4633</v>
      </c>
      <c r="E217" s="52">
        <v>44935</v>
      </c>
      <c r="F217" s="52">
        <v>20170560</v>
      </c>
      <c r="G217" s="42" t="s">
        <v>149</v>
      </c>
      <c r="H217" s="45">
        <v>310000</v>
      </c>
      <c r="I217" s="45"/>
      <c r="J217" s="51"/>
      <c r="K217" s="42"/>
      <c r="L217" s="50"/>
    </row>
    <row r="218" spans="2:12">
      <c r="B218" s="52">
        <v>2017</v>
      </c>
      <c r="C218" s="53" t="s">
        <v>11</v>
      </c>
      <c r="D218" s="52">
        <v>4633</v>
      </c>
      <c r="E218" s="52">
        <v>44935</v>
      </c>
      <c r="F218" s="52">
        <v>20170559</v>
      </c>
      <c r="G218" s="42" t="s">
        <v>148</v>
      </c>
      <c r="H218" s="45">
        <v>50000</v>
      </c>
      <c r="I218" s="45"/>
      <c r="J218" s="51"/>
      <c r="K218" s="42"/>
      <c r="L218" s="50"/>
    </row>
    <row r="219" spans="2:12">
      <c r="B219" s="52">
        <v>2017</v>
      </c>
      <c r="C219" s="53" t="s">
        <v>11</v>
      </c>
      <c r="D219" s="52">
        <v>4633</v>
      </c>
      <c r="E219" s="52">
        <v>44935</v>
      </c>
      <c r="F219" s="52">
        <v>20170558</v>
      </c>
      <c r="G219" s="42" t="s">
        <v>147</v>
      </c>
      <c r="H219" s="45">
        <v>90000</v>
      </c>
      <c r="I219" s="45"/>
      <c r="J219" s="51"/>
      <c r="K219" s="42"/>
      <c r="L219" s="50"/>
    </row>
    <row r="220" spans="2:12">
      <c r="B220" s="52">
        <v>2017</v>
      </c>
      <c r="C220" s="53" t="s">
        <v>11</v>
      </c>
      <c r="D220" s="52">
        <v>4633</v>
      </c>
      <c r="E220" s="52">
        <v>44935</v>
      </c>
      <c r="F220" s="52">
        <v>20170561</v>
      </c>
      <c r="G220" s="42" t="s">
        <v>146</v>
      </c>
      <c r="H220" s="45">
        <v>200000</v>
      </c>
      <c r="I220" s="45"/>
      <c r="J220" s="51"/>
      <c r="K220" s="42"/>
      <c r="L220" s="50"/>
    </row>
    <row r="221" spans="2:12">
      <c r="B221" s="52">
        <v>2017</v>
      </c>
      <c r="C221" s="53" t="s">
        <v>11</v>
      </c>
      <c r="D221" s="52">
        <v>4633</v>
      </c>
      <c r="E221" s="52">
        <v>44935</v>
      </c>
      <c r="F221" s="52">
        <v>20170544</v>
      </c>
      <c r="G221" s="42" t="s">
        <v>145</v>
      </c>
      <c r="H221" s="45">
        <v>262000</v>
      </c>
      <c r="I221" s="45"/>
      <c r="J221" s="51"/>
      <c r="K221" s="42"/>
      <c r="L221" s="50"/>
    </row>
    <row r="222" spans="2:12">
      <c r="B222" s="52">
        <v>2017</v>
      </c>
      <c r="C222" s="53" t="s">
        <v>11</v>
      </c>
      <c r="D222" s="52">
        <v>4633</v>
      </c>
      <c r="E222" s="52">
        <v>44935</v>
      </c>
      <c r="F222" s="52">
        <v>20170547</v>
      </c>
      <c r="G222" s="42" t="s">
        <v>144</v>
      </c>
      <c r="H222" s="45">
        <v>88000</v>
      </c>
      <c r="I222" s="45"/>
      <c r="J222" s="51"/>
      <c r="K222" s="42"/>
      <c r="L222" s="50"/>
    </row>
    <row r="223" spans="2:12">
      <c r="B223" s="52">
        <v>2017</v>
      </c>
      <c r="C223" s="53" t="s">
        <v>11</v>
      </c>
      <c r="D223" s="52">
        <v>4633</v>
      </c>
      <c r="E223" s="52">
        <v>44935</v>
      </c>
      <c r="F223" s="52">
        <v>20170546</v>
      </c>
      <c r="G223" s="42" t="s">
        <v>143</v>
      </c>
      <c r="H223" s="45">
        <v>307000</v>
      </c>
      <c r="I223" s="45"/>
      <c r="J223" s="51"/>
      <c r="K223" s="42"/>
      <c r="L223" s="50"/>
    </row>
    <row r="224" spans="2:12">
      <c r="B224" s="52">
        <v>2017</v>
      </c>
      <c r="C224" s="53" t="s">
        <v>11</v>
      </c>
      <c r="D224" s="52">
        <v>4633</v>
      </c>
      <c r="E224" s="52">
        <v>44935</v>
      </c>
      <c r="F224" s="52">
        <v>20170545</v>
      </c>
      <c r="G224" s="42" t="s">
        <v>142</v>
      </c>
      <c r="H224" s="45">
        <v>514000</v>
      </c>
      <c r="I224" s="45"/>
      <c r="J224" s="51"/>
      <c r="K224" s="51"/>
    </row>
    <row r="225" spans="2:12" hidden="1">
      <c r="B225" s="52"/>
      <c r="C225" s="53"/>
      <c r="D225" s="52"/>
      <c r="E225" s="52"/>
      <c r="F225" s="52"/>
      <c r="G225" s="58" t="s">
        <v>141</v>
      </c>
      <c r="H225" s="57">
        <f>+H217+H218+H219+H220+H221+H222+H223+H224</f>
        <v>1821000</v>
      </c>
      <c r="I225" s="45"/>
      <c r="J225" s="51"/>
      <c r="K225" s="51"/>
    </row>
    <row r="226" spans="2:12">
      <c r="B226" s="54"/>
      <c r="C226" s="68"/>
      <c r="D226" s="54"/>
      <c r="E226" s="54"/>
      <c r="F226" s="54"/>
      <c r="G226" s="54"/>
      <c r="H226" s="55"/>
      <c r="I226" s="55"/>
      <c r="J226" s="54"/>
    </row>
    <row r="227" spans="2:12">
      <c r="B227" s="52">
        <v>2017</v>
      </c>
      <c r="C227" s="53" t="s">
        <v>11</v>
      </c>
      <c r="D227" s="52">
        <v>4633</v>
      </c>
      <c r="E227" s="52">
        <v>74146</v>
      </c>
      <c r="F227" s="52">
        <v>20140396</v>
      </c>
      <c r="G227" s="42" t="s">
        <v>140</v>
      </c>
      <c r="H227" s="45">
        <v>109801.86</v>
      </c>
      <c r="I227" s="45"/>
      <c r="J227" s="51"/>
    </row>
    <row r="228" spans="2:12">
      <c r="B228" s="52">
        <v>2017</v>
      </c>
      <c r="C228" s="53" t="s">
        <v>11</v>
      </c>
      <c r="D228" s="52">
        <v>4633</v>
      </c>
      <c r="E228" s="52">
        <v>74146</v>
      </c>
      <c r="F228" s="52">
        <v>20170316</v>
      </c>
      <c r="G228" s="42" t="s">
        <v>139</v>
      </c>
      <c r="H228" s="45">
        <v>2000</v>
      </c>
      <c r="I228" s="45"/>
      <c r="J228" s="51"/>
    </row>
    <row r="229" spans="2:12">
      <c r="B229" s="52">
        <v>2017</v>
      </c>
      <c r="C229" s="53" t="s">
        <v>11</v>
      </c>
      <c r="D229" s="52">
        <v>4633</v>
      </c>
      <c r="E229" s="52">
        <v>74146</v>
      </c>
      <c r="F229" s="52">
        <v>20160862</v>
      </c>
      <c r="G229" s="42" t="s">
        <v>138</v>
      </c>
      <c r="H229" s="45">
        <v>700000</v>
      </c>
      <c r="I229" s="45"/>
      <c r="J229" s="51"/>
    </row>
    <row r="230" spans="2:12">
      <c r="B230" s="52">
        <v>2017</v>
      </c>
      <c r="C230" s="53" t="s">
        <v>11</v>
      </c>
      <c r="D230" s="52">
        <v>4633</v>
      </c>
      <c r="E230" s="52">
        <v>74146</v>
      </c>
      <c r="F230" s="52">
        <v>20170317</v>
      </c>
      <c r="G230" s="42" t="s">
        <v>137</v>
      </c>
      <c r="H230" s="45">
        <v>3000</v>
      </c>
      <c r="I230" s="45"/>
      <c r="J230" s="51"/>
    </row>
    <row r="231" spans="2:12">
      <c r="B231" s="52">
        <v>2017</v>
      </c>
      <c r="C231" s="53" t="s">
        <v>11</v>
      </c>
      <c r="D231" s="52">
        <v>4633</v>
      </c>
      <c r="E231" s="52">
        <v>74146</v>
      </c>
      <c r="F231" s="52">
        <v>20170318</v>
      </c>
      <c r="G231" s="42" t="s">
        <v>136</v>
      </c>
      <c r="H231" s="45">
        <v>92000</v>
      </c>
      <c r="I231" s="45"/>
      <c r="J231" s="51"/>
    </row>
    <row r="232" spans="2:12">
      <c r="B232" s="52">
        <v>2017</v>
      </c>
      <c r="C232" s="53" t="s">
        <v>11</v>
      </c>
      <c r="D232" s="52">
        <v>4633</v>
      </c>
      <c r="E232" s="52">
        <v>74146</v>
      </c>
      <c r="F232" s="52">
        <v>20170319</v>
      </c>
      <c r="G232" s="42" t="s">
        <v>135</v>
      </c>
      <c r="H232" s="45">
        <v>3000</v>
      </c>
      <c r="I232" s="45"/>
      <c r="J232" s="51"/>
    </row>
    <row r="233" spans="2:12">
      <c r="B233" s="52">
        <v>2017</v>
      </c>
      <c r="C233" s="53" t="s">
        <v>11</v>
      </c>
      <c r="D233" s="52">
        <v>4633</v>
      </c>
      <c r="E233" s="52">
        <v>74146</v>
      </c>
      <c r="F233" s="52">
        <v>20170322</v>
      </c>
      <c r="G233" s="42" t="s">
        <v>134</v>
      </c>
      <c r="H233" s="45">
        <v>5400641.3499999996</v>
      </c>
      <c r="I233" s="45"/>
      <c r="J233" s="51"/>
    </row>
    <row r="234" spans="2:12">
      <c r="B234" s="52">
        <v>2017</v>
      </c>
      <c r="C234" s="53" t="s">
        <v>11</v>
      </c>
      <c r="D234" s="52">
        <v>4633</v>
      </c>
      <c r="E234" s="52">
        <v>74146</v>
      </c>
      <c r="F234" s="52">
        <v>20170326</v>
      </c>
      <c r="G234" s="42" t="s">
        <v>133</v>
      </c>
      <c r="H234" s="45">
        <v>426603.46</v>
      </c>
      <c r="I234" s="45"/>
      <c r="J234" s="51"/>
    </row>
    <row r="235" spans="2:12">
      <c r="B235" s="52">
        <v>2017</v>
      </c>
      <c r="C235" s="53" t="s">
        <v>11</v>
      </c>
      <c r="D235" s="52">
        <v>4633</v>
      </c>
      <c r="E235" s="52">
        <v>74146</v>
      </c>
      <c r="F235" s="52">
        <v>20170328</v>
      </c>
      <c r="G235" s="42" t="s">
        <v>132</v>
      </c>
      <c r="H235" s="45">
        <v>716096.56</v>
      </c>
      <c r="I235" s="45"/>
      <c r="J235" s="51"/>
    </row>
    <row r="236" spans="2:12">
      <c r="B236" s="52">
        <v>2017</v>
      </c>
      <c r="C236" s="53" t="s">
        <v>11</v>
      </c>
      <c r="D236" s="52">
        <v>4633</v>
      </c>
      <c r="E236" s="52">
        <v>74146</v>
      </c>
      <c r="F236" s="52">
        <v>20170562</v>
      </c>
      <c r="G236" s="42" t="s">
        <v>131</v>
      </c>
      <c r="H236" s="45">
        <v>120000</v>
      </c>
      <c r="I236" s="45"/>
      <c r="J236" s="51"/>
      <c r="K236" s="56"/>
    </row>
    <row r="237" spans="2:12" hidden="1">
      <c r="B237" s="52"/>
      <c r="C237" s="53"/>
      <c r="D237" s="52"/>
      <c r="E237" s="52"/>
      <c r="F237" s="52"/>
      <c r="G237" s="58" t="s">
        <v>130</v>
      </c>
      <c r="H237" s="57">
        <f>+H227+H228+H229+H230+H231+H232+H233+H234+H235+H236</f>
        <v>7573143.2300000004</v>
      </c>
      <c r="I237" s="45"/>
      <c r="J237" s="51"/>
      <c r="K237" s="56"/>
    </row>
    <row r="238" spans="2:12" ht="15" thickBot="1"/>
    <row r="239" spans="2:12" ht="23.25" thickBot="1">
      <c r="B239" s="27" t="s">
        <v>17</v>
      </c>
      <c r="C239" s="26" t="s">
        <v>16</v>
      </c>
      <c r="D239" s="25" t="s">
        <v>15</v>
      </c>
      <c r="E239" s="25" t="s">
        <v>14</v>
      </c>
      <c r="F239" s="25" t="s">
        <v>69</v>
      </c>
      <c r="G239" s="25" t="s">
        <v>129</v>
      </c>
      <c r="H239" s="24" t="s">
        <v>12</v>
      </c>
      <c r="I239" s="55"/>
      <c r="J239" s="54"/>
    </row>
    <row r="240" spans="2:12">
      <c r="B240" s="52">
        <v>2017</v>
      </c>
      <c r="C240" s="53" t="s">
        <v>120</v>
      </c>
      <c r="D240" s="52">
        <v>1351</v>
      </c>
      <c r="E240" s="52">
        <v>44936</v>
      </c>
      <c r="F240" s="52">
        <v>20170549</v>
      </c>
      <c r="G240" s="42" t="s">
        <v>128</v>
      </c>
      <c r="H240" s="45">
        <v>41000</v>
      </c>
      <c r="I240" s="45"/>
      <c r="J240" s="51"/>
      <c r="K240" s="50"/>
      <c r="L240" s="50"/>
    </row>
    <row r="241" spans="2:12">
      <c r="B241" s="52">
        <v>2017</v>
      </c>
      <c r="C241" s="53" t="s">
        <v>120</v>
      </c>
      <c r="D241" s="52">
        <v>1351</v>
      </c>
      <c r="E241" s="52">
        <v>44936</v>
      </c>
      <c r="F241" s="52">
        <v>20170550</v>
      </c>
      <c r="G241" s="42" t="s">
        <v>127</v>
      </c>
      <c r="H241" s="45">
        <v>250000</v>
      </c>
      <c r="I241" s="45"/>
      <c r="J241" s="51"/>
      <c r="K241" s="50"/>
      <c r="L241" s="50"/>
    </row>
    <row r="242" spans="2:12">
      <c r="B242" s="52">
        <v>2017</v>
      </c>
      <c r="C242" s="53" t="s">
        <v>120</v>
      </c>
      <c r="D242" s="52">
        <v>1351</v>
      </c>
      <c r="E242" s="52">
        <v>44936</v>
      </c>
      <c r="F242" s="52">
        <v>20170551</v>
      </c>
      <c r="G242" s="42" t="s">
        <v>126</v>
      </c>
      <c r="H242" s="45">
        <v>300000</v>
      </c>
      <c r="I242" s="45"/>
      <c r="J242" s="51"/>
      <c r="K242" s="50"/>
      <c r="L242" s="50"/>
    </row>
    <row r="243" spans="2:12">
      <c r="B243" s="52">
        <v>2017</v>
      </c>
      <c r="C243" s="53" t="s">
        <v>120</v>
      </c>
      <c r="D243" s="52">
        <v>1351</v>
      </c>
      <c r="E243" s="52">
        <v>44936</v>
      </c>
      <c r="F243" s="52">
        <v>20160777</v>
      </c>
      <c r="G243" s="42" t="s">
        <v>125</v>
      </c>
      <c r="H243" s="45">
        <v>245000</v>
      </c>
      <c r="I243" s="45"/>
      <c r="J243" s="51"/>
      <c r="K243" s="50"/>
      <c r="L243" s="50"/>
    </row>
    <row r="244" spans="2:12">
      <c r="B244" s="52">
        <v>2017</v>
      </c>
      <c r="C244" s="53" t="s">
        <v>120</v>
      </c>
      <c r="D244" s="52">
        <v>1351</v>
      </c>
      <c r="E244" s="52">
        <v>44936</v>
      </c>
      <c r="F244" s="52">
        <v>20160849</v>
      </c>
      <c r="G244" s="42" t="s">
        <v>124</v>
      </c>
      <c r="H244" s="45">
        <v>16000</v>
      </c>
      <c r="I244" s="45"/>
      <c r="J244" s="51"/>
      <c r="K244" s="50"/>
      <c r="L244" s="50"/>
    </row>
    <row r="245" spans="2:12">
      <c r="B245" s="52">
        <v>2017</v>
      </c>
      <c r="C245" s="53" t="s">
        <v>120</v>
      </c>
      <c r="D245" s="52">
        <v>1351</v>
      </c>
      <c r="E245" s="52">
        <v>44936</v>
      </c>
      <c r="F245" s="52">
        <v>20160850</v>
      </c>
      <c r="G245" s="42" t="s">
        <v>123</v>
      </c>
      <c r="H245" s="45">
        <v>60000</v>
      </c>
      <c r="I245" s="45"/>
      <c r="J245" s="51"/>
      <c r="K245" s="50"/>
      <c r="L245" s="50"/>
    </row>
    <row r="246" spans="2:12" hidden="1">
      <c r="B246" s="52"/>
      <c r="C246" s="53"/>
      <c r="D246" s="52"/>
      <c r="E246" s="52"/>
      <c r="F246" s="52"/>
      <c r="G246" s="58" t="s">
        <v>122</v>
      </c>
      <c r="H246" s="57">
        <f>+H240+H241+H242+H243+H244+H245</f>
        <v>912000</v>
      </c>
      <c r="I246" s="45"/>
      <c r="J246" s="51"/>
      <c r="K246" s="50"/>
      <c r="L246" s="50"/>
    </row>
    <row r="247" spans="2:12">
      <c r="B247" s="52"/>
      <c r="C247" s="53"/>
      <c r="D247" s="52"/>
      <c r="E247" s="52"/>
      <c r="F247" s="52"/>
      <c r="G247" s="50"/>
      <c r="H247" s="70"/>
      <c r="I247" s="70"/>
      <c r="J247" s="69"/>
      <c r="K247" s="50"/>
      <c r="L247" s="50"/>
    </row>
    <row r="248" spans="2:12">
      <c r="B248" s="52">
        <v>2017</v>
      </c>
      <c r="C248" s="53" t="s">
        <v>120</v>
      </c>
      <c r="D248" s="52">
        <v>1351</v>
      </c>
      <c r="E248" s="52">
        <v>74147</v>
      </c>
      <c r="F248" s="52">
        <v>20150045</v>
      </c>
      <c r="G248" s="42" t="s">
        <v>121</v>
      </c>
      <c r="H248" s="45">
        <v>95000</v>
      </c>
      <c r="I248" s="45"/>
      <c r="J248" s="51"/>
      <c r="L248" s="50"/>
    </row>
    <row r="249" spans="2:12">
      <c r="B249" s="52">
        <v>2017</v>
      </c>
      <c r="C249" s="53" t="s">
        <v>120</v>
      </c>
      <c r="D249" s="52">
        <v>1351</v>
      </c>
      <c r="E249" s="52">
        <v>74147</v>
      </c>
      <c r="F249" s="52">
        <v>20170391</v>
      </c>
      <c r="G249" s="42" t="s">
        <v>119</v>
      </c>
      <c r="H249" s="45">
        <v>200000</v>
      </c>
      <c r="I249" s="45"/>
      <c r="J249" s="51"/>
      <c r="L249" s="50"/>
    </row>
    <row r="250" spans="2:12" hidden="1">
      <c r="B250" s="52"/>
      <c r="C250" s="53"/>
      <c r="D250" s="52"/>
      <c r="E250" s="52"/>
      <c r="F250" s="52"/>
      <c r="G250" s="58" t="s">
        <v>118</v>
      </c>
      <c r="H250" s="57">
        <f>+H248+H249</f>
        <v>295000</v>
      </c>
      <c r="I250" s="45"/>
      <c r="J250" s="51"/>
      <c r="L250" s="50"/>
    </row>
    <row r="251" spans="2:12" ht="15" thickBot="1"/>
    <row r="252" spans="2:12" ht="23.25" thickBot="1">
      <c r="B252" s="27" t="s">
        <v>17</v>
      </c>
      <c r="C252" s="26" t="s">
        <v>16</v>
      </c>
      <c r="D252" s="25" t="s">
        <v>15</v>
      </c>
      <c r="E252" s="25" t="s">
        <v>14</v>
      </c>
      <c r="F252" s="25" t="s">
        <v>69</v>
      </c>
      <c r="G252" s="25" t="s">
        <v>117</v>
      </c>
      <c r="H252" s="24" t="s">
        <v>12</v>
      </c>
      <c r="I252" s="55"/>
      <c r="J252" s="54"/>
    </row>
    <row r="253" spans="2:12">
      <c r="B253" s="52">
        <v>2017</v>
      </c>
      <c r="C253" s="53" t="s">
        <v>116</v>
      </c>
      <c r="D253" s="52">
        <v>3272</v>
      </c>
      <c r="E253" s="52">
        <v>44981</v>
      </c>
      <c r="F253" s="52">
        <v>20170022</v>
      </c>
      <c r="G253" s="42" t="s">
        <v>115</v>
      </c>
      <c r="H253" s="45">
        <v>90000</v>
      </c>
      <c r="I253" s="45"/>
      <c r="J253" s="51"/>
      <c r="K253" s="42"/>
      <c r="L253" s="50"/>
    </row>
    <row r="254" spans="2:12">
      <c r="B254" s="52">
        <v>2017</v>
      </c>
      <c r="C254" s="53" t="s">
        <v>33</v>
      </c>
      <c r="D254" s="52">
        <v>3331</v>
      </c>
      <c r="E254" s="52">
        <v>44981</v>
      </c>
      <c r="F254" s="52">
        <v>20170479</v>
      </c>
      <c r="G254" s="42" t="s">
        <v>114</v>
      </c>
      <c r="H254" s="45">
        <v>31200</v>
      </c>
      <c r="I254" s="45"/>
      <c r="J254" s="51"/>
      <c r="K254" s="42"/>
      <c r="L254" s="50"/>
    </row>
    <row r="255" spans="2:12">
      <c r="B255" s="52">
        <v>2017</v>
      </c>
      <c r="C255" s="53" t="s">
        <v>33</v>
      </c>
      <c r="D255" s="52">
        <v>3331</v>
      </c>
      <c r="E255" s="52">
        <v>44981</v>
      </c>
      <c r="F255" s="52">
        <v>20170480</v>
      </c>
      <c r="G255" s="42" t="s">
        <v>113</v>
      </c>
      <c r="H255" s="45">
        <v>120000</v>
      </c>
      <c r="I255" s="45"/>
      <c r="J255" s="51"/>
      <c r="K255" s="42"/>
      <c r="L255" s="50"/>
    </row>
    <row r="256" spans="2:12">
      <c r="B256" s="52">
        <v>2017</v>
      </c>
      <c r="C256" s="53" t="s">
        <v>33</v>
      </c>
      <c r="D256" s="52">
        <v>3331</v>
      </c>
      <c r="E256" s="52">
        <v>44981</v>
      </c>
      <c r="F256" s="52">
        <v>20170481</v>
      </c>
      <c r="G256" s="42" t="s">
        <v>112</v>
      </c>
      <c r="H256" s="45">
        <v>63273.7</v>
      </c>
      <c r="I256" s="45"/>
      <c r="J256" s="51"/>
      <c r="K256" s="42"/>
      <c r="L256" s="50"/>
    </row>
    <row r="257" spans="2:12">
      <c r="B257" s="52">
        <v>2017</v>
      </c>
      <c r="C257" s="53" t="s">
        <v>33</v>
      </c>
      <c r="D257" s="52">
        <v>3331</v>
      </c>
      <c r="E257" s="52">
        <v>44981</v>
      </c>
      <c r="F257" s="52">
        <v>20170482</v>
      </c>
      <c r="G257" s="42" t="s">
        <v>111</v>
      </c>
      <c r="H257" s="45">
        <v>200000</v>
      </c>
      <c r="I257" s="45"/>
      <c r="J257" s="51"/>
      <c r="K257" s="51"/>
      <c r="L257" s="50"/>
    </row>
    <row r="258" spans="2:12">
      <c r="B258" s="52">
        <v>2017</v>
      </c>
      <c r="C258" s="53" t="s">
        <v>33</v>
      </c>
      <c r="D258" s="52">
        <v>3331</v>
      </c>
      <c r="E258" s="52">
        <v>44981</v>
      </c>
      <c r="F258" s="52">
        <v>20170483</v>
      </c>
      <c r="G258" s="42" t="s">
        <v>110</v>
      </c>
      <c r="H258" s="45">
        <v>144757.76000000001</v>
      </c>
      <c r="I258" s="45"/>
      <c r="J258" s="51"/>
      <c r="K258" s="42"/>
      <c r="L258" s="50"/>
    </row>
    <row r="259" spans="2:12">
      <c r="B259" s="52">
        <v>2017</v>
      </c>
      <c r="C259" s="53" t="s">
        <v>33</v>
      </c>
      <c r="D259" s="52">
        <v>3331</v>
      </c>
      <c r="E259" s="52">
        <v>44981</v>
      </c>
      <c r="F259" s="52">
        <v>20170484</v>
      </c>
      <c r="G259" s="42" t="s">
        <v>109</v>
      </c>
      <c r="H259" s="45">
        <v>91010.64</v>
      </c>
      <c r="I259" s="45"/>
      <c r="J259" s="51"/>
      <c r="K259" s="42"/>
      <c r="L259" s="50"/>
    </row>
    <row r="260" spans="2:12">
      <c r="B260" s="52">
        <v>2017</v>
      </c>
      <c r="C260" s="53" t="s">
        <v>33</v>
      </c>
      <c r="D260" s="52">
        <v>3331</v>
      </c>
      <c r="E260" s="52">
        <v>44981</v>
      </c>
      <c r="F260" s="52">
        <v>20170485</v>
      </c>
      <c r="G260" s="42" t="s">
        <v>108</v>
      </c>
      <c r="H260" s="45">
        <v>300000</v>
      </c>
      <c r="I260" s="45"/>
      <c r="J260" s="51"/>
      <c r="K260" s="42"/>
      <c r="L260" s="50"/>
    </row>
    <row r="261" spans="2:12">
      <c r="B261" s="52">
        <v>2017</v>
      </c>
      <c r="C261" s="53" t="s">
        <v>33</v>
      </c>
      <c r="D261" s="52">
        <v>3331</v>
      </c>
      <c r="E261" s="52">
        <v>44981</v>
      </c>
      <c r="F261" s="52">
        <v>20170668</v>
      </c>
      <c r="G261" s="42" t="s">
        <v>107</v>
      </c>
      <c r="H261" s="45">
        <v>125000</v>
      </c>
      <c r="I261" s="45"/>
      <c r="J261" s="51"/>
      <c r="K261" s="42"/>
      <c r="L261" s="50"/>
    </row>
    <row r="262" spans="2:12">
      <c r="B262" s="52">
        <v>2017</v>
      </c>
      <c r="C262" s="53" t="s">
        <v>33</v>
      </c>
      <c r="D262" s="52">
        <v>3331</v>
      </c>
      <c r="E262" s="52">
        <v>44981</v>
      </c>
      <c r="F262" s="52">
        <v>20170642</v>
      </c>
      <c r="G262" s="42" t="s">
        <v>106</v>
      </c>
      <c r="H262" s="45">
        <v>142701.72</v>
      </c>
      <c r="I262" s="45"/>
      <c r="J262" s="51"/>
      <c r="K262" s="42"/>
      <c r="L262" s="50"/>
    </row>
    <row r="263" spans="2:12">
      <c r="B263" s="52">
        <v>2017</v>
      </c>
      <c r="C263" s="53" t="s">
        <v>33</v>
      </c>
      <c r="D263" s="52">
        <v>3331</v>
      </c>
      <c r="E263" s="52">
        <v>44981</v>
      </c>
      <c r="F263" s="52">
        <v>20170669</v>
      </c>
      <c r="G263" s="42" t="s">
        <v>105</v>
      </c>
      <c r="H263" s="45">
        <v>75000</v>
      </c>
      <c r="I263" s="45"/>
      <c r="J263" s="51"/>
      <c r="K263" s="42"/>
      <c r="L263" s="50"/>
    </row>
    <row r="264" spans="2:12">
      <c r="B264" s="52">
        <v>2017</v>
      </c>
      <c r="C264" s="53">
        <v>1003</v>
      </c>
      <c r="D264" s="52">
        <v>3302</v>
      </c>
      <c r="E264" s="52">
        <v>44981</v>
      </c>
      <c r="F264" s="52">
        <v>20170478</v>
      </c>
      <c r="G264" s="42" t="s">
        <v>104</v>
      </c>
      <c r="H264" s="45">
        <v>77940.929999999993</v>
      </c>
      <c r="I264" s="45"/>
      <c r="J264" s="51"/>
      <c r="K264" s="51"/>
      <c r="L264" s="50"/>
    </row>
    <row r="265" spans="2:12" s="63" customFormat="1" hidden="1">
      <c r="B265" s="66"/>
      <c r="C265" s="67"/>
      <c r="D265" s="66"/>
      <c r="E265" s="66"/>
      <c r="F265" s="66"/>
      <c r="G265" s="62" t="s">
        <v>103</v>
      </c>
      <c r="H265" s="57">
        <f>+H253+H254+H255+H256+H257+H258+H259+H260+H261+H262+H263+H264</f>
        <v>1460884.75</v>
      </c>
      <c r="I265" s="45"/>
      <c r="J265" s="45"/>
      <c r="K265" s="45"/>
      <c r="L265" s="64"/>
    </row>
    <row r="266" spans="2:12">
      <c r="B266" s="54"/>
      <c r="C266" s="68"/>
      <c r="D266" s="54"/>
      <c r="E266" s="54"/>
      <c r="F266" s="54"/>
      <c r="G266" s="54"/>
      <c r="H266" s="55"/>
      <c r="I266" s="55"/>
      <c r="J266" s="54"/>
    </row>
    <row r="267" spans="2:12">
      <c r="B267" s="52">
        <v>2017</v>
      </c>
      <c r="C267" s="53" t="s">
        <v>33</v>
      </c>
      <c r="D267" s="52">
        <v>3331</v>
      </c>
      <c r="E267" s="52">
        <v>74301</v>
      </c>
      <c r="F267" s="52">
        <v>20170477</v>
      </c>
      <c r="G267" s="42" t="s">
        <v>102</v>
      </c>
      <c r="H267" s="45">
        <v>170000</v>
      </c>
      <c r="I267" s="45"/>
      <c r="J267" s="51"/>
      <c r="L267" s="50"/>
    </row>
    <row r="268" spans="2:12" ht="15" thickBot="1"/>
    <row r="269" spans="2:12" ht="23.25" thickBot="1">
      <c r="B269" s="27" t="s">
        <v>17</v>
      </c>
      <c r="C269" s="26" t="s">
        <v>16</v>
      </c>
      <c r="D269" s="25" t="s">
        <v>15</v>
      </c>
      <c r="E269" s="25" t="s">
        <v>14</v>
      </c>
      <c r="F269" s="25" t="s">
        <v>69</v>
      </c>
      <c r="G269" s="25" t="s">
        <v>101</v>
      </c>
      <c r="H269" s="24" t="s">
        <v>12</v>
      </c>
      <c r="I269" s="55"/>
      <c r="J269" s="54"/>
    </row>
    <row r="270" spans="2:12">
      <c r="B270" s="52">
        <v>2017</v>
      </c>
      <c r="C270" s="53" t="s">
        <v>35</v>
      </c>
      <c r="D270" s="52">
        <v>4190</v>
      </c>
      <c r="E270" s="52">
        <v>44980</v>
      </c>
      <c r="F270" s="52">
        <v>20170686</v>
      </c>
      <c r="G270" s="42" t="s">
        <v>100</v>
      </c>
      <c r="H270" s="45">
        <v>59000</v>
      </c>
      <c r="I270" s="45"/>
      <c r="J270" s="51"/>
      <c r="K270" s="42"/>
      <c r="L270" s="50"/>
    </row>
    <row r="271" spans="2:12">
      <c r="B271" s="54"/>
      <c r="C271" s="68"/>
      <c r="D271" s="54"/>
      <c r="E271" s="54"/>
      <c r="F271" s="54"/>
      <c r="G271" s="54"/>
      <c r="H271" s="55"/>
      <c r="I271" s="55"/>
      <c r="J271" s="54"/>
    </row>
    <row r="272" spans="2:12">
      <c r="B272" s="52">
        <v>2017</v>
      </c>
      <c r="C272" s="53" t="s">
        <v>35</v>
      </c>
      <c r="D272" s="52">
        <v>4190</v>
      </c>
      <c r="E272" s="52">
        <v>74302</v>
      </c>
      <c r="F272" s="52">
        <v>20170200</v>
      </c>
      <c r="G272" s="42" t="s">
        <v>99</v>
      </c>
      <c r="H272" s="45">
        <v>200000</v>
      </c>
      <c r="I272" s="45"/>
      <c r="J272" s="51"/>
      <c r="L272" s="50"/>
    </row>
    <row r="273" spans="2:13">
      <c r="B273" s="52">
        <v>2017</v>
      </c>
      <c r="C273" s="53" t="s">
        <v>35</v>
      </c>
      <c r="D273" s="52">
        <v>4190</v>
      </c>
      <c r="E273" s="52">
        <v>74302</v>
      </c>
      <c r="F273" s="52">
        <v>20160285</v>
      </c>
      <c r="G273" s="42" t="s">
        <v>98</v>
      </c>
      <c r="H273" s="45">
        <v>203122.63</v>
      </c>
      <c r="I273" s="45"/>
      <c r="J273" s="51"/>
      <c r="L273" s="50"/>
    </row>
    <row r="274" spans="2:13">
      <c r="B274" s="52">
        <v>2017</v>
      </c>
      <c r="C274" s="53" t="s">
        <v>35</v>
      </c>
      <c r="D274" s="52">
        <v>4190</v>
      </c>
      <c r="E274" s="52">
        <v>74302</v>
      </c>
      <c r="F274" s="52">
        <v>20150324</v>
      </c>
      <c r="G274" s="42" t="s">
        <v>97</v>
      </c>
      <c r="H274" s="45">
        <v>500000</v>
      </c>
      <c r="I274" s="45"/>
      <c r="J274" s="51"/>
      <c r="L274" s="50"/>
    </row>
    <row r="275" spans="2:13">
      <c r="B275" s="52">
        <v>2017</v>
      </c>
      <c r="C275" s="53" t="s">
        <v>35</v>
      </c>
      <c r="D275" s="52">
        <v>4190</v>
      </c>
      <c r="E275" s="52">
        <v>74302</v>
      </c>
      <c r="F275" s="52">
        <v>20150448</v>
      </c>
      <c r="G275" s="42" t="s">
        <v>96</v>
      </c>
      <c r="H275" s="45">
        <v>300000</v>
      </c>
      <c r="I275" s="45"/>
      <c r="J275" s="51"/>
      <c r="K275" s="56"/>
      <c r="L275" s="50"/>
    </row>
    <row r="276" spans="2:13" s="63" customFormat="1" hidden="1">
      <c r="B276" s="66"/>
      <c r="C276" s="67"/>
      <c r="D276" s="66"/>
      <c r="E276" s="66"/>
      <c r="F276" s="66"/>
      <c r="G276" s="62" t="s">
        <v>95</v>
      </c>
      <c r="H276" s="57">
        <f>+H272+H273+H274+H275</f>
        <v>1203122.6299999999</v>
      </c>
      <c r="I276" s="45"/>
      <c r="J276" s="45"/>
      <c r="K276" s="65"/>
      <c r="L276" s="64"/>
    </row>
    <row r="277" spans="2:13" ht="15" thickBot="1"/>
    <row r="278" spans="2:13" ht="24.6" customHeight="1" thickBot="1">
      <c r="B278" s="27" t="s">
        <v>17</v>
      </c>
      <c r="C278" s="26" t="s">
        <v>16</v>
      </c>
      <c r="D278" s="25" t="s">
        <v>15</v>
      </c>
      <c r="E278" s="25" t="s">
        <v>14</v>
      </c>
      <c r="F278" s="25" t="s">
        <v>69</v>
      </c>
      <c r="G278" s="25" t="s">
        <v>94</v>
      </c>
      <c r="H278" s="24" t="s">
        <v>12</v>
      </c>
      <c r="I278" s="55"/>
      <c r="J278" s="54"/>
    </row>
    <row r="279" spans="2:13">
      <c r="B279" s="52">
        <v>2017</v>
      </c>
      <c r="C279" s="53" t="s">
        <v>31</v>
      </c>
      <c r="D279" s="52">
        <v>4197</v>
      </c>
      <c r="E279" s="52">
        <v>74303</v>
      </c>
      <c r="F279" s="52">
        <v>20170675</v>
      </c>
      <c r="G279" s="42" t="s">
        <v>93</v>
      </c>
      <c r="H279" s="45">
        <v>300000</v>
      </c>
      <c r="I279" s="45"/>
      <c r="J279" s="51"/>
      <c r="K279" s="50"/>
      <c r="L279" s="50"/>
      <c r="M279" s="50"/>
    </row>
    <row r="280" spans="2:13">
      <c r="B280" s="52">
        <v>2017</v>
      </c>
      <c r="C280" s="53" t="s">
        <v>31</v>
      </c>
      <c r="D280" s="52">
        <v>4197</v>
      </c>
      <c r="E280" s="52">
        <v>74303</v>
      </c>
      <c r="F280" s="52">
        <v>20170682</v>
      </c>
      <c r="G280" s="42" t="s">
        <v>92</v>
      </c>
      <c r="H280" s="45">
        <v>600000</v>
      </c>
      <c r="I280" s="45"/>
      <c r="J280" s="51"/>
      <c r="K280" s="50"/>
      <c r="L280" s="50"/>
      <c r="M280" s="50"/>
    </row>
    <row r="281" spans="2:13">
      <c r="B281" s="52">
        <v>2017</v>
      </c>
      <c r="C281" s="53" t="s">
        <v>31</v>
      </c>
      <c r="D281" s="52">
        <v>4197</v>
      </c>
      <c r="E281" s="52">
        <v>74303</v>
      </c>
      <c r="F281" s="52">
        <v>20170689</v>
      </c>
      <c r="G281" s="42" t="s">
        <v>91</v>
      </c>
      <c r="H281" s="45">
        <v>30000</v>
      </c>
      <c r="I281" s="45"/>
      <c r="J281" s="51"/>
      <c r="K281" s="50"/>
      <c r="L281" s="50"/>
      <c r="M281" s="50"/>
    </row>
    <row r="282" spans="2:13" hidden="1">
      <c r="B282" s="52"/>
      <c r="C282" s="53"/>
      <c r="D282" s="52"/>
      <c r="E282" s="52"/>
      <c r="F282" s="52"/>
      <c r="G282" s="62" t="s">
        <v>90</v>
      </c>
      <c r="H282" s="57">
        <f>+H279+H280+H281</f>
        <v>930000</v>
      </c>
      <c r="I282" s="45"/>
      <c r="J282" s="51"/>
      <c r="K282" s="50"/>
      <c r="L282" s="50"/>
      <c r="M282" s="50"/>
    </row>
    <row r="283" spans="2:13" ht="15" thickBot="1"/>
    <row r="284" spans="2:13" ht="23.25" thickBot="1">
      <c r="B284" s="27" t="s">
        <v>17</v>
      </c>
      <c r="C284" s="26" t="s">
        <v>16</v>
      </c>
      <c r="D284" s="25" t="s">
        <v>15</v>
      </c>
      <c r="E284" s="25" t="s">
        <v>14</v>
      </c>
      <c r="F284" s="25" t="s">
        <v>69</v>
      </c>
      <c r="G284" s="25" t="s">
        <v>89</v>
      </c>
      <c r="H284" s="24" t="s">
        <v>12</v>
      </c>
      <c r="I284" s="55"/>
      <c r="J284" s="54"/>
    </row>
    <row r="285" spans="2:13">
      <c r="B285" s="52">
        <v>2017</v>
      </c>
      <c r="C285" s="53" t="s">
        <v>48</v>
      </c>
      <c r="D285" s="52">
        <v>4315</v>
      </c>
      <c r="E285" s="52">
        <v>48202</v>
      </c>
      <c r="F285" s="52">
        <v>20170582</v>
      </c>
      <c r="G285" s="42" t="s">
        <v>88</v>
      </c>
      <c r="H285" s="45">
        <v>110000</v>
      </c>
      <c r="I285" s="45"/>
      <c r="J285" s="51"/>
      <c r="K285" s="42"/>
    </row>
    <row r="286" spans="2:13">
      <c r="B286" s="52">
        <v>2017</v>
      </c>
      <c r="C286" s="53" t="s">
        <v>48</v>
      </c>
      <c r="D286" s="52">
        <v>4333</v>
      </c>
      <c r="E286" s="52">
        <v>48202</v>
      </c>
      <c r="F286" s="52">
        <v>20170583</v>
      </c>
      <c r="G286" s="42" t="s">
        <v>87</v>
      </c>
      <c r="H286" s="45">
        <v>56000</v>
      </c>
      <c r="I286" s="45"/>
      <c r="J286" s="51"/>
      <c r="K286" s="42"/>
    </row>
    <row r="287" spans="2:13">
      <c r="B287" s="52">
        <v>2017</v>
      </c>
      <c r="C287" s="53" t="s">
        <v>9</v>
      </c>
      <c r="D287" s="52">
        <v>2412</v>
      </c>
      <c r="E287" s="52">
        <v>48202</v>
      </c>
      <c r="F287" s="52">
        <v>20170565</v>
      </c>
      <c r="G287" s="42" t="s">
        <v>86</v>
      </c>
      <c r="H287" s="45">
        <f>305860-125860</f>
        <v>180000</v>
      </c>
      <c r="I287" s="45"/>
      <c r="J287" s="61" t="s">
        <v>79</v>
      </c>
      <c r="K287" s="51">
        <v>180000</v>
      </c>
      <c r="L287" s="60">
        <f>+K287-H287</f>
        <v>0</v>
      </c>
    </row>
    <row r="288" spans="2:13">
      <c r="B288" s="52">
        <v>2017</v>
      </c>
      <c r="C288" s="53" t="s">
        <v>9</v>
      </c>
      <c r="D288" s="52">
        <v>2412</v>
      </c>
      <c r="E288" s="52">
        <v>48202</v>
      </c>
      <c r="F288" s="52">
        <v>20170592</v>
      </c>
      <c r="G288" s="42" t="s">
        <v>85</v>
      </c>
      <c r="H288" s="45">
        <v>97000</v>
      </c>
      <c r="I288" s="45"/>
      <c r="J288" s="51"/>
      <c r="K288" s="51"/>
    </row>
    <row r="289" spans="2:12">
      <c r="B289" s="52">
        <v>2017</v>
      </c>
      <c r="C289" s="53" t="s">
        <v>9</v>
      </c>
      <c r="D289" s="52">
        <v>2412</v>
      </c>
      <c r="E289" s="52">
        <v>48202</v>
      </c>
      <c r="F289" s="52">
        <v>20170572</v>
      </c>
      <c r="G289" s="42" t="s">
        <v>84</v>
      </c>
      <c r="H289" s="45">
        <v>100000</v>
      </c>
      <c r="I289" s="45"/>
      <c r="J289" s="51"/>
      <c r="K289" s="51"/>
    </row>
    <row r="290" spans="2:12">
      <c r="B290" s="52">
        <v>2017</v>
      </c>
      <c r="C290" s="53" t="s">
        <v>9</v>
      </c>
      <c r="D290" s="52">
        <v>2412</v>
      </c>
      <c r="E290" s="52">
        <v>48202</v>
      </c>
      <c r="F290" s="52">
        <v>20170571</v>
      </c>
      <c r="G290" s="42" t="s">
        <v>83</v>
      </c>
      <c r="H290" s="45">
        <v>150000</v>
      </c>
      <c r="I290" s="45"/>
      <c r="J290" s="51"/>
      <c r="K290" s="51"/>
    </row>
    <row r="291" spans="2:12">
      <c r="B291" s="52">
        <v>2017</v>
      </c>
      <c r="C291" s="53" t="s">
        <v>9</v>
      </c>
      <c r="D291" s="52">
        <v>2412</v>
      </c>
      <c r="E291" s="52">
        <v>48202</v>
      </c>
      <c r="F291" s="52">
        <v>20170569</v>
      </c>
      <c r="G291" s="42" t="s">
        <v>82</v>
      </c>
      <c r="H291" s="45">
        <v>1050000</v>
      </c>
      <c r="I291" s="45"/>
      <c r="J291" s="51"/>
      <c r="K291" s="51"/>
    </row>
    <row r="292" spans="2:12">
      <c r="B292" s="52">
        <v>2017</v>
      </c>
      <c r="C292" s="53" t="s">
        <v>9</v>
      </c>
      <c r="D292" s="52">
        <v>2412</v>
      </c>
      <c r="E292" s="52">
        <v>48202</v>
      </c>
      <c r="F292" s="52">
        <v>20170568</v>
      </c>
      <c r="G292" s="42" t="s">
        <v>81</v>
      </c>
      <c r="H292" s="45">
        <v>15000</v>
      </c>
      <c r="I292" s="45"/>
      <c r="J292" s="51"/>
      <c r="K292" s="51"/>
    </row>
    <row r="293" spans="2:12">
      <c r="B293" s="52">
        <v>2017</v>
      </c>
      <c r="C293" s="53" t="s">
        <v>9</v>
      </c>
      <c r="D293" s="52">
        <v>2412</v>
      </c>
      <c r="E293" s="52">
        <v>48202</v>
      </c>
      <c r="F293" s="52">
        <v>20170567</v>
      </c>
      <c r="G293" s="42" t="s">
        <v>80</v>
      </c>
      <c r="H293" s="45">
        <f>750000-150000</f>
        <v>600000</v>
      </c>
      <c r="I293" s="45"/>
      <c r="J293" s="61" t="s">
        <v>79</v>
      </c>
      <c r="K293" s="51">
        <v>600000</v>
      </c>
      <c r="L293" s="60">
        <f>+K293-H293</f>
        <v>0</v>
      </c>
    </row>
    <row r="294" spans="2:12">
      <c r="B294" s="52">
        <v>2017</v>
      </c>
      <c r="C294" s="53" t="s">
        <v>9</v>
      </c>
      <c r="D294" s="52">
        <v>2412</v>
      </c>
      <c r="E294" s="52">
        <v>48202</v>
      </c>
      <c r="F294" s="59">
        <v>20170566</v>
      </c>
      <c r="G294" s="42" t="s">
        <v>78</v>
      </c>
      <c r="H294" s="45">
        <v>2500000</v>
      </c>
      <c r="I294" s="45"/>
      <c r="J294" s="51"/>
      <c r="K294" s="42"/>
    </row>
    <row r="295" spans="2:12">
      <c r="B295" s="52">
        <v>2017</v>
      </c>
      <c r="C295" s="53" t="s">
        <v>77</v>
      </c>
      <c r="D295" s="52">
        <v>4391</v>
      </c>
      <c r="E295" s="52">
        <v>48202</v>
      </c>
      <c r="F295" s="59">
        <v>20170466</v>
      </c>
      <c r="G295" s="42" t="s">
        <v>76</v>
      </c>
      <c r="H295" s="45">
        <v>285000</v>
      </c>
      <c r="I295" s="45"/>
      <c r="J295" s="51"/>
      <c r="K295" s="51"/>
    </row>
    <row r="296" spans="2:12" hidden="1">
      <c r="B296" s="52"/>
      <c r="C296" s="53"/>
      <c r="D296" s="52"/>
      <c r="E296" s="52"/>
      <c r="F296" s="59"/>
      <c r="G296" s="58" t="s">
        <v>75</v>
      </c>
      <c r="H296" s="57">
        <f>+H285+H286+H287+H288+H289+H290+H291+H292+H293+H294+H295</f>
        <v>5143000</v>
      </c>
      <c r="I296" s="45"/>
      <c r="J296" s="51"/>
      <c r="K296" s="51"/>
    </row>
    <row r="297" spans="2:12" ht="15" thickBot="1"/>
    <row r="298" spans="2:12" ht="23.25" thickBot="1">
      <c r="B298" s="27" t="s">
        <v>17</v>
      </c>
      <c r="C298" s="26" t="s">
        <v>16</v>
      </c>
      <c r="D298" s="25" t="s">
        <v>15</v>
      </c>
      <c r="E298" s="25" t="s">
        <v>14</v>
      </c>
      <c r="F298" s="25" t="s">
        <v>69</v>
      </c>
      <c r="G298" s="25" t="s">
        <v>74</v>
      </c>
      <c r="H298" s="24" t="s">
        <v>12</v>
      </c>
      <c r="I298" s="55"/>
      <c r="J298" s="54"/>
    </row>
    <row r="299" spans="2:12">
      <c r="B299" s="52">
        <v>2017</v>
      </c>
      <c r="C299" s="53" t="s">
        <v>28</v>
      </c>
      <c r="D299" s="52">
        <v>1361</v>
      </c>
      <c r="E299" s="52">
        <v>76701</v>
      </c>
      <c r="F299" s="52">
        <v>20170659</v>
      </c>
      <c r="G299" s="42" t="s">
        <v>73</v>
      </c>
      <c r="H299" s="45">
        <v>436135.2</v>
      </c>
      <c r="I299" s="45"/>
      <c r="J299" s="51"/>
      <c r="L299" s="50"/>
    </row>
    <row r="300" spans="2:12">
      <c r="B300" s="52">
        <v>2017</v>
      </c>
      <c r="C300" s="53" t="s">
        <v>28</v>
      </c>
      <c r="D300" s="52">
        <v>1361</v>
      </c>
      <c r="E300" s="52">
        <v>76701</v>
      </c>
      <c r="F300" s="52">
        <v>20170687</v>
      </c>
      <c r="G300" s="42" t="s">
        <v>72</v>
      </c>
      <c r="H300" s="45">
        <v>306000</v>
      </c>
      <c r="I300" s="45"/>
      <c r="J300" s="51"/>
      <c r="L300" s="50"/>
    </row>
    <row r="301" spans="2:12">
      <c r="B301" s="52">
        <v>2017</v>
      </c>
      <c r="C301" s="53" t="s">
        <v>28</v>
      </c>
      <c r="D301" s="52">
        <v>1361</v>
      </c>
      <c r="E301" s="52">
        <v>76701</v>
      </c>
      <c r="F301" s="52">
        <v>20170688</v>
      </c>
      <c r="G301" s="42" t="s">
        <v>71</v>
      </c>
      <c r="H301" s="45">
        <v>150000</v>
      </c>
      <c r="I301" s="45"/>
      <c r="J301" s="51"/>
      <c r="K301" s="56"/>
      <c r="L301" s="50"/>
    </row>
    <row r="302" spans="2:12" hidden="1">
      <c r="B302" s="52"/>
      <c r="C302" s="53"/>
      <c r="D302" s="52"/>
      <c r="E302" s="52"/>
      <c r="F302" s="52"/>
      <c r="G302" s="58" t="s">
        <v>70</v>
      </c>
      <c r="H302" s="57">
        <f>+H299+H300+H301</f>
        <v>892135.2</v>
      </c>
      <c r="I302" s="45"/>
      <c r="J302" s="51"/>
      <c r="K302" s="56"/>
      <c r="L302" s="50"/>
    </row>
    <row r="303" spans="2:12" ht="15" thickBot="1"/>
    <row r="304" spans="2:12" ht="23.25" thickBot="1">
      <c r="B304" s="27" t="s">
        <v>17</v>
      </c>
      <c r="C304" s="26" t="s">
        <v>16</v>
      </c>
      <c r="D304" s="25" t="s">
        <v>15</v>
      </c>
      <c r="E304" s="25" t="s">
        <v>14</v>
      </c>
      <c r="F304" s="25" t="s">
        <v>69</v>
      </c>
      <c r="G304" s="25" t="s">
        <v>68</v>
      </c>
      <c r="H304" s="24" t="s">
        <v>12</v>
      </c>
      <c r="I304" s="55"/>
      <c r="J304" s="54"/>
    </row>
    <row r="305" spans="2:12">
      <c r="B305" s="52">
        <v>2017</v>
      </c>
      <c r="C305" s="53" t="s">
        <v>19</v>
      </c>
      <c r="D305" s="52">
        <v>4324</v>
      </c>
      <c r="E305" s="52">
        <v>76709</v>
      </c>
      <c r="F305" s="52">
        <v>20100261</v>
      </c>
      <c r="G305" s="42" t="s">
        <v>67</v>
      </c>
      <c r="H305" s="45">
        <v>230000</v>
      </c>
      <c r="I305" s="45"/>
      <c r="J305" s="51"/>
      <c r="L305" s="50"/>
    </row>
    <row r="307" spans="2:12" hidden="1">
      <c r="G307" s="47" t="s">
        <v>66</v>
      </c>
      <c r="H307" s="46">
        <f>+H8+H21+H26+H63+H75+H80+H90+H109+H129+H154+H167+H186+H207+H212+H225+H246+H265+H270+H296</f>
        <v>122160707.23</v>
      </c>
      <c r="I307" s="45"/>
    </row>
    <row r="308" spans="2:12" hidden="1">
      <c r="G308" s="49" t="s">
        <v>4</v>
      </c>
      <c r="H308" s="45">
        <f>+H8+H21+H26+H63</f>
        <v>56293874.659999996</v>
      </c>
      <c r="I308" s="45"/>
    </row>
    <row r="309" spans="2:12" hidden="1">
      <c r="G309" s="49" t="s">
        <v>3</v>
      </c>
      <c r="H309" s="45">
        <v>0</v>
      </c>
      <c r="I309" s="45"/>
    </row>
    <row r="310" spans="2:12" hidden="1">
      <c r="G310" s="49" t="s">
        <v>2</v>
      </c>
      <c r="H310" s="45">
        <f>+H265+H270</f>
        <v>1519884.75</v>
      </c>
      <c r="I310" s="45"/>
    </row>
    <row r="311" spans="2:12" hidden="1">
      <c r="G311" s="49" t="s">
        <v>1</v>
      </c>
      <c r="H311" s="45">
        <f>+H75+H80+H90+H109+H129+H154+H167+H186+H207+H212+H225+H246</f>
        <v>59203947.82</v>
      </c>
      <c r="I311" s="45"/>
    </row>
    <row r="312" spans="2:12" hidden="1">
      <c r="G312" s="48" t="s">
        <v>0</v>
      </c>
      <c r="H312" s="45">
        <f>+H296</f>
        <v>5143000</v>
      </c>
      <c r="I312" s="45"/>
    </row>
    <row r="313" spans="2:12" hidden="1">
      <c r="G313" s="48"/>
      <c r="H313" s="45"/>
      <c r="I313" s="45"/>
    </row>
    <row r="314" spans="2:12" hidden="1">
      <c r="G314" s="47" t="s">
        <v>65</v>
      </c>
      <c r="H314" s="46">
        <f>+H305+H302+H282+H276+H267+H250+H237+H214+H191+H171+H158+H131+H111+H97+H82+H68+H39+H23+H15</f>
        <v>42040191.100000001</v>
      </c>
      <c r="I314" s="45"/>
    </row>
    <row r="315" spans="2:12" hidden="1">
      <c r="G315" s="49" t="s">
        <v>4</v>
      </c>
      <c r="H315" s="45">
        <f>+H15+H23+H39+H68</f>
        <v>27464484.920000002</v>
      </c>
    </row>
    <row r="316" spans="2:12" hidden="1">
      <c r="G316" s="49" t="s">
        <v>3</v>
      </c>
      <c r="H316" s="45">
        <f>+H305+H302</f>
        <v>1122135.2</v>
      </c>
    </row>
    <row r="317" spans="2:12" hidden="1">
      <c r="G317" s="49" t="s">
        <v>2</v>
      </c>
      <c r="H317" s="45">
        <f>+H282+H276+H267</f>
        <v>2303122.63</v>
      </c>
    </row>
    <row r="318" spans="2:12" hidden="1">
      <c r="G318" s="49" t="s">
        <v>1</v>
      </c>
      <c r="H318" s="45">
        <f>+H250+H237++H214+H191+H171+H158+H131+H111+H97+H82</f>
        <v>11150448.350000001</v>
      </c>
    </row>
    <row r="319" spans="2:12" hidden="1">
      <c r="G319" s="48" t="s">
        <v>0</v>
      </c>
      <c r="H319" s="43">
        <v>0</v>
      </c>
    </row>
    <row r="320" spans="2:12" hidden="1"/>
    <row r="321" spans="7:8" s="40" customFormat="1" hidden="1">
      <c r="G321" s="47" t="s">
        <v>64</v>
      </c>
      <c r="H321" s="46">
        <f>+H314+H307</f>
        <v>164200898.33000001</v>
      </c>
    </row>
    <row r="323" spans="7:8" s="40" customFormat="1">
      <c r="G323" s="42"/>
      <c r="H323" s="45"/>
    </row>
    <row r="324" spans="7:8" s="40" customFormat="1">
      <c r="G324" s="42"/>
      <c r="H324" s="45"/>
    </row>
  </sheetData>
  <mergeCells count="2">
    <mergeCell ref="B2:H2"/>
    <mergeCell ref="B3:H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Genéricas</vt:lpstr>
      <vt:lpstr>Específicas. Mod. Anexo</vt:lpstr>
      <vt:lpstr>'Específicas. Mod. Anexo'!Área_de_impresión</vt:lpstr>
      <vt:lpstr>Genéricas!Área_de_impresión</vt:lpstr>
    </vt:vector>
  </TitlesOfParts>
  <Company>Cabildo de Tenerife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Excmo. Cabildo Insular de Tenerife</dc:creator>
  <cp:lastModifiedBy>Excmo. Cabildo Insular de Tenerife</cp:lastModifiedBy>
  <dcterms:created xsi:type="dcterms:W3CDTF">2017-02-09T11:09:48Z</dcterms:created>
  <dcterms:modified xsi:type="dcterms:W3CDTF">2017-02-17T14:09:14Z</dcterms:modified>
</cp:coreProperties>
</file>