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+xml"/>
  <Override PartName="/xl/comments4.xml" ContentType="application/vnd.openxmlformats-officedocument.spreadsheetml.comment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970" windowHeight="9000" tabRatio="599"/>
  </bookViews>
  <sheets>
    <sheet name="Presup.gtos" sheetId="22" r:id="rId1"/>
    <sheet name="Gráfico Presup.gtos" sheetId="37" r:id="rId2"/>
    <sheet name="Presup.ing" sheetId="48" r:id="rId3"/>
    <sheet name="Gráfico Presup. ing" sheetId="49" r:id="rId4"/>
    <sheet name="Presup.cerrados" sheetId="38" r:id="rId5"/>
    <sheet name="Gráfico Presup. cerrados" sheetId="39" r:id="rId6"/>
    <sheet name="Resultado-remanente" sheetId="44" r:id="rId7"/>
    <sheet name="Gráfico Resultado-Remanente" sheetId="45" r:id="rId8"/>
    <sheet name="Transf.Otras adm." sheetId="1" r:id="rId9"/>
    <sheet name="Gráfico Transf. otras adm." sheetId="29" r:id="rId10"/>
    <sheet name="Auto.finan. " sheetId="46" r:id="rId11"/>
    <sheet name="Gráfico Auto.finan. " sheetId="47" r:id="rId12"/>
    <sheet name="Eficacia finan." sheetId="13" r:id="rId13"/>
    <sheet name="Gráfico eficacia finan." sheetId="32" r:id="rId14"/>
    <sheet name="Capac.nec.finan." sheetId="25" r:id="rId15"/>
    <sheet name="Gráfico Capac.nec.finan." sheetId="26" r:id="rId16"/>
    <sheet name="Incobrables" sheetId="19" r:id="rId17"/>
    <sheet name="Gráfico Incobrables" sheetId="36" r:id="rId18"/>
    <sheet name="Situac. financ." sheetId="42" r:id="rId19"/>
    <sheet name="Gráfico Situac. financ." sheetId="43" r:id="rId20"/>
    <sheet name="Hoja1" sheetId="50" r:id="rId21"/>
  </sheets>
  <calcPr calcId="162913" fullPrecision="0"/>
</workbook>
</file>

<file path=xl/calcChain.xml><?xml version="1.0" encoding="utf-8"?>
<calcChain xmlns="http://schemas.openxmlformats.org/spreadsheetml/2006/main">
  <c r="G9" i="42" l="1"/>
  <c r="G19" i="42" s="1"/>
  <c r="M9" i="42"/>
  <c r="E12" i="42"/>
  <c r="G12" i="42" s="1"/>
  <c r="K12" i="42"/>
  <c r="M12" i="42" s="1"/>
  <c r="M20" i="42" s="1"/>
  <c r="E13" i="42"/>
  <c r="K13" i="42"/>
  <c r="G15" i="42"/>
  <c r="G21" i="42" s="1"/>
  <c r="E16" i="42"/>
  <c r="K16" i="42"/>
  <c r="M15" i="42" s="1"/>
  <c r="M19" i="42"/>
  <c r="M9" i="19"/>
  <c r="M22" i="19" s="1"/>
  <c r="E10" i="19"/>
  <c r="G9" i="19" s="1"/>
  <c r="E12" i="19"/>
  <c r="G12" i="19"/>
  <c r="K12" i="19"/>
  <c r="M12" i="19" s="1"/>
  <c r="G15" i="19"/>
  <c r="P15" i="19" s="1"/>
  <c r="M15" i="19"/>
  <c r="G18" i="19"/>
  <c r="M18" i="19"/>
  <c r="P18" i="19" s="1"/>
  <c r="G24" i="19"/>
  <c r="M24" i="19"/>
  <c r="K8" i="25"/>
  <c r="K9" i="25"/>
  <c r="E10" i="25"/>
  <c r="H10" i="25"/>
  <c r="K12" i="25"/>
  <c r="K13" i="25"/>
  <c r="E14" i="25"/>
  <c r="K14" i="25" s="1"/>
  <c r="H14" i="25"/>
  <c r="G9" i="13"/>
  <c r="P9" i="13" s="1"/>
  <c r="M9" i="13"/>
  <c r="M22" i="13" s="1"/>
  <c r="G12" i="13"/>
  <c r="P12" i="13" s="1"/>
  <c r="M12" i="13"/>
  <c r="M23" i="13" s="1"/>
  <c r="E15" i="13"/>
  <c r="G15" i="13"/>
  <c r="P15" i="13" s="1"/>
  <c r="K15" i="13"/>
  <c r="M15" i="13"/>
  <c r="M24" i="13" s="1"/>
  <c r="E18" i="13"/>
  <c r="G18" i="13" s="1"/>
  <c r="K18" i="13"/>
  <c r="E19" i="13"/>
  <c r="K19" i="13"/>
  <c r="M18" i="13" s="1"/>
  <c r="M25" i="13" s="1"/>
  <c r="E9" i="46"/>
  <c r="G9" i="46" s="1"/>
  <c r="K9" i="46"/>
  <c r="M9" i="46" s="1"/>
  <c r="M34" i="46" s="1"/>
  <c r="E13" i="46"/>
  <c r="G13" i="46" s="1"/>
  <c r="K13" i="46"/>
  <c r="M13" i="46" s="1"/>
  <c r="M35" i="46" s="1"/>
  <c r="E14" i="46"/>
  <c r="K14" i="46"/>
  <c r="K18" i="46" s="1"/>
  <c r="M17" i="46" s="1"/>
  <c r="M36" i="46" s="1"/>
  <c r="K17" i="46"/>
  <c r="E18" i="46"/>
  <c r="G21" i="46"/>
  <c r="M21" i="46"/>
  <c r="P21" i="46"/>
  <c r="G25" i="46"/>
  <c r="P25" i="46" s="1"/>
  <c r="M25" i="46"/>
  <c r="M38" i="46" s="1"/>
  <c r="G29" i="46"/>
  <c r="K30" i="46"/>
  <c r="M29" i="46" s="1"/>
  <c r="M39" i="46" s="1"/>
  <c r="G37" i="46"/>
  <c r="M37" i="46"/>
  <c r="G8" i="1"/>
  <c r="M8" i="1"/>
  <c r="M40" i="1" s="1"/>
  <c r="M11" i="1"/>
  <c r="M41" i="1" s="1"/>
  <c r="E12" i="1"/>
  <c r="G11" i="1" s="1"/>
  <c r="K12" i="1"/>
  <c r="E15" i="1"/>
  <c r="G14" i="1"/>
  <c r="K15" i="1"/>
  <c r="M14" i="1" s="1"/>
  <c r="E18" i="1"/>
  <c r="G17" i="1" s="1"/>
  <c r="K18" i="1"/>
  <c r="M17" i="1" s="1"/>
  <c r="M43" i="1" s="1"/>
  <c r="E21" i="1"/>
  <c r="G20" i="1" s="1"/>
  <c r="K21" i="1"/>
  <c r="M20" i="1" s="1"/>
  <c r="M44" i="1" s="1"/>
  <c r="E23" i="1"/>
  <c r="G23" i="1" s="1"/>
  <c r="K23" i="1"/>
  <c r="M23" i="1" s="1"/>
  <c r="E26" i="1"/>
  <c r="G26" i="1" s="1"/>
  <c r="P26" i="1" s="1"/>
  <c r="K26" i="1"/>
  <c r="E27" i="1"/>
  <c r="K27" i="1"/>
  <c r="E29" i="1"/>
  <c r="G29" i="1" s="1"/>
  <c r="P29" i="1" s="1"/>
  <c r="K29" i="1"/>
  <c r="M29" i="1" s="1"/>
  <c r="E30" i="1"/>
  <c r="K30" i="1"/>
  <c r="K33" i="1" s="1"/>
  <c r="K36" i="1" s="1"/>
  <c r="E32" i="1"/>
  <c r="K32" i="1"/>
  <c r="E35" i="1"/>
  <c r="K35" i="1"/>
  <c r="G8" i="44"/>
  <c r="M8" i="44"/>
  <c r="E11" i="44"/>
  <c r="G11" i="44"/>
  <c r="K11" i="44"/>
  <c r="M11" i="44"/>
  <c r="M30" i="44"/>
  <c r="G14" i="44"/>
  <c r="M14" i="44"/>
  <c r="M31" i="44" s="1"/>
  <c r="E18" i="44"/>
  <c r="G17" i="44"/>
  <c r="K18" i="44"/>
  <c r="M17" i="44"/>
  <c r="P17" i="44" s="1"/>
  <c r="M32" i="44"/>
  <c r="E20" i="44"/>
  <c r="G20" i="44" s="1"/>
  <c r="K20" i="44"/>
  <c r="M20" i="44" s="1"/>
  <c r="M33" i="44" s="1"/>
  <c r="E26" i="44"/>
  <c r="K26" i="44"/>
  <c r="M26" i="44" s="1"/>
  <c r="M35" i="44" s="1"/>
  <c r="E10" i="38"/>
  <c r="G9" i="38" s="1"/>
  <c r="K10" i="38"/>
  <c r="M9" i="38" s="1"/>
  <c r="M16" i="38" s="1"/>
  <c r="G12" i="38"/>
  <c r="P12" i="38" s="1"/>
  <c r="M12" i="38"/>
  <c r="M17" i="38"/>
  <c r="K13" i="38"/>
  <c r="G9" i="48"/>
  <c r="G40" i="48" s="1"/>
  <c r="M9" i="48"/>
  <c r="M40" i="48" s="1"/>
  <c r="E13" i="48"/>
  <c r="G12" i="48" s="1"/>
  <c r="K13" i="48"/>
  <c r="M12" i="48" s="1"/>
  <c r="M41" i="48" s="1"/>
  <c r="K16" i="48"/>
  <c r="M15" i="48" s="1"/>
  <c r="E15" i="48"/>
  <c r="K15" i="48"/>
  <c r="E16" i="48"/>
  <c r="E19" i="48" s="1"/>
  <c r="G18" i="48" s="1"/>
  <c r="G21" i="48"/>
  <c r="K22" i="48"/>
  <c r="M21" i="48"/>
  <c r="P21" i="48" s="1"/>
  <c r="E24" i="48"/>
  <c r="G24" i="48" s="1"/>
  <c r="P24" i="48" s="1"/>
  <c r="K24" i="48"/>
  <c r="M24" i="48" s="1"/>
  <c r="E25" i="48"/>
  <c r="E27" i="48"/>
  <c r="G27" i="48" s="1"/>
  <c r="K27" i="48"/>
  <c r="M27" i="48" s="1"/>
  <c r="M44" i="48" s="1"/>
  <c r="E31" i="48"/>
  <c r="E34" i="48" s="1"/>
  <c r="K31" i="48"/>
  <c r="K34" i="48" s="1"/>
  <c r="E33" i="48"/>
  <c r="K33" i="48"/>
  <c r="M33" i="48" s="1"/>
  <c r="M46" i="48" s="1"/>
  <c r="E36" i="48"/>
  <c r="G36" i="48" s="1"/>
  <c r="P36" i="48" s="1"/>
  <c r="K36" i="48"/>
  <c r="E37" i="48"/>
  <c r="K37" i="48"/>
  <c r="G9" i="22"/>
  <c r="G31" i="22"/>
  <c r="M9" i="22"/>
  <c r="M31" i="22" s="1"/>
  <c r="G12" i="22"/>
  <c r="G32" i="22" s="1"/>
  <c r="M12" i="22"/>
  <c r="M32" i="22" s="1"/>
  <c r="E16" i="22"/>
  <c r="E21" i="22" s="1"/>
  <c r="G21" i="22" s="1"/>
  <c r="K16" i="22"/>
  <c r="K21" i="22" s="1"/>
  <c r="M21" i="22" s="1"/>
  <c r="M15" i="22"/>
  <c r="M33" i="22" s="1"/>
  <c r="E19" i="22"/>
  <c r="G18" i="22" s="1"/>
  <c r="E24" i="22"/>
  <c r="G24" i="22" s="1"/>
  <c r="P24" i="22" s="1"/>
  <c r="K24" i="22"/>
  <c r="M24" i="22" s="1"/>
  <c r="E25" i="22"/>
  <c r="K25" i="22"/>
  <c r="E28" i="22"/>
  <c r="G42" i="1"/>
  <c r="G40" i="1"/>
  <c r="M26" i="1"/>
  <c r="G23" i="19"/>
  <c r="G25" i="19"/>
  <c r="K10" i="25"/>
  <c r="G24" i="13"/>
  <c r="G22" i="13"/>
  <c r="G39" i="46"/>
  <c r="E33" i="1"/>
  <c r="E36" i="1" s="1"/>
  <c r="G30" i="48"/>
  <c r="G15" i="48"/>
  <c r="G42" i="48" s="1"/>
  <c r="G17" i="38"/>
  <c r="M36" i="48"/>
  <c r="P9" i="48"/>
  <c r="G45" i="48"/>
  <c r="M30" i="48"/>
  <c r="M45" i="48" s="1"/>
  <c r="P8" i="44"/>
  <c r="P14" i="44"/>
  <c r="G31" i="44"/>
  <c r="G30" i="44"/>
  <c r="P11" i="44"/>
  <c r="G32" i="44"/>
  <c r="K23" i="44"/>
  <c r="E23" i="44"/>
  <c r="G23" i="44" s="1"/>
  <c r="G32" i="1"/>
  <c r="P30" i="48"/>
  <c r="M23" i="44"/>
  <c r="M34" i="44" s="1"/>
  <c r="K27" i="44"/>
  <c r="G33" i="48" l="1"/>
  <c r="G41" i="48"/>
  <c r="P12" i="48"/>
  <c r="G16" i="38"/>
  <c r="P9" i="38"/>
  <c r="P23" i="1"/>
  <c r="P29" i="46"/>
  <c r="M23" i="19"/>
  <c r="P12" i="19"/>
  <c r="P11" i="1"/>
  <c r="G41" i="1"/>
  <c r="G25" i="13"/>
  <c r="P18" i="13"/>
  <c r="G43" i="48"/>
  <c r="P18" i="48"/>
  <c r="M35" i="1"/>
  <c r="G35" i="46"/>
  <c r="P13" i="46"/>
  <c r="P9" i="19"/>
  <c r="G22" i="19"/>
  <c r="P23" i="44"/>
  <c r="G34" i="44"/>
  <c r="P27" i="48"/>
  <c r="G44" i="48"/>
  <c r="P20" i="44"/>
  <c r="G33" i="44"/>
  <c r="G35" i="1"/>
  <c r="G43" i="1"/>
  <c r="P17" i="1"/>
  <c r="P12" i="42"/>
  <c r="G20" i="42"/>
  <c r="G34" i="22"/>
  <c r="P21" i="22"/>
  <c r="M32" i="1"/>
  <c r="P14" i="1"/>
  <c r="M42" i="1"/>
  <c r="G34" i="46"/>
  <c r="P9" i="46"/>
  <c r="G44" i="1"/>
  <c r="P20" i="1"/>
  <c r="P32" i="1"/>
  <c r="P15" i="48"/>
  <c r="M42" i="48"/>
  <c r="P15" i="42"/>
  <c r="M21" i="42"/>
  <c r="G23" i="13"/>
  <c r="K27" i="22"/>
  <c r="G15" i="22"/>
  <c r="E17" i="46"/>
  <c r="G17" i="46" s="1"/>
  <c r="E27" i="44"/>
  <c r="G26" i="44" s="1"/>
  <c r="K19" i="22"/>
  <c r="P9" i="22"/>
  <c r="E27" i="22"/>
  <c r="G27" i="22" s="1"/>
  <c r="G38" i="46"/>
  <c r="P12" i="22"/>
  <c r="K19" i="48"/>
  <c r="M18" i="48" s="1"/>
  <c r="M43" i="48" s="1"/>
  <c r="P9" i="42"/>
  <c r="M25" i="19"/>
  <c r="P8" i="1"/>
  <c r="G35" i="22" l="1"/>
  <c r="K28" i="22"/>
  <c r="M27" i="22" s="1"/>
  <c r="M18" i="22"/>
  <c r="G35" i="44"/>
  <c r="P26" i="44"/>
  <c r="P35" i="1"/>
  <c r="G36" i="46"/>
  <c r="P17" i="46"/>
  <c r="G33" i="22"/>
  <c r="P15" i="22"/>
  <c r="G46" i="48"/>
  <c r="P33" i="48"/>
  <c r="M35" i="22" l="1"/>
  <c r="P27" i="22"/>
  <c r="M34" i="22"/>
  <c r="P18" i="22"/>
</calcChain>
</file>

<file path=xl/comments1.xml><?xml version="1.0" encoding="utf-8"?>
<comments xmlns="http://schemas.openxmlformats.org/spreadsheetml/2006/main">
  <authors>
    <author>MSalazar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2.a)1)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2.a)2)</t>
        </r>
      </text>
    </comment>
    <comment ref="A20" authorId="0" shape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2.a)3)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2.a)4)
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2.a)5)</t>
        </r>
      </text>
    </comment>
  </commentList>
</comments>
</file>

<file path=xl/comments2.xml><?xml version="1.0" encoding="utf-8"?>
<comments xmlns="http://schemas.openxmlformats.org/spreadsheetml/2006/main">
  <authors>
    <author>MSalazar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2.b)1)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2.b)2)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 Indicador 2.b)3)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capit 1,2,3,5,6,8 y haber cuenta 750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2.b)4)</t>
        </r>
      </text>
    </comment>
    <comment ref="A20" authorId="0" shape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2.a)5)</t>
        </r>
      </text>
    </comment>
  </commentList>
</comments>
</file>

<file path=xl/comments3.xml><?xml version="1.0" encoding="utf-8"?>
<comments xmlns="http://schemas.openxmlformats.org/spreadsheetml/2006/main">
  <authors>
    <author>MSalazar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2.c)1)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2.c)2)</t>
        </r>
      </text>
    </comment>
  </commentList>
</comments>
</file>

<file path=xl/comments4.xml><?xml version="1.0" encoding="utf-8"?>
<comments xmlns="http://schemas.openxmlformats.org/spreadsheetml/2006/main">
  <authors>
    <author>MSalazar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25.1.a)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25.1.b)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</rPr>
          <t>MSalazar:</t>
        </r>
        <r>
          <rPr>
            <sz val="9"/>
            <color indexed="81"/>
            <rFont val="Tahoma"/>
            <family val="2"/>
          </rPr>
          <t xml:space="preserve">
IMNCL
Indicador 25.1.c)</t>
        </r>
      </text>
    </comment>
  </commentList>
</comments>
</file>

<file path=xl/sharedStrings.xml><?xml version="1.0" encoding="utf-8"?>
<sst xmlns="http://schemas.openxmlformats.org/spreadsheetml/2006/main" count="441" uniqueCount="139">
  <si>
    <t>INDICADORES</t>
  </si>
  <si>
    <t>DIFER.</t>
  </si>
  <si>
    <t>Transf.por participación en tributos del Estado</t>
  </si>
  <si>
    <t>=</t>
  </si>
  <si>
    <t>%</t>
  </si>
  <si>
    <t>Ingresos totales</t>
  </si>
  <si>
    <t>Otras transferencias del Estado</t>
  </si>
  <si>
    <t>Transferencias de la Unión Europea</t>
  </si>
  <si>
    <t>Transferencias de la Comunidad Autónoma</t>
  </si>
  <si>
    <t>Transferencias de Entidades Locales</t>
  </si>
  <si>
    <t>Nº de habitantes</t>
  </si>
  <si>
    <t>Transf.por participación en tributos del Estado / Ingresos totales</t>
  </si>
  <si>
    <t>Otras transferencias del Estado / Ingresos totales</t>
  </si>
  <si>
    <t>Transferencias de la Unión Europea / Ingresos totales</t>
  </si>
  <si>
    <t>Transferencias de la Comunidad Autónoma / Ingresos totales</t>
  </si>
  <si>
    <t>Transferencias de Entidades Locales / Ingresos totales</t>
  </si>
  <si>
    <t>DEPENDENCIA FINANCIERA GENERAL</t>
  </si>
  <si>
    <t>Transf. recibidas + Constitución Endeudam.</t>
  </si>
  <si>
    <t>Gasto total</t>
  </si>
  <si>
    <t>DEPENDENCIA FINANCIERA DE INVERSIONES</t>
  </si>
  <si>
    <t>Transf.de capital + Constitución Endeudam.</t>
  </si>
  <si>
    <t>DEPENDENCIA FINANCIERA DE OTRAS ADMIN.</t>
  </si>
  <si>
    <t>Transferencias recibidas</t>
  </si>
  <si>
    <t>Remanente de Tesorería al cierre del ejercicio</t>
  </si>
  <si>
    <t>Remanente de Tesorería (Artículo 87)</t>
  </si>
  <si>
    <t>Modificaciones de Crédito</t>
  </si>
  <si>
    <t>Fondos líquidos</t>
  </si>
  <si>
    <t>Obligaciones pendientes de pago</t>
  </si>
  <si>
    <t>Remanente de Tesorería al cierre del ejercicio / Ingresos Totales</t>
  </si>
  <si>
    <t>Remanente de Tesorería (Artículo 87) / Modificaciones de Crédito</t>
  </si>
  <si>
    <t>EFICACIA EN INGRESOS</t>
  </si>
  <si>
    <t>Recaudación Neta Ingresos</t>
  </si>
  <si>
    <t>Derechos Reconocidos Netos</t>
  </si>
  <si>
    <t>EFICACIA EN GASTOS</t>
  </si>
  <si>
    <t>Obligaciones Reconocidas Netas</t>
  </si>
  <si>
    <t>Créditos definitivos</t>
  </si>
  <si>
    <t>COHERENCIA PRESUPUESTARIA</t>
  </si>
  <si>
    <t>Total modificaciones - Incorporac.de crédito</t>
  </si>
  <si>
    <t>Presupuesto inicial aprobado</t>
  </si>
  <si>
    <t>Previsiones Definitivas de Ingresos</t>
  </si>
  <si>
    <t>Dchos.reconocidos netos / Prev.Inic.Ingresos</t>
  </si>
  <si>
    <t>Ingresos corrientes - Gastos corrientes</t>
  </si>
  <si>
    <t>Gastos corrientes</t>
  </si>
  <si>
    <t>RESULTADO PRESUPUESTARIO</t>
  </si>
  <si>
    <t>Resultado Presupuestario ajustado</t>
  </si>
  <si>
    <t>REMANENTE DE TESORERIA</t>
  </si>
  <si>
    <t>Remanente de Tesorería Gtos Generales</t>
  </si>
  <si>
    <t>SEGURIDAD DEL REMANENTE</t>
  </si>
  <si>
    <t>Deudores pendientes de cobro</t>
  </si>
  <si>
    <t>COMPOSICIÓN DEL REMANENTE</t>
  </si>
  <si>
    <t>Remanente de Tesorería Total</t>
  </si>
  <si>
    <t>Ingresos corrientes-Gastos corrientes / Gastos corrientes</t>
  </si>
  <si>
    <t>COBERTURA TOTAL</t>
  </si>
  <si>
    <t>Provisión Saldos Dudoso Cobro</t>
  </si>
  <si>
    <t>Total Deudores Presup.corriente y cerrados</t>
  </si>
  <si>
    <t>COBERTURA EJERCICIOS CERRADOS</t>
  </si>
  <si>
    <t>Deudores Presupuestos Cerrados</t>
  </si>
  <si>
    <t>INDICE BAJAS Y ANULACIONES EJERCICIO CORRIENTE</t>
  </si>
  <si>
    <t>Total bajas y anulaciones Ejercicio corriente</t>
  </si>
  <si>
    <t>Total Derechos Liquidados Brutos</t>
  </si>
  <si>
    <t>Total bajas, anulac.y prescrip. Ejerc. cerrados</t>
  </si>
  <si>
    <t>INDICE BAJAS Y ANULACIONES EJERCICIO CERRADOS</t>
  </si>
  <si>
    <t>MODIFICACIONES PRESUPUESTARIAS</t>
  </si>
  <si>
    <t>Modificaciones del Presupuesto de Gastos</t>
  </si>
  <si>
    <t>Presupuesto Inicial de Gastos</t>
  </si>
  <si>
    <t>GRADO DE EJECUCIÓN DE INGRESOS</t>
  </si>
  <si>
    <t>Presupuesto Definitivo de Ingresos</t>
  </si>
  <si>
    <t>GRADO DE EJECUCIÓN DE GASTOS</t>
  </si>
  <si>
    <t>Presupuesto Definitivo de Gastos</t>
  </si>
  <si>
    <t>Recaudación Neta</t>
  </si>
  <si>
    <t>Pagos Líquidos</t>
  </si>
  <si>
    <t>PERSONAL</t>
  </si>
  <si>
    <t>Obligaciones Reconocidas Netas Capit. I</t>
  </si>
  <si>
    <t>Obligaciones Reconocidas Netas Capit. VI y VII</t>
  </si>
  <si>
    <t>CARGA FINANCIERA GLOBAL</t>
  </si>
  <si>
    <t>Obligaciones Reconocidas Netas Capit. III y IX</t>
  </si>
  <si>
    <t>Derechos Reconocidos Netos Capit. I a V</t>
  </si>
  <si>
    <t>AHORRO BRUTO</t>
  </si>
  <si>
    <t>Dchos.Rec.Netos Capit.I a V - Oblig.Rec.Netas I a IV</t>
  </si>
  <si>
    <t>AHORRO NETO</t>
  </si>
  <si>
    <t>Dchos.Rec.Netos Capit.I a V - Oblig.Rec.Netas I a IV - Oblig.Rec.Netas Cap. IX</t>
  </si>
  <si>
    <t>CAPACIDAD O NECESIDAD DE FINANCIACIÓN</t>
  </si>
  <si>
    <t>VARIACION</t>
  </si>
  <si>
    <t>Ingresos corrientes + Ing. Capital no financieros</t>
  </si>
  <si>
    <t>- ( Gastos corrientes + Gastos Capital no financieros)</t>
  </si>
  <si>
    <t>Superávit o Déficit no financiero</t>
  </si>
  <si>
    <t>Superávit o Déficit financiero</t>
  </si>
  <si>
    <t>LIQUIDEZ INMEDIATA</t>
  </si>
  <si>
    <t>Fondos líquidos+Derechos pendientes de cobro</t>
  </si>
  <si>
    <t>ESFUERZO INVERSOR</t>
  </si>
  <si>
    <t>REALIZACION DE PAGOS</t>
  </si>
  <si>
    <t>REALIZACION DE COBROS</t>
  </si>
  <si>
    <t>GASTO POR HABITANTE</t>
  </si>
  <si>
    <t>Obligaciones reconocidas netas</t>
  </si>
  <si>
    <t>INVERSION POR HABITANTE</t>
  </si>
  <si>
    <t>AUTONOMIA</t>
  </si>
  <si>
    <t>Derechos reconocidos netos totales</t>
  </si>
  <si>
    <t>AUTONOMIA FISCAL</t>
  </si>
  <si>
    <t>Derechos reconocidos netos (naturaleza tributaria)</t>
  </si>
  <si>
    <t>SUPERAVIT O DEFICIT POR HABITANTE</t>
  </si>
  <si>
    <t>Resultado presupuestario ajustado</t>
  </si>
  <si>
    <t>CONTRIBUCION DEL PRESUPUESTO AL REMANENTE DE TESORERIA</t>
  </si>
  <si>
    <t>Remanente de Tesorería para gastos generales</t>
  </si>
  <si>
    <t>REALIZACION DE LOS COBROS</t>
  </si>
  <si>
    <t>REALIZACION DE LOS PAGOS</t>
  </si>
  <si>
    <t>Pagos</t>
  </si>
  <si>
    <t>Saldo inicial de obligaciones (+/- Modificaciones y anulaciones)</t>
  </si>
  <si>
    <t>Cobros</t>
  </si>
  <si>
    <t>Saldo inicial de derechos (+/- Modificaciones y anulaciones)</t>
  </si>
  <si>
    <t>-Dchos. Recon. Cap. VIII a IX</t>
  </si>
  <si>
    <t>Obligac. Recon. Cap. VIII a IX</t>
  </si>
  <si>
    <t>Derechos reconocidos netos</t>
  </si>
  <si>
    <t>INGRESOS FISCALES</t>
  </si>
  <si>
    <t>Derechos reconocidos netos  (Capit I y III)</t>
  </si>
  <si>
    <t>Derechos reconocidos netos Capit. I a III, V, VI, VIII más transferencias recibidas</t>
  </si>
  <si>
    <t>Fondos líquidos / Oblig.ptes.de pago</t>
  </si>
  <si>
    <t>AÑO 2015</t>
  </si>
  <si>
    <t>Derechos pendientes de cobro x 365 (Capit. I a III y V)</t>
  </si>
  <si>
    <t>PERIODO MEDIO DE COBRO (Capit.I a III y V)</t>
  </si>
  <si>
    <t>Deudores Presupuestos Cerrados iniciales</t>
  </si>
  <si>
    <t>LIQUIDEZ GENERAL</t>
  </si>
  <si>
    <t>Activo corriente</t>
  </si>
  <si>
    <t>Pasivo corriente</t>
  </si>
  <si>
    <t>LIQUIDEZ A CORTO PLAZO</t>
  </si>
  <si>
    <t>AÑO 2016</t>
  </si>
  <si>
    <r>
      <rPr>
        <b/>
        <sz val="10"/>
        <rFont val="Arial"/>
        <family val="2"/>
      </rPr>
      <t xml:space="preserve">Área de Hacienda     </t>
    </r>
    <r>
      <rPr>
        <sz val="10"/>
        <rFont val="Arial"/>
        <family val="2"/>
      </rPr>
      <t xml:space="preserve">  
                                                                                                        </t>
    </r>
    <r>
      <rPr>
        <sz val="9"/>
        <rFont val="Arial"/>
        <family val="2"/>
      </rPr>
      <t>Servicio Administrativo de Contabilidad</t>
    </r>
  </si>
  <si>
    <r>
      <rPr>
        <b/>
        <sz val="10"/>
        <rFont val="Arial"/>
        <family val="2"/>
      </rPr>
      <t xml:space="preserve">Área de Hacienda     </t>
    </r>
    <r>
      <rPr>
        <sz val="10"/>
        <rFont val="Arial"/>
        <family val="2"/>
      </rPr>
      <t xml:space="preserve">  
                                                                                                                               </t>
    </r>
    <r>
      <rPr>
        <sz val="9"/>
        <rFont val="Arial"/>
        <family val="2"/>
      </rPr>
      <t>Servicio Administrativo de Contabilidad</t>
    </r>
  </si>
  <si>
    <t>INDICADORES DEL PRESUPUESTO DE INGRESOS DEL AÑO 2016</t>
  </si>
  <si>
    <t>INDICADORES DEL PRESUPUESTO DE GASTOS DEL AÑO 2016</t>
  </si>
  <si>
    <t>INDICADORES DE LOS PRESUPUESTOS CERRADOS DEL AÑO 2016</t>
  </si>
  <si>
    <t>INDICADORES DE RESULTADOS REMANENTES DEL AÑO 2016</t>
  </si>
  <si>
    <r>
      <rPr>
        <b/>
        <sz val="10"/>
        <rFont val="Arial"/>
        <family val="2"/>
      </rPr>
      <t xml:space="preserve">Área de Hacienda     </t>
    </r>
    <r>
      <rPr>
        <sz val="10"/>
        <rFont val="Arial"/>
        <family val="2"/>
      </rPr>
      <t xml:space="preserve">  
                                                                                                         </t>
    </r>
    <r>
      <rPr>
        <sz val="9"/>
        <rFont val="Arial"/>
        <family val="2"/>
      </rPr>
      <t>Servicio Administrativo de Contabilidad</t>
    </r>
  </si>
  <si>
    <t>INDICADORES DE TRANSFERENCIAS DE OTRAS ADMINISTRACIONES DEL AÑO 2016</t>
  </si>
  <si>
    <t>INDICADORES DE AUTOFINANCIACIÓN DEL AÑO 2016</t>
  </si>
  <si>
    <t>INDICADORES DE EFICACIA FINANCIERA DEL AÑO 2016</t>
  </si>
  <si>
    <t>INDICADORES DE LA CAPACIDAD O NECESIDAD DE FINANCIACIÓN DEL AÑO 2016</t>
  </si>
  <si>
    <t>INDICADORES DE SALDOS INCOBRABLES DEL AÑO 2016</t>
  </si>
  <si>
    <t>INDICADORES DE LA SITUACIÓN FINANCIERA DEL AÑO 2016</t>
  </si>
  <si>
    <r>
      <rPr>
        <b/>
        <sz val="10"/>
        <rFont val="Arial"/>
        <family val="2"/>
      </rPr>
      <t xml:space="preserve">Área de Hacienda     </t>
    </r>
    <r>
      <rPr>
        <sz val="10"/>
        <rFont val="Arial"/>
        <family val="2"/>
      </rPr>
      <t xml:space="preserve">  
                                                                                               </t>
    </r>
    <r>
      <rPr>
        <sz val="9"/>
        <rFont val="Arial"/>
        <family val="2"/>
      </rPr>
      <t>Servicio Administrativo de Contabilidad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</si>
</sst>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9"/>
      <name val="Calibri"/>
      <family val="2"/>
    </font>
    <font>
      <u/>
      <sz val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u/>
      <sz val="9"/>
      <name val="Calibri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5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6" fillId="0" borderId="0" xfId="0" applyFont="1" applyAlignment="1"/>
    <xf numFmtId="0" fontId="5" fillId="0" borderId="0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  <xf numFmtId="0" fontId="5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6" fillId="0" borderId="0" xfId="0" applyNumberFormat="1" applyFont="1"/>
    <xf numFmtId="0" fontId="5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0" xfId="0" applyFont="1" applyBorder="1"/>
    <xf numFmtId="0" fontId="5" fillId="0" borderId="2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4" fontId="5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 wrapText="1"/>
    </xf>
    <xf numFmtId="49" fontId="5" fillId="0" borderId="5" xfId="0" applyNumberFormat="1" applyFont="1" applyBorder="1" applyAlignment="1">
      <alignment vertical="center" wrapText="1"/>
    </xf>
    <xf numFmtId="49" fontId="5" fillId="0" borderId="6" xfId="0" applyNumberFormat="1" applyFont="1" applyBorder="1" applyAlignment="1">
      <alignment vertical="center" wrapText="1"/>
    </xf>
    <xf numFmtId="49" fontId="5" fillId="0" borderId="7" xfId="0" applyNumberFormat="1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7" xfId="0" applyFont="1" applyBorder="1"/>
    <xf numFmtId="4" fontId="5" fillId="0" borderId="0" xfId="0" applyNumberFormat="1" applyFont="1" applyBorder="1"/>
    <xf numFmtId="4" fontId="5" fillId="0" borderId="7" xfId="0" applyNumberFormat="1" applyFont="1" applyBorder="1"/>
    <xf numFmtId="4" fontId="5" fillId="0" borderId="5" xfId="0" applyNumberFormat="1" applyFont="1" applyBorder="1"/>
    <xf numFmtId="4" fontId="5" fillId="0" borderId="6" xfId="0" applyNumberFormat="1" applyFont="1" applyBorder="1"/>
    <xf numFmtId="0" fontId="5" fillId="0" borderId="0" xfId="0" applyFont="1" applyFill="1" applyBorder="1" applyAlignment="1">
      <alignment horizontal="center"/>
    </xf>
    <xf numFmtId="0" fontId="5" fillId="0" borderId="9" xfId="0" applyFont="1" applyBorder="1"/>
    <xf numFmtId="0" fontId="5" fillId="0" borderId="6" xfId="0" applyFont="1" applyBorder="1"/>
    <xf numFmtId="0" fontId="5" fillId="0" borderId="10" xfId="0" applyFont="1" applyBorder="1"/>
    <xf numFmtId="4" fontId="5" fillId="0" borderId="10" xfId="0" applyNumberFormat="1" applyFont="1" applyBorder="1"/>
    <xf numFmtId="4" fontId="5" fillId="0" borderId="9" xfId="0" applyNumberFormat="1" applyFont="1" applyBorder="1"/>
    <xf numFmtId="164" fontId="3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6" xfId="0" applyNumberFormat="1" applyFont="1" applyBorder="1" applyAlignment="1">
      <alignment vertical="center" wrapText="1"/>
    </xf>
    <xf numFmtId="164" fontId="5" fillId="0" borderId="0" xfId="0" applyNumberFormat="1" applyFont="1" applyBorder="1"/>
    <xf numFmtId="164" fontId="5" fillId="0" borderId="6" xfId="0" applyNumberFormat="1" applyFont="1" applyBorder="1"/>
    <xf numFmtId="3" fontId="5" fillId="0" borderId="0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5" fillId="0" borderId="0" xfId="0" applyFont="1" applyAlignment="1"/>
    <xf numFmtId="0" fontId="5" fillId="0" borderId="0" xfId="0" applyFont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164" fontId="5" fillId="0" borderId="4" xfId="0" applyNumberFormat="1" applyFont="1" applyFill="1" applyBorder="1" applyAlignment="1">
      <alignment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164" fontId="5" fillId="0" borderId="0" xfId="0" applyNumberFormat="1" applyFont="1" applyFill="1"/>
    <xf numFmtId="0" fontId="11" fillId="0" borderId="0" xfId="0" applyFont="1" applyBorder="1" applyAlignment="1">
      <alignment vertical="center" wrapText="1"/>
    </xf>
    <xf numFmtId="0" fontId="11" fillId="0" borderId="0" xfId="0" applyFont="1"/>
    <xf numFmtId="0" fontId="5" fillId="0" borderId="6" xfId="0" quotePrefix="1" applyFont="1" applyBorder="1"/>
    <xf numFmtId="4" fontId="5" fillId="0" borderId="0" xfId="0" applyNumberFormat="1" applyFont="1" applyFill="1" applyBorder="1"/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0" fontId="5" fillId="0" borderId="3" xfId="0" applyFont="1" applyBorder="1"/>
    <xf numFmtId="0" fontId="2" fillId="0" borderId="0" xfId="0" applyFont="1" applyAlignment="1">
      <alignment vertical="top" wrapText="1"/>
    </xf>
    <xf numFmtId="0" fontId="12" fillId="0" borderId="0" xfId="0" applyFont="1" applyAlignment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vertical="center" wrapText="1"/>
    </xf>
    <xf numFmtId="4" fontId="5" fillId="0" borderId="6" xfId="0" applyNumberFormat="1" applyFont="1" applyFill="1" applyBorder="1" applyAlignment="1">
      <alignment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3" Type="http://schemas.openxmlformats.org/officeDocument/2006/relationships/worksheet" Target="worksheets/sheet2.xml"/><Relationship Id="rId21" Type="http://schemas.openxmlformats.org/officeDocument/2006/relationships/worksheet" Target="worksheets/sheet11.xml"/><Relationship Id="rId7" Type="http://schemas.openxmlformats.org/officeDocument/2006/relationships/worksheet" Target="worksheets/sheet4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calcChain" Target="calcChain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8.xml"/><Relationship Id="rId20" Type="http://schemas.openxmlformats.org/officeDocument/2006/relationships/chartsheet" Target="chartsheets/sheet10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8.xml"/><Relationship Id="rId23" Type="http://schemas.openxmlformats.org/officeDocument/2006/relationships/styles" Target="styles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PRESUPUESTO DE GASTOS 2016</a:t>
            </a:r>
          </a:p>
        </c:rich>
      </c:tx>
      <c:layout>
        <c:manualLayout>
          <c:xMode val="edge"/>
          <c:yMode val="edge"/>
          <c:x val="0.35652486903867303"/>
          <c:y val="0.90171534538711173"/>
        </c:manualLayout>
      </c:layout>
      <c:overlay val="1"/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047569803516028E-2"/>
          <c:y val="1.6949152542372881E-2"/>
          <c:w val="0.72905894519131331"/>
          <c:h val="0.61864406779661019"/>
        </c:manualLayout>
      </c:layout>
      <c:bar3DChart>
        <c:barDir val="col"/>
        <c:grouping val="standard"/>
        <c:varyColors val="0"/>
        <c:ser>
          <c:idx val="0"/>
          <c:order val="0"/>
          <c:tx>
            <c:v>Ejercicio 2016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Presup.gtos!$B$31:$D$35</c:f>
              <c:strCache>
                <c:ptCount val="5"/>
                <c:pt idx="0">
                  <c:v>MODIFICACIONES PRESUPUESTARIAS</c:v>
                </c:pt>
                <c:pt idx="1">
                  <c:v>GRADO DE EJECUCIÓN DE GASTOS</c:v>
                </c:pt>
                <c:pt idx="2">
                  <c:v>REALIZACION DE LOS PAGOS</c:v>
                </c:pt>
                <c:pt idx="3">
                  <c:v>PERSONAL</c:v>
                </c:pt>
                <c:pt idx="4">
                  <c:v>ESFUERZO INVERSOR</c:v>
                </c:pt>
              </c:strCache>
            </c:strRef>
          </c:cat>
          <c:val>
            <c:numRef>
              <c:f>Presup.gtos!$G$31:$G$35</c:f>
              <c:numCache>
                <c:formatCode>#,##0.00_ ;[Red]\-#,##0.00\ </c:formatCode>
                <c:ptCount val="5"/>
                <c:pt idx="0">
                  <c:v>22.41</c:v>
                </c:pt>
                <c:pt idx="1">
                  <c:v>93.22</c:v>
                </c:pt>
                <c:pt idx="2">
                  <c:v>88.59</c:v>
                </c:pt>
                <c:pt idx="3">
                  <c:v>9.49</c:v>
                </c:pt>
                <c:pt idx="4">
                  <c:v>16.04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F-4994-B9D9-D8FB4EA8DF90}"/>
            </c:ext>
          </c:extLst>
        </c:ser>
        <c:ser>
          <c:idx val="1"/>
          <c:order val="1"/>
          <c:tx>
            <c:v>Ejercicio 2015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Presup.gtos!$B$31:$D$35</c:f>
              <c:strCache>
                <c:ptCount val="5"/>
                <c:pt idx="0">
                  <c:v>MODIFICACIONES PRESUPUESTARIAS</c:v>
                </c:pt>
                <c:pt idx="1">
                  <c:v>GRADO DE EJECUCIÓN DE GASTOS</c:v>
                </c:pt>
                <c:pt idx="2">
                  <c:v>REALIZACION DE LOS PAGOS</c:v>
                </c:pt>
                <c:pt idx="3">
                  <c:v>PERSONAL</c:v>
                </c:pt>
                <c:pt idx="4">
                  <c:v>ESFUERZO INVERSOR</c:v>
                </c:pt>
              </c:strCache>
            </c:strRef>
          </c:cat>
          <c:val>
            <c:numRef>
              <c:f>Presup.gtos!$M$31:$M$35</c:f>
              <c:numCache>
                <c:formatCode>#,##0.00</c:formatCode>
                <c:ptCount val="5"/>
                <c:pt idx="0">
                  <c:v>9.09</c:v>
                </c:pt>
                <c:pt idx="1">
                  <c:v>96.02</c:v>
                </c:pt>
                <c:pt idx="2">
                  <c:v>91.17</c:v>
                </c:pt>
                <c:pt idx="3">
                  <c:v>10.7</c:v>
                </c:pt>
                <c:pt idx="4">
                  <c:v>24.28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2F-4994-B9D9-D8FB4EA8D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0087520"/>
        <c:axId val="1"/>
        <c:axId val="2"/>
      </c:bar3DChart>
      <c:catAx>
        <c:axId val="5900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_ ;[Red]\-#,##0.0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90087520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tickLblSkip val="2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056994818652854"/>
          <c:y val="0.140625"/>
          <c:w val="0.10673575129533679"/>
          <c:h val="7.6388888888888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SITUACIÓN FINANCIERA 2016</a:t>
            </a:r>
          </a:p>
        </c:rich>
      </c:tx>
      <c:layout>
        <c:manualLayout>
          <c:xMode val="edge"/>
          <c:yMode val="edge"/>
          <c:x val="0.39663551910782935"/>
          <c:y val="0.93416782568382017"/>
        </c:manualLayout>
      </c:layout>
      <c:overlay val="1"/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250726957885452"/>
          <c:y val="1.6463884295408831E-2"/>
          <c:w val="0.72905894519131331"/>
          <c:h val="0.87118644067796613"/>
        </c:manualLayout>
      </c:layout>
      <c:bar3DChart>
        <c:barDir val="col"/>
        <c:grouping val="standard"/>
        <c:varyColors val="0"/>
        <c:ser>
          <c:idx val="0"/>
          <c:order val="0"/>
          <c:tx>
            <c:v>Ejercicio 2016</c:v>
          </c:tx>
          <c:spPr>
            <a:solidFill>
              <a:srgbClr val="99CC00"/>
            </a:solidFill>
          </c:spPr>
          <c:invertIfNegative val="0"/>
          <c:cat>
            <c:strRef>
              <c:f>'Situac. financ.'!$B$19:$B$21</c:f>
              <c:strCache>
                <c:ptCount val="3"/>
                <c:pt idx="0">
                  <c:v>LIQUIDEZ INMEDIATA</c:v>
                </c:pt>
                <c:pt idx="1">
                  <c:v>LIQUIDEZ A CORTO PLAZO</c:v>
                </c:pt>
                <c:pt idx="2">
                  <c:v>LIQUIDEZ GENERAL</c:v>
                </c:pt>
              </c:strCache>
            </c:strRef>
          </c:cat>
          <c:val>
            <c:numRef>
              <c:f>'Situac. financ.'!$G$19:$G$21</c:f>
              <c:numCache>
                <c:formatCode>#,##0.00</c:formatCode>
                <c:ptCount val="3"/>
                <c:pt idx="0">
                  <c:v>100.38</c:v>
                </c:pt>
                <c:pt idx="1">
                  <c:v>132.81</c:v>
                </c:pt>
                <c:pt idx="2">
                  <c:v>140.66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E-485E-8F8C-5A8B3C278A52}"/>
            </c:ext>
          </c:extLst>
        </c:ser>
        <c:ser>
          <c:idx val="1"/>
          <c:order val="1"/>
          <c:tx>
            <c:v>Ejercicio 2015</c:v>
          </c:tx>
          <c:spPr>
            <a:solidFill>
              <a:srgbClr val="FF6600"/>
            </a:solidFill>
          </c:spPr>
          <c:invertIfNegative val="0"/>
          <c:val>
            <c:numRef>
              <c:f>'Situac. financ.'!$M$19:$M$21</c:f>
              <c:numCache>
                <c:formatCode>#,##0.00</c:formatCode>
                <c:ptCount val="3"/>
                <c:pt idx="0">
                  <c:v>59.66</c:v>
                </c:pt>
                <c:pt idx="1">
                  <c:v>91.72</c:v>
                </c:pt>
                <c:pt idx="2">
                  <c:v>123.91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4E-485E-8F8C-5A8B3C278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0087104"/>
        <c:axId val="1"/>
        <c:axId val="2"/>
      </c:bar3DChart>
      <c:catAx>
        <c:axId val="59008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90087104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274611398963735"/>
          <c:y val="0.17881944444444445"/>
          <c:w val="9.4300518134715031E-2"/>
          <c:h val="7.98611111111111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PRESUPUESTO DE INGRESOS 2016</a:t>
            </a:r>
          </a:p>
        </c:rich>
      </c:tx>
      <c:layout>
        <c:manualLayout>
          <c:xMode val="edge"/>
          <c:yMode val="edge"/>
          <c:x val="0.40216802256564399"/>
          <c:y val="0.91562355122855821"/>
        </c:manualLayout>
      </c:layout>
      <c:overlay val="1"/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047569803516028E-2"/>
          <c:y val="1.6949152542372881E-2"/>
          <c:w val="0.72905894519131331"/>
          <c:h val="0.61864406779661019"/>
        </c:manualLayout>
      </c:layout>
      <c:bar3DChart>
        <c:barDir val="col"/>
        <c:grouping val="standard"/>
        <c:varyColors val="0"/>
        <c:ser>
          <c:idx val="0"/>
          <c:order val="0"/>
          <c:tx>
            <c:v>Ejercicio 2016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Presup.ing!$B$40:$B$46</c:f>
              <c:strCache>
                <c:ptCount val="7"/>
                <c:pt idx="0">
                  <c:v>GRADO DE EJECUCIÓN DE INGRESOS</c:v>
                </c:pt>
                <c:pt idx="1">
                  <c:v>REALIZACION DE LOS COBROS</c:v>
                </c:pt>
                <c:pt idx="2">
                  <c:v>AUTONOMIA</c:v>
                </c:pt>
                <c:pt idx="3">
                  <c:v>AUTONOMIA FISCAL</c:v>
                </c:pt>
                <c:pt idx="4">
                  <c:v>CARGA FINANCIERA GLOBAL</c:v>
                </c:pt>
                <c:pt idx="5">
                  <c:v>AHORRO BRUTO</c:v>
                </c:pt>
                <c:pt idx="6">
                  <c:v>AHORRO NETO</c:v>
                </c:pt>
              </c:strCache>
            </c:strRef>
          </c:cat>
          <c:val>
            <c:numRef>
              <c:f>Presup.ing!$G$40:$G$46</c:f>
              <c:numCache>
                <c:formatCode>#,##0.00_ ;[Red]\-#,##0.00\ </c:formatCode>
                <c:ptCount val="7"/>
                <c:pt idx="0">
                  <c:v>98.83</c:v>
                </c:pt>
                <c:pt idx="1">
                  <c:v>98.61</c:v>
                </c:pt>
                <c:pt idx="2">
                  <c:v>84.37</c:v>
                </c:pt>
                <c:pt idx="3">
                  <c:v>51.82</c:v>
                </c:pt>
                <c:pt idx="4">
                  <c:v>22.65</c:v>
                </c:pt>
                <c:pt idx="5">
                  <c:v>24.94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41-4333-AB5D-79D86C579D23}"/>
            </c:ext>
          </c:extLst>
        </c:ser>
        <c:ser>
          <c:idx val="1"/>
          <c:order val="1"/>
          <c:tx>
            <c:v>Ejercicio 2015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Presup.ing!$B$40:$B$46</c:f>
              <c:strCache>
                <c:ptCount val="7"/>
                <c:pt idx="0">
                  <c:v>GRADO DE EJECUCIÓN DE INGRESOS</c:v>
                </c:pt>
                <c:pt idx="1">
                  <c:v>REALIZACION DE LOS COBROS</c:v>
                </c:pt>
                <c:pt idx="2">
                  <c:v>AUTONOMIA</c:v>
                </c:pt>
                <c:pt idx="3">
                  <c:v>AUTONOMIA FISCAL</c:v>
                </c:pt>
                <c:pt idx="4">
                  <c:v>CARGA FINANCIERA GLOBAL</c:v>
                </c:pt>
                <c:pt idx="5">
                  <c:v>AHORRO BRUTO</c:v>
                </c:pt>
                <c:pt idx="6">
                  <c:v>AHORRO NETO</c:v>
                </c:pt>
              </c:strCache>
            </c:strRef>
          </c:cat>
          <c:val>
            <c:numRef>
              <c:f>Presup.ing!$M$40:$M$46</c:f>
              <c:numCache>
                <c:formatCode>#,##0.00</c:formatCode>
                <c:ptCount val="7"/>
                <c:pt idx="0">
                  <c:v>98.74</c:v>
                </c:pt>
                <c:pt idx="1">
                  <c:v>98.99</c:v>
                </c:pt>
                <c:pt idx="2">
                  <c:v>79.930000000000007</c:v>
                </c:pt>
                <c:pt idx="3">
                  <c:v>58.19</c:v>
                </c:pt>
                <c:pt idx="4">
                  <c:v>5.86</c:v>
                </c:pt>
                <c:pt idx="5">
                  <c:v>24.23</c:v>
                </c:pt>
                <c:pt idx="6">
                  <c:v>20.65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41-4333-AB5D-79D86C579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9666128"/>
        <c:axId val="1"/>
        <c:axId val="2"/>
      </c:bar3DChart>
      <c:catAx>
        <c:axId val="59966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_ ;[Red]\-#,##0.0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99666128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tickLblSkip val="2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056994818652854"/>
          <c:y val="0.140625"/>
          <c:w val="0.10673575129533679"/>
          <c:h val="7.6388888888888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PRESUPUESTOS CERRADOS 2016</a:t>
            </a:r>
          </a:p>
        </c:rich>
      </c:tx>
      <c:layout>
        <c:manualLayout>
          <c:xMode val="edge"/>
          <c:yMode val="edge"/>
          <c:x val="0.35375861730976577"/>
          <c:y val="0.93648585999072786"/>
        </c:manualLayout>
      </c:layout>
      <c:overlay val="1"/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047569803516028E-2"/>
          <c:y val="1.6949152542372881E-2"/>
          <c:w val="0.72802481902792138"/>
          <c:h val="0.86101694915254234"/>
        </c:manualLayout>
      </c:layout>
      <c:bar3DChart>
        <c:barDir val="col"/>
        <c:grouping val="standard"/>
        <c:varyColors val="0"/>
        <c:ser>
          <c:idx val="0"/>
          <c:order val="0"/>
          <c:tx>
            <c:v>Ejercicio 2016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Presup.cerrados!$B$16:$B$17</c:f>
              <c:strCache>
                <c:ptCount val="2"/>
                <c:pt idx="0">
                  <c:v>REALIZACION DE LOS PAGOS</c:v>
                </c:pt>
                <c:pt idx="1">
                  <c:v>REALIZACION DE LOS COBROS</c:v>
                </c:pt>
              </c:strCache>
            </c:strRef>
          </c:cat>
          <c:val>
            <c:numRef>
              <c:f>Presup.cerrados!$G$16:$G$17</c:f>
              <c:numCache>
                <c:formatCode>#,##0.00</c:formatCode>
                <c:ptCount val="2"/>
                <c:pt idx="0">
                  <c:v>88.97</c:v>
                </c:pt>
                <c:pt idx="1">
                  <c:v>11.91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8-4907-8CC8-0E64E7C1F96F}"/>
            </c:ext>
          </c:extLst>
        </c:ser>
        <c:ser>
          <c:idx val="1"/>
          <c:order val="1"/>
          <c:tx>
            <c:v>Ejercicio 2015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Presup.cerrados!$B$16:$B$17</c:f>
              <c:strCache>
                <c:ptCount val="2"/>
                <c:pt idx="0">
                  <c:v>REALIZACION DE LOS PAGOS</c:v>
                </c:pt>
                <c:pt idx="1">
                  <c:v>REALIZACION DE LOS COBROS</c:v>
                </c:pt>
              </c:strCache>
            </c:strRef>
          </c:cat>
          <c:val>
            <c:numRef>
              <c:f>Presup.cerrados!$M$16:$M$17</c:f>
              <c:numCache>
                <c:formatCode>#,##0.00</c:formatCode>
                <c:ptCount val="2"/>
                <c:pt idx="0">
                  <c:v>93.63</c:v>
                </c:pt>
                <c:pt idx="1">
                  <c:v>11.11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78-4907-8CC8-0E64E7C1F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9665712"/>
        <c:axId val="1"/>
        <c:axId val="2"/>
      </c:bar3DChart>
      <c:catAx>
        <c:axId val="59966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99665712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606217616580314"/>
          <c:y val="0.1232638888888889"/>
          <c:w val="0.10673575129533679"/>
          <c:h val="7.6388888888888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RESULTADO REMANENTES 2016</a:t>
            </a:r>
          </a:p>
        </c:rich>
      </c:tx>
      <c:layout>
        <c:manualLayout>
          <c:xMode val="edge"/>
          <c:yMode val="edge"/>
          <c:x val="0.34407673625859009"/>
          <c:y val="0.92721372276309699"/>
        </c:manualLayout>
      </c:layout>
      <c:overlay val="1"/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2740434332988625E-2"/>
          <c:y val="1.3559322033898305E-2"/>
          <c:w val="0.73836608066184073"/>
          <c:h val="0.62542372881355934"/>
        </c:manualLayout>
      </c:layout>
      <c:bar3DChart>
        <c:barDir val="col"/>
        <c:grouping val="standard"/>
        <c:varyColors val="0"/>
        <c:ser>
          <c:idx val="0"/>
          <c:order val="0"/>
          <c:tx>
            <c:v>Ejercicio 2016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'Resultado-remanente'!$B$30:$B$35</c:f>
              <c:strCache>
                <c:ptCount val="6"/>
                <c:pt idx="0">
                  <c:v>Ingresos corrientes-Gastos corrientes / Gastos corrientes</c:v>
                </c:pt>
                <c:pt idx="1">
                  <c:v>RESULTADO PRESUPUESTARIO</c:v>
                </c:pt>
                <c:pt idx="2">
                  <c:v>REMANENTE DE TESORERIA</c:v>
                </c:pt>
                <c:pt idx="3">
                  <c:v>SEGURIDAD DEL REMANENTE</c:v>
                </c:pt>
                <c:pt idx="4">
                  <c:v>COMPOSICIÓN DEL REMANENTE</c:v>
                </c:pt>
                <c:pt idx="5">
                  <c:v>CONTRIBUCION DEL PRESUPUESTO AL REMANENTE DE TESORERIA</c:v>
                </c:pt>
              </c:strCache>
            </c:strRef>
          </c:cat>
          <c:val>
            <c:numRef>
              <c:f>'Resultado-remanente'!$G$30:$G$35</c:f>
              <c:numCache>
                <c:formatCode>#,##0.00</c:formatCode>
                <c:ptCount val="6"/>
                <c:pt idx="0">
                  <c:v>33.229999999999997</c:v>
                </c:pt>
                <c:pt idx="1">
                  <c:v>7.8</c:v>
                </c:pt>
                <c:pt idx="2">
                  <c:v>7.45</c:v>
                </c:pt>
                <c:pt idx="3">
                  <c:v>118.06</c:v>
                </c:pt>
                <c:pt idx="4">
                  <c:v>57.9</c:v>
                </c:pt>
                <c:pt idx="5" formatCode="#,##0.00_ ;[Red]\-#,##0.00\ ">
                  <c:v>104.71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7D-4666-A331-BDF0F087E076}"/>
            </c:ext>
          </c:extLst>
        </c:ser>
        <c:ser>
          <c:idx val="1"/>
          <c:order val="1"/>
          <c:tx>
            <c:v>Ejercicio 2015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'Resultado-remanente'!$B$30:$B$35</c:f>
              <c:strCache>
                <c:ptCount val="6"/>
                <c:pt idx="0">
                  <c:v>Ingresos corrientes-Gastos corrientes / Gastos corrientes</c:v>
                </c:pt>
                <c:pt idx="1">
                  <c:v>RESULTADO PRESUPUESTARIO</c:v>
                </c:pt>
                <c:pt idx="2">
                  <c:v>REMANENTE DE TESORERIA</c:v>
                </c:pt>
                <c:pt idx="3">
                  <c:v>SEGURIDAD DEL REMANENTE</c:v>
                </c:pt>
                <c:pt idx="4">
                  <c:v>COMPOSICIÓN DEL REMANENTE</c:v>
                </c:pt>
                <c:pt idx="5">
                  <c:v>CONTRIBUCION DEL PRESUPUESTO AL REMANENTE DE TESORERIA</c:v>
                </c:pt>
              </c:strCache>
            </c:strRef>
          </c:cat>
          <c:val>
            <c:numRef>
              <c:f>'Resultado-remanente'!$M$30:$M$35</c:f>
              <c:numCache>
                <c:formatCode>#,##0.00</c:formatCode>
                <c:ptCount val="6"/>
                <c:pt idx="0">
                  <c:v>31.98</c:v>
                </c:pt>
                <c:pt idx="1">
                  <c:v>3.61</c:v>
                </c:pt>
                <c:pt idx="2">
                  <c:v>3.48</c:v>
                </c:pt>
                <c:pt idx="3">
                  <c:v>52.8</c:v>
                </c:pt>
                <c:pt idx="4">
                  <c:v>40.58</c:v>
                </c:pt>
                <c:pt idx="5">
                  <c:v>103.69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7D-4666-A331-BDF0F087E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0086272"/>
        <c:axId val="1"/>
        <c:axId val="2"/>
      </c:bar3DChart>
      <c:catAx>
        <c:axId val="59008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90086272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606217616580314"/>
          <c:y val="0.1111111111111111"/>
          <c:w val="0.10673575129533679"/>
          <c:h val="7.6388888888888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TRANSFERENCIAS DE OTRAS ADMINISTRACIONES 2016</a:t>
            </a:r>
          </a:p>
        </c:rich>
      </c:tx>
      <c:layout>
        <c:manualLayout>
          <c:xMode val="edge"/>
          <c:yMode val="edge"/>
          <c:x val="0.38418738632774635"/>
          <c:y val="0.94575799721835885"/>
        </c:manualLayout>
      </c:layout>
      <c:overlay val="1"/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324892998333715"/>
          <c:y val="1.6463884295408831E-2"/>
          <c:w val="0.73733195449844879"/>
          <c:h val="0.82203389830508478"/>
        </c:manualLayout>
      </c:layout>
      <c:bar3DChart>
        <c:barDir val="col"/>
        <c:grouping val="standard"/>
        <c:varyColors val="0"/>
        <c:ser>
          <c:idx val="0"/>
          <c:order val="0"/>
          <c:tx>
            <c:v>Ejercicio 2016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'Transf.Otras adm.'!$B$40:$B$44</c:f>
              <c:strCache>
                <c:ptCount val="5"/>
                <c:pt idx="0">
                  <c:v>Transf.por participación en tributos del Estado / Ingresos totales</c:v>
                </c:pt>
                <c:pt idx="1">
                  <c:v>Otras transferencias del Estado / Ingresos totales</c:v>
                </c:pt>
                <c:pt idx="2">
                  <c:v>Transferencias de la Unión Europea / Ingresos totales</c:v>
                </c:pt>
                <c:pt idx="3">
                  <c:v>Transferencias de la Comunidad Autónoma / Ingresos totales</c:v>
                </c:pt>
                <c:pt idx="4">
                  <c:v>Transferencias de Entidades Locales / Ingresos totales</c:v>
                </c:pt>
              </c:strCache>
            </c:strRef>
          </c:cat>
          <c:val>
            <c:numRef>
              <c:f>'Transf.Otras adm.'!$G$40:$G$44</c:f>
              <c:numCache>
                <c:formatCode>#,##0.00</c:formatCode>
                <c:ptCount val="5"/>
                <c:pt idx="0">
                  <c:v>14.11</c:v>
                </c:pt>
                <c:pt idx="1">
                  <c:v>1.38</c:v>
                </c:pt>
                <c:pt idx="2">
                  <c:v>0.24</c:v>
                </c:pt>
                <c:pt idx="3">
                  <c:v>14.18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41-49DE-895C-89A2CE5751A4}"/>
            </c:ext>
          </c:extLst>
        </c:ser>
        <c:ser>
          <c:idx val="1"/>
          <c:order val="1"/>
          <c:tx>
            <c:v>Ejercicio 2015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'Transf.Otras adm.'!$B$40:$B$44</c:f>
              <c:strCache>
                <c:ptCount val="5"/>
                <c:pt idx="0">
                  <c:v>Transf.por participación en tributos del Estado / Ingresos totales</c:v>
                </c:pt>
                <c:pt idx="1">
                  <c:v>Otras transferencias del Estado / Ingresos totales</c:v>
                </c:pt>
                <c:pt idx="2">
                  <c:v>Transferencias de la Unión Europea / Ingresos totales</c:v>
                </c:pt>
                <c:pt idx="3">
                  <c:v>Transferencias de la Comunidad Autónoma / Ingresos totales</c:v>
                </c:pt>
                <c:pt idx="4">
                  <c:v>Transferencias de Entidades Locales / Ingresos totales</c:v>
                </c:pt>
              </c:strCache>
            </c:strRef>
          </c:cat>
          <c:val>
            <c:numRef>
              <c:f>'Transf.Otras adm.'!$M$40:$M$44</c:f>
              <c:numCache>
                <c:formatCode>#,##0.00</c:formatCode>
                <c:ptCount val="5"/>
                <c:pt idx="0">
                  <c:v>16.28</c:v>
                </c:pt>
                <c:pt idx="1">
                  <c:v>1.75</c:v>
                </c:pt>
                <c:pt idx="2">
                  <c:v>0.02</c:v>
                </c:pt>
                <c:pt idx="3">
                  <c:v>17.29</c:v>
                </c:pt>
                <c:pt idx="4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41-49DE-895C-89A2CE575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0756816"/>
        <c:axId val="1"/>
        <c:axId val="2"/>
      </c:bar3DChart>
      <c:catAx>
        <c:axId val="59075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90756816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274611398963735"/>
          <c:y val="0.1545138888888889"/>
          <c:w val="0.10673575129533679"/>
          <c:h val="7.6388888888888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AUTOFINANCIACIÓN 2016</a:t>
            </a:r>
          </a:p>
        </c:rich>
      </c:tx>
      <c:layout>
        <c:manualLayout>
          <c:xMode val="edge"/>
          <c:yMode val="edge"/>
          <c:x val="0.36897300181875603"/>
          <c:y val="0.93880389429763567"/>
        </c:manualLayout>
      </c:layout>
      <c:overlay val="1"/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9979307565807383E-2"/>
          <c:y val="1.414584998850109E-2"/>
          <c:w val="0.73112719751809718"/>
          <c:h val="0.62203389830508471"/>
        </c:manualLayout>
      </c:layout>
      <c:bar3DChart>
        <c:barDir val="col"/>
        <c:grouping val="standard"/>
        <c:varyColors val="0"/>
        <c:ser>
          <c:idx val="0"/>
          <c:order val="0"/>
          <c:tx>
            <c:v>Ejercicio 2016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'Auto.finan. '!$B$34:$B$39</c:f>
              <c:strCache>
                <c:ptCount val="6"/>
                <c:pt idx="0">
                  <c:v>DEPENDENCIA FINANCIERA GENERAL</c:v>
                </c:pt>
                <c:pt idx="1">
                  <c:v>DEPENDENCIA FINANCIERA DE INVERSIONES</c:v>
                </c:pt>
                <c:pt idx="2">
                  <c:v>DEPENDENCIA FINANCIERA DE OTRAS ADMIN.</c:v>
                </c:pt>
                <c:pt idx="3">
                  <c:v>Remanente de Tesorería al cierre del ejercicio / Ingresos Totales</c:v>
                </c:pt>
                <c:pt idx="4">
                  <c:v>Remanente de Tesorería (Artículo 87) / Modificaciones de Crédito</c:v>
                </c:pt>
                <c:pt idx="5">
                  <c:v>Fondos líquidos / Oblig.ptes.de pago</c:v>
                </c:pt>
              </c:strCache>
            </c:strRef>
          </c:cat>
          <c:val>
            <c:numRef>
              <c:f>'Auto.finan. '!$G$34:$G$39</c:f>
              <c:numCache>
                <c:formatCode>#,##0.00</c:formatCode>
                <c:ptCount val="6"/>
                <c:pt idx="0">
                  <c:v>46.93</c:v>
                </c:pt>
                <c:pt idx="1">
                  <c:v>17.71</c:v>
                </c:pt>
                <c:pt idx="2">
                  <c:v>31.17</c:v>
                </c:pt>
                <c:pt idx="3">
                  <c:v>12.87</c:v>
                </c:pt>
                <c:pt idx="4">
                  <c:v>18.41</c:v>
                </c:pt>
                <c:pt idx="5">
                  <c:v>157.32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6E-472D-B52C-F00BE98B95CC}"/>
            </c:ext>
          </c:extLst>
        </c:ser>
        <c:ser>
          <c:idx val="1"/>
          <c:order val="1"/>
          <c:tx>
            <c:v>Ejercicio 2015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'Auto.finan. '!$B$34:$B$39</c:f>
              <c:strCache>
                <c:ptCount val="6"/>
                <c:pt idx="0">
                  <c:v>DEPENDENCIA FINANCIERA GENERAL</c:v>
                </c:pt>
                <c:pt idx="1">
                  <c:v>DEPENDENCIA FINANCIERA DE INVERSIONES</c:v>
                </c:pt>
                <c:pt idx="2">
                  <c:v>DEPENDENCIA FINANCIERA DE OTRAS ADMIN.</c:v>
                </c:pt>
                <c:pt idx="3">
                  <c:v>Remanente de Tesorería al cierre del ejercicio / Ingresos Totales</c:v>
                </c:pt>
                <c:pt idx="4">
                  <c:v>Remanente de Tesorería (Artículo 87) / Modificaciones de Crédito</c:v>
                </c:pt>
                <c:pt idx="5">
                  <c:v>Fondos líquidos / Oblig.ptes.de pago</c:v>
                </c:pt>
              </c:strCache>
            </c:strRef>
          </c:cat>
          <c:val>
            <c:numRef>
              <c:f>'Auto.finan. '!$M$34:$M$39</c:f>
              <c:numCache>
                <c:formatCode>#,##0.00</c:formatCode>
                <c:ptCount val="6"/>
                <c:pt idx="0">
                  <c:v>40.380000000000003</c:v>
                </c:pt>
                <c:pt idx="1">
                  <c:v>7.57</c:v>
                </c:pt>
                <c:pt idx="2">
                  <c:v>35.97</c:v>
                </c:pt>
                <c:pt idx="3">
                  <c:v>8.59</c:v>
                </c:pt>
                <c:pt idx="4">
                  <c:v>11.62</c:v>
                </c:pt>
                <c:pt idx="5">
                  <c:v>142.97999999999999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6E-472D-B52C-F00BE98B9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5094672"/>
        <c:axId val="1"/>
        <c:axId val="2"/>
      </c:bar3DChart>
      <c:catAx>
        <c:axId val="52509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25094672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51813471502589"/>
          <c:y val="0.13194444444444445"/>
          <c:w val="0.10673575129533679"/>
          <c:h val="7.6388888888888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EFICACIA FINANCIERA 2016</a:t>
            </a:r>
          </a:p>
        </c:rich>
      </c:tx>
      <c:layout>
        <c:manualLayout>
          <c:xMode val="edge"/>
          <c:yMode val="edge"/>
          <c:x val="0.38280426046329269"/>
          <c:y val="0.93648585999072786"/>
        </c:manualLayout>
      </c:layout>
      <c:overlay val="1"/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9979317476732158E-2"/>
          <c:y val="1.3559322033898305E-2"/>
          <c:w val="0.73009307135470525"/>
          <c:h val="0.8491525423728814"/>
        </c:manualLayout>
      </c:layout>
      <c:bar3DChart>
        <c:barDir val="col"/>
        <c:grouping val="standard"/>
        <c:varyColors val="0"/>
        <c:ser>
          <c:idx val="0"/>
          <c:order val="0"/>
          <c:tx>
            <c:v>Ejercicio 2016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'Eficacia finan.'!$B$22:$B$25</c:f>
              <c:strCache>
                <c:ptCount val="4"/>
                <c:pt idx="0">
                  <c:v>EFICACIA EN INGRESOS</c:v>
                </c:pt>
                <c:pt idx="1">
                  <c:v>EFICACIA EN GASTOS</c:v>
                </c:pt>
                <c:pt idx="2">
                  <c:v>COHERENCIA PRESUPUESTARIA</c:v>
                </c:pt>
                <c:pt idx="3">
                  <c:v>Dchos.reconocidos netos / Prev.Inic.Ingresos</c:v>
                </c:pt>
              </c:strCache>
            </c:strRef>
          </c:cat>
          <c:val>
            <c:numRef>
              <c:f>'Eficacia finan.'!$G$22:$G$25</c:f>
              <c:numCache>
                <c:formatCode>#,##0.00</c:formatCode>
                <c:ptCount val="4"/>
                <c:pt idx="0">
                  <c:v>98.61</c:v>
                </c:pt>
                <c:pt idx="1">
                  <c:v>93.22</c:v>
                </c:pt>
                <c:pt idx="2">
                  <c:v>21.48</c:v>
                </c:pt>
                <c:pt idx="3">
                  <c:v>98.83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1-46EA-BE96-00FE32E9BD80}"/>
            </c:ext>
          </c:extLst>
        </c:ser>
        <c:ser>
          <c:idx val="1"/>
          <c:order val="1"/>
          <c:tx>
            <c:v>Ejercicio 2015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'Eficacia finan.'!$B$22:$B$25</c:f>
              <c:strCache>
                <c:ptCount val="4"/>
                <c:pt idx="0">
                  <c:v>EFICACIA EN INGRESOS</c:v>
                </c:pt>
                <c:pt idx="1">
                  <c:v>EFICACIA EN GASTOS</c:v>
                </c:pt>
                <c:pt idx="2">
                  <c:v>COHERENCIA PRESUPUESTARIA</c:v>
                </c:pt>
                <c:pt idx="3">
                  <c:v>Dchos.reconocidos netos / Prev.Inic.Ingresos</c:v>
                </c:pt>
              </c:strCache>
            </c:strRef>
          </c:cat>
          <c:val>
            <c:numRef>
              <c:f>'Eficacia finan.'!$M$22:$M$25</c:f>
              <c:numCache>
                <c:formatCode>#,##0.00</c:formatCode>
                <c:ptCount val="4"/>
                <c:pt idx="0">
                  <c:v>98.99</c:v>
                </c:pt>
                <c:pt idx="1">
                  <c:v>96.02</c:v>
                </c:pt>
                <c:pt idx="2">
                  <c:v>7.14</c:v>
                </c:pt>
                <c:pt idx="3">
                  <c:v>98.74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F1-46EA-BE96-00FE32E9B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8829200"/>
        <c:axId val="1"/>
        <c:axId val="2"/>
      </c:bar3DChart>
      <c:catAx>
        <c:axId val="52882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28829200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54922279792747"/>
          <c:y val="0.14756944444444445"/>
          <c:w val="0.10673575129533679"/>
          <c:h val="7.6388888888888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CAPACIDAD O NECESIDAD DE FINANCIACIÓN 2016</a:t>
            </a:r>
          </a:p>
        </c:rich>
      </c:tx>
      <c:layout>
        <c:manualLayout>
          <c:xMode val="edge"/>
          <c:yMode val="edge"/>
          <c:x val="0.39525239324337569"/>
          <c:y val="0.91562355122855821"/>
        </c:manualLayout>
      </c:layout>
      <c:overlay val="1"/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633068687990763"/>
          <c:y val="1.414584998850109E-2"/>
          <c:w val="0.6608066184074457"/>
          <c:h val="0.79491525423728815"/>
        </c:manualLayout>
      </c:layout>
      <c:bar3DChart>
        <c:barDir val="col"/>
        <c:grouping val="standard"/>
        <c:varyColors val="0"/>
        <c:ser>
          <c:idx val="0"/>
          <c:order val="0"/>
          <c:tx>
            <c:v>Ejercicio 2016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'Capac.nec.finan.'!$B$8:$B$14</c:f>
              <c:strCache>
                <c:ptCount val="7"/>
                <c:pt idx="0">
                  <c:v>Ingresos corrientes + Ing. Capital no financieros</c:v>
                </c:pt>
                <c:pt idx="1">
                  <c:v>- ( Gastos corrientes + Gastos Capital no financieros)</c:v>
                </c:pt>
                <c:pt idx="2">
                  <c:v>Superávit o Déficit no financiero</c:v>
                </c:pt>
                <c:pt idx="4">
                  <c:v>Obligac. Recon. Cap. VIII a IX</c:v>
                </c:pt>
                <c:pt idx="5">
                  <c:v>-Dchos. Recon. Cap. VIII a IX</c:v>
                </c:pt>
                <c:pt idx="6">
                  <c:v>Superávit o Déficit financiero</c:v>
                </c:pt>
              </c:strCache>
            </c:strRef>
          </c:cat>
          <c:val>
            <c:numRef>
              <c:f>'Capac.nec.finan.'!$E$8:$E$14</c:f>
              <c:numCache>
                <c:formatCode>#,##0.00</c:formatCode>
                <c:ptCount val="7"/>
                <c:pt idx="0">
                  <c:v>663590555.16999996</c:v>
                </c:pt>
                <c:pt idx="1">
                  <c:v>599985255.79999995</c:v>
                </c:pt>
                <c:pt idx="2">
                  <c:v>63605299.369999997</c:v>
                </c:pt>
                <c:pt idx="4">
                  <c:v>139499361.41</c:v>
                </c:pt>
                <c:pt idx="5">
                  <c:v>120378757.08</c:v>
                </c:pt>
                <c:pt idx="6">
                  <c:v>19120604.329999998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6-4AA7-9CCC-9E3A8495AA85}"/>
            </c:ext>
          </c:extLst>
        </c:ser>
        <c:ser>
          <c:idx val="1"/>
          <c:order val="1"/>
          <c:tx>
            <c:v>Ejercicio 2015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'Capac.nec.finan.'!$B$8:$B$14</c:f>
              <c:strCache>
                <c:ptCount val="7"/>
                <c:pt idx="0">
                  <c:v>Ingresos corrientes + Ing. Capital no financieros</c:v>
                </c:pt>
                <c:pt idx="1">
                  <c:v>- ( Gastos corrientes + Gastos Capital no financieros)</c:v>
                </c:pt>
                <c:pt idx="2">
                  <c:v>Superávit o Déficit no financiero</c:v>
                </c:pt>
                <c:pt idx="4">
                  <c:v>Obligac. Recon. Cap. VIII a IX</c:v>
                </c:pt>
                <c:pt idx="5">
                  <c:v>-Dchos. Recon. Cap. VIII a IX</c:v>
                </c:pt>
                <c:pt idx="6">
                  <c:v>Superávit o Déficit financiero</c:v>
                </c:pt>
              </c:strCache>
            </c:strRef>
          </c:cat>
          <c:val>
            <c:numRef>
              <c:f>'Capac.nec.finan.'!$H$8:$H$14</c:f>
              <c:numCache>
                <c:formatCode>#,##0.00</c:formatCode>
                <c:ptCount val="7"/>
                <c:pt idx="0">
                  <c:v>627147846.27999997</c:v>
                </c:pt>
                <c:pt idx="1">
                  <c:v>615541395.26999998</c:v>
                </c:pt>
                <c:pt idx="2">
                  <c:v>11606451.01</c:v>
                </c:pt>
                <c:pt idx="4">
                  <c:v>26248082.329999998</c:v>
                </c:pt>
                <c:pt idx="5">
                  <c:v>32822131</c:v>
                </c:pt>
                <c:pt idx="6">
                  <c:v>-6574048.6699999999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56-4AA7-9CCC-9E3A8495A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1824224"/>
        <c:axId val="1"/>
        <c:axId val="2"/>
      </c:bar3DChart>
      <c:catAx>
        <c:axId val="5218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21824224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49222797927465"/>
          <c:y val="0.17534722222222221"/>
          <c:w val="0.10673575129533679"/>
          <c:h val="7.6388888888888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INCOBRABLES 2016</a:t>
            </a:r>
          </a:p>
        </c:rich>
      </c:tx>
      <c:layout>
        <c:manualLayout>
          <c:xMode val="edge"/>
          <c:yMode val="edge"/>
          <c:x val="0.38003800873438537"/>
          <c:y val="0.95734816875289763"/>
        </c:manualLayout>
      </c:layout>
      <c:overlay val="1"/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529922348918003"/>
          <c:y val="1.414584998850109E-2"/>
          <c:w val="0.73733195449844879"/>
          <c:h val="0.82203389830508478"/>
        </c:manualLayout>
      </c:layout>
      <c:bar3DChart>
        <c:barDir val="col"/>
        <c:grouping val="standard"/>
        <c:varyColors val="0"/>
        <c:ser>
          <c:idx val="0"/>
          <c:order val="0"/>
          <c:tx>
            <c:v>Ejercicio 2016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Incobrables!$B$22:$B$25</c:f>
              <c:strCache>
                <c:ptCount val="4"/>
                <c:pt idx="0">
                  <c:v>COBERTURA TOTAL</c:v>
                </c:pt>
                <c:pt idx="1">
                  <c:v>COBERTURA EJERCICIOS CERRADOS</c:v>
                </c:pt>
                <c:pt idx="2">
                  <c:v>INDICE BAJAS Y ANULACIONES EJERCICIO CORRIENTE</c:v>
                </c:pt>
                <c:pt idx="3">
                  <c:v>INDICE BAJAS Y ANULACIONES EJERCICIO CERRADOS</c:v>
                </c:pt>
              </c:strCache>
            </c:strRef>
          </c:cat>
          <c:val>
            <c:numRef>
              <c:f>Incobrables!$G$22:$G$25</c:f>
              <c:numCache>
                <c:formatCode>#,##0.00</c:formatCode>
                <c:ptCount val="4"/>
                <c:pt idx="0">
                  <c:v>66.34</c:v>
                </c:pt>
                <c:pt idx="1">
                  <c:v>86.83</c:v>
                </c:pt>
                <c:pt idx="2">
                  <c:v>1.71</c:v>
                </c:pt>
                <c:pt idx="3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D-4522-B8F1-E0ADCA89BD2D}"/>
            </c:ext>
          </c:extLst>
        </c:ser>
        <c:ser>
          <c:idx val="1"/>
          <c:order val="1"/>
          <c:tx>
            <c:v>Ejercicio 2015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Incobrables!$B$22:$B$25</c:f>
              <c:strCache>
                <c:ptCount val="4"/>
                <c:pt idx="0">
                  <c:v>COBERTURA TOTAL</c:v>
                </c:pt>
                <c:pt idx="1">
                  <c:v>COBERTURA EJERCICIOS CERRADOS</c:v>
                </c:pt>
                <c:pt idx="2">
                  <c:v>INDICE BAJAS Y ANULACIONES EJERCICIO CORRIENTE</c:v>
                </c:pt>
                <c:pt idx="3">
                  <c:v>INDICE BAJAS Y ANULACIONES EJERCICIO CERRADOS</c:v>
                </c:pt>
              </c:strCache>
            </c:strRef>
          </c:cat>
          <c:val>
            <c:numRef>
              <c:f>Incobrables!$M$22:$M$25</c:f>
              <c:numCache>
                <c:formatCode>#,##0.00</c:formatCode>
                <c:ptCount val="4"/>
                <c:pt idx="0">
                  <c:v>73.75</c:v>
                </c:pt>
                <c:pt idx="1">
                  <c:v>88.42</c:v>
                </c:pt>
                <c:pt idx="2">
                  <c:v>1.9</c:v>
                </c:pt>
                <c:pt idx="3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5D-4522-B8F1-E0ADCA89B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9663216"/>
        <c:axId val="1"/>
        <c:axId val="2"/>
      </c:bar3DChart>
      <c:catAx>
        <c:axId val="59966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99663216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989637305699485"/>
          <c:y val="0.14409722222222221"/>
          <c:w val="0.10673575129533679"/>
          <c:h val="7.6388888888888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6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6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6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03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03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19050</xdr:rowOff>
    </xdr:from>
    <xdr:to>
      <xdr:col>0</xdr:col>
      <xdr:colOff>990600</xdr:colOff>
      <xdr:row>1</xdr:row>
      <xdr:rowOff>676275</xdr:rowOff>
    </xdr:to>
    <xdr:pic>
      <xdr:nvPicPr>
        <xdr:cNvPr id="1042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71450"/>
          <a:ext cx="8286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191625" cy="54864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38100</xdr:rowOff>
    </xdr:from>
    <xdr:to>
      <xdr:col>0</xdr:col>
      <xdr:colOff>1038225</xdr:colOff>
      <xdr:row>1</xdr:row>
      <xdr:rowOff>695325</xdr:rowOff>
    </xdr:to>
    <xdr:pic>
      <xdr:nvPicPr>
        <xdr:cNvPr id="17414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90500"/>
          <a:ext cx="8286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191625" cy="54864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47625</xdr:rowOff>
    </xdr:from>
    <xdr:to>
      <xdr:col>0</xdr:col>
      <xdr:colOff>1009650</xdr:colOff>
      <xdr:row>1</xdr:row>
      <xdr:rowOff>704850</xdr:rowOff>
    </xdr:to>
    <xdr:pic>
      <xdr:nvPicPr>
        <xdr:cNvPr id="18438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0025"/>
          <a:ext cx="8286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191625" cy="54864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66675</xdr:rowOff>
    </xdr:from>
    <xdr:to>
      <xdr:col>0</xdr:col>
      <xdr:colOff>1076325</xdr:colOff>
      <xdr:row>1</xdr:row>
      <xdr:rowOff>723900</xdr:rowOff>
    </xdr:to>
    <xdr:pic>
      <xdr:nvPicPr>
        <xdr:cNvPr id="19461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28600"/>
          <a:ext cx="8382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191625" cy="54864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47625</xdr:rowOff>
    </xdr:from>
    <xdr:to>
      <xdr:col>0</xdr:col>
      <xdr:colOff>1028700</xdr:colOff>
      <xdr:row>1</xdr:row>
      <xdr:rowOff>704850</xdr:rowOff>
    </xdr:to>
    <xdr:pic>
      <xdr:nvPicPr>
        <xdr:cNvPr id="20485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0025"/>
          <a:ext cx="8286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191625" cy="54864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0</xdr:rowOff>
    </xdr:from>
    <xdr:to>
      <xdr:col>0</xdr:col>
      <xdr:colOff>1095375</xdr:colOff>
      <xdr:row>1</xdr:row>
      <xdr:rowOff>657225</xdr:rowOff>
    </xdr:to>
    <xdr:pic>
      <xdr:nvPicPr>
        <xdr:cNvPr id="4108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2400"/>
          <a:ext cx="8286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91625" cy="54864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191625" cy="54864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28575</xdr:rowOff>
    </xdr:from>
    <xdr:to>
      <xdr:col>0</xdr:col>
      <xdr:colOff>1009650</xdr:colOff>
      <xdr:row>1</xdr:row>
      <xdr:rowOff>685800</xdr:rowOff>
    </xdr:to>
    <xdr:pic>
      <xdr:nvPicPr>
        <xdr:cNvPr id="2070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8286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91625" cy="54864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28575</xdr:rowOff>
    </xdr:from>
    <xdr:to>
      <xdr:col>0</xdr:col>
      <xdr:colOff>1057275</xdr:colOff>
      <xdr:row>1</xdr:row>
      <xdr:rowOff>685800</xdr:rowOff>
    </xdr:to>
    <xdr:pic>
      <xdr:nvPicPr>
        <xdr:cNvPr id="3080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90500"/>
          <a:ext cx="8286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91625" cy="54864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28575</xdr:rowOff>
    </xdr:from>
    <xdr:to>
      <xdr:col>0</xdr:col>
      <xdr:colOff>1009650</xdr:colOff>
      <xdr:row>1</xdr:row>
      <xdr:rowOff>685800</xdr:rowOff>
    </xdr:to>
    <xdr:pic>
      <xdr:nvPicPr>
        <xdr:cNvPr id="15370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8286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191625" cy="54864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57150</xdr:rowOff>
    </xdr:from>
    <xdr:to>
      <xdr:col>0</xdr:col>
      <xdr:colOff>1085850</xdr:colOff>
      <xdr:row>1</xdr:row>
      <xdr:rowOff>714375</xdr:rowOff>
    </xdr:to>
    <xdr:pic>
      <xdr:nvPicPr>
        <xdr:cNvPr id="16390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19075"/>
          <a:ext cx="8286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35"/>
  <sheetViews>
    <sheetView tabSelected="1" zoomScaleNormal="100" workbookViewId="0">
      <selection activeCell="B35" sqref="B35"/>
    </sheetView>
  </sheetViews>
  <sheetFormatPr baseColWidth="10" defaultColWidth="11.5703125" defaultRowHeight="12" x14ac:dyDescent="0.2"/>
  <cols>
    <col min="1" max="1" width="16.85546875" style="44" customWidth="1"/>
    <col min="2" max="2" width="40.28515625" style="44" customWidth="1"/>
    <col min="3" max="4" width="1.140625" style="44" customWidth="1"/>
    <col min="5" max="5" width="13.42578125" style="91" bestFit="1" customWidth="1"/>
    <col min="6" max="6" width="2" style="44" bestFit="1" customWidth="1"/>
    <col min="7" max="7" width="5.7109375" style="46" bestFit="1" customWidth="1"/>
    <col min="8" max="8" width="2.42578125" style="90" bestFit="1" customWidth="1"/>
    <col min="9" max="10" width="1.140625" style="44" customWidth="1"/>
    <col min="11" max="11" width="12.5703125" style="91" bestFit="1" customWidth="1"/>
    <col min="12" max="12" width="2" style="44" bestFit="1" customWidth="1"/>
    <col min="13" max="13" width="6" style="44" bestFit="1" customWidth="1"/>
    <col min="14" max="14" width="2.42578125" style="90" bestFit="1" customWidth="1"/>
    <col min="15" max="15" width="1.140625" style="44" customWidth="1"/>
    <col min="16" max="16" width="5.7109375" style="44" bestFit="1" customWidth="1"/>
    <col min="17" max="17" width="11.5703125" style="44"/>
    <col min="18" max="18" width="11.5703125" style="46"/>
    <col min="19" max="16384" width="11.5703125" style="44"/>
  </cols>
  <sheetData>
    <row r="2" spans="1:18" ht="59.45" customHeight="1" x14ac:dyDescent="0.2">
      <c r="B2" s="120" t="s">
        <v>126</v>
      </c>
    </row>
    <row r="3" spans="1:18" x14ac:dyDescent="0.2">
      <c r="E3" s="44"/>
      <c r="G3" s="44"/>
      <c r="H3" s="44"/>
    </row>
    <row r="4" spans="1:18" ht="12.75" x14ac:dyDescent="0.2">
      <c r="B4" s="147" t="s">
        <v>128</v>
      </c>
      <c r="C4" s="147"/>
      <c r="D4" s="147"/>
      <c r="E4" s="147"/>
      <c r="F4" s="147"/>
      <c r="G4" s="147"/>
      <c r="H4" s="147"/>
      <c r="I4" s="147"/>
      <c r="J4" s="147"/>
      <c r="K4" s="147"/>
    </row>
    <row r="6" spans="1:18" ht="13.15" customHeight="1" x14ac:dyDescent="0.2">
      <c r="A6" s="141" t="s">
        <v>0</v>
      </c>
      <c r="B6" s="141"/>
      <c r="C6" s="141"/>
      <c r="D6" s="142" t="s">
        <v>124</v>
      </c>
      <c r="E6" s="143"/>
      <c r="F6" s="143"/>
      <c r="G6" s="143"/>
      <c r="H6" s="143"/>
      <c r="I6" s="144"/>
      <c r="J6" s="142" t="s">
        <v>116</v>
      </c>
      <c r="K6" s="143"/>
      <c r="L6" s="143"/>
      <c r="M6" s="143"/>
      <c r="N6" s="143"/>
      <c r="O6" s="144"/>
      <c r="P6" s="99" t="s">
        <v>1</v>
      </c>
    </row>
    <row r="7" spans="1:18" s="23" customFormat="1" ht="13.15" customHeight="1" x14ac:dyDescent="0.2">
      <c r="A7" s="54"/>
      <c r="B7" s="55"/>
      <c r="C7" s="56"/>
      <c r="D7" s="57"/>
      <c r="E7" s="101"/>
      <c r="F7" s="101"/>
      <c r="G7" s="101"/>
      <c r="H7" s="101"/>
      <c r="I7" s="101"/>
      <c r="J7" s="57"/>
      <c r="K7" s="101"/>
      <c r="L7" s="101"/>
      <c r="M7" s="101"/>
      <c r="N7" s="101"/>
      <c r="O7" s="101"/>
      <c r="P7" s="102"/>
    </row>
    <row r="8" spans="1:18" ht="13.15" customHeight="1" x14ac:dyDescent="0.2">
      <c r="A8" s="132" t="s">
        <v>62</v>
      </c>
      <c r="B8" s="133"/>
      <c r="C8" s="134"/>
      <c r="D8" s="145"/>
      <c r="E8" s="146"/>
      <c r="F8" s="146"/>
      <c r="G8" s="146"/>
      <c r="H8" s="146"/>
      <c r="I8" s="146"/>
      <c r="J8" s="145"/>
      <c r="K8" s="146"/>
      <c r="L8" s="146"/>
      <c r="M8" s="146"/>
      <c r="N8" s="146"/>
      <c r="O8" s="146"/>
      <c r="P8" s="4"/>
    </row>
    <row r="9" spans="1:18" x14ac:dyDescent="0.2">
      <c r="A9" s="85"/>
      <c r="B9" s="115" t="s">
        <v>63</v>
      </c>
      <c r="C9" s="95"/>
      <c r="D9" s="85"/>
      <c r="E9" s="20">
        <v>145207185.59</v>
      </c>
      <c r="F9" s="130" t="s">
        <v>3</v>
      </c>
      <c r="G9" s="135">
        <f>E9/E10*100</f>
        <v>22.41</v>
      </c>
      <c r="H9" s="137" t="s">
        <v>4</v>
      </c>
      <c r="I9" s="92"/>
      <c r="J9" s="85"/>
      <c r="K9" s="20">
        <v>55704779.619999997</v>
      </c>
      <c r="L9" s="130" t="s">
        <v>3</v>
      </c>
      <c r="M9" s="130">
        <f>K9/K10*100</f>
        <v>9.09</v>
      </c>
      <c r="N9" s="137" t="s">
        <v>4</v>
      </c>
      <c r="O9" s="92"/>
      <c r="P9" s="139">
        <f>G9-M9</f>
        <v>13.32</v>
      </c>
    </row>
    <row r="10" spans="1:18" x14ac:dyDescent="0.2">
      <c r="A10" s="87"/>
      <c r="B10" s="115" t="s">
        <v>64</v>
      </c>
      <c r="C10" s="96"/>
      <c r="D10" s="87"/>
      <c r="E10" s="20">
        <v>648048000</v>
      </c>
      <c r="F10" s="131"/>
      <c r="G10" s="136"/>
      <c r="H10" s="138"/>
      <c r="I10" s="20"/>
      <c r="J10" s="87"/>
      <c r="K10" s="20">
        <v>612672000</v>
      </c>
      <c r="L10" s="131"/>
      <c r="M10" s="131"/>
      <c r="N10" s="138"/>
      <c r="O10" s="20"/>
      <c r="P10" s="140"/>
    </row>
    <row r="11" spans="1:18" x14ac:dyDescent="0.2">
      <c r="A11" s="132" t="s">
        <v>67</v>
      </c>
      <c r="B11" s="133"/>
      <c r="C11" s="134"/>
      <c r="D11" s="122"/>
      <c r="E11" s="123"/>
      <c r="F11" s="123"/>
      <c r="G11" s="123"/>
      <c r="H11" s="123"/>
      <c r="I11" s="124"/>
      <c r="J11" s="122"/>
      <c r="K11" s="123"/>
      <c r="L11" s="123"/>
      <c r="M11" s="123"/>
      <c r="N11" s="123"/>
      <c r="O11" s="124"/>
      <c r="P11" s="4"/>
    </row>
    <row r="12" spans="1:18" x14ac:dyDescent="0.2">
      <c r="A12" s="85"/>
      <c r="B12" s="115" t="s">
        <v>34</v>
      </c>
      <c r="C12" s="95"/>
      <c r="D12" s="85"/>
      <c r="E12" s="20">
        <v>739484617.21000004</v>
      </c>
      <c r="F12" s="130" t="s">
        <v>3</v>
      </c>
      <c r="G12" s="135">
        <f>E12*100/E13</f>
        <v>93.22</v>
      </c>
      <c r="H12" s="137" t="s">
        <v>4</v>
      </c>
      <c r="I12" s="86"/>
      <c r="J12" s="85"/>
      <c r="K12" s="20">
        <v>641789477.60000002</v>
      </c>
      <c r="L12" s="130" t="s">
        <v>3</v>
      </c>
      <c r="M12" s="130">
        <f>K12*100/K13</f>
        <v>96.02</v>
      </c>
      <c r="N12" s="137" t="s">
        <v>4</v>
      </c>
      <c r="O12" s="86"/>
      <c r="P12" s="139">
        <f>G12-M12</f>
        <v>-2.8</v>
      </c>
    </row>
    <row r="13" spans="1:18" x14ac:dyDescent="0.2">
      <c r="A13" s="87"/>
      <c r="B13" s="115" t="s">
        <v>68</v>
      </c>
      <c r="C13" s="96"/>
      <c r="D13" s="87"/>
      <c r="E13" s="20">
        <v>793255185.59000003</v>
      </c>
      <c r="F13" s="131"/>
      <c r="G13" s="136"/>
      <c r="H13" s="138"/>
      <c r="I13" s="88"/>
      <c r="J13" s="87"/>
      <c r="K13" s="20">
        <v>668376779.62</v>
      </c>
      <c r="L13" s="131"/>
      <c r="M13" s="131"/>
      <c r="N13" s="138"/>
      <c r="O13" s="88"/>
      <c r="P13" s="140"/>
    </row>
    <row r="14" spans="1:18" s="103" customFormat="1" x14ac:dyDescent="0.2">
      <c r="A14" s="132" t="s">
        <v>90</v>
      </c>
      <c r="B14" s="133"/>
      <c r="C14" s="134"/>
      <c r="D14" s="122"/>
      <c r="E14" s="123"/>
      <c r="F14" s="123"/>
      <c r="G14" s="123"/>
      <c r="H14" s="123"/>
      <c r="I14" s="124"/>
      <c r="J14" s="122"/>
      <c r="K14" s="123"/>
      <c r="L14" s="123"/>
      <c r="M14" s="123"/>
      <c r="N14" s="123"/>
      <c r="O14" s="124"/>
      <c r="P14" s="98"/>
      <c r="R14" s="104"/>
    </row>
    <row r="15" spans="1:18" s="103" customFormat="1" x14ac:dyDescent="0.2">
      <c r="A15" s="85"/>
      <c r="B15" s="115" t="s">
        <v>70</v>
      </c>
      <c r="C15" s="95"/>
      <c r="D15" s="85"/>
      <c r="E15" s="20">
        <v>655075819.46000004</v>
      </c>
      <c r="F15" s="130" t="s">
        <v>3</v>
      </c>
      <c r="G15" s="135">
        <f>E15*100/E16</f>
        <v>88.59</v>
      </c>
      <c r="H15" s="137" t="s">
        <v>4</v>
      </c>
      <c r="I15" s="86"/>
      <c r="J15" s="85"/>
      <c r="K15" s="20">
        <v>585089218.33000004</v>
      </c>
      <c r="L15" s="130" t="s">
        <v>3</v>
      </c>
      <c r="M15" s="130">
        <f>K15*100/K16</f>
        <v>91.17</v>
      </c>
      <c r="N15" s="137" t="s">
        <v>4</v>
      </c>
      <c r="O15" s="86"/>
      <c r="P15" s="125">
        <f>G15-M15</f>
        <v>-2.58</v>
      </c>
      <c r="R15" s="104"/>
    </row>
    <row r="16" spans="1:18" s="103" customFormat="1" x14ac:dyDescent="0.2">
      <c r="A16" s="87"/>
      <c r="B16" s="115" t="s">
        <v>34</v>
      </c>
      <c r="C16" s="96"/>
      <c r="D16" s="87"/>
      <c r="E16" s="20">
        <f>E12</f>
        <v>739484617.21000004</v>
      </c>
      <c r="F16" s="131"/>
      <c r="G16" s="136"/>
      <c r="H16" s="138"/>
      <c r="I16" s="88"/>
      <c r="J16" s="87"/>
      <c r="K16" s="20">
        <f>K12</f>
        <v>641789477.60000002</v>
      </c>
      <c r="L16" s="131"/>
      <c r="M16" s="131"/>
      <c r="N16" s="138"/>
      <c r="O16" s="88"/>
      <c r="P16" s="126"/>
      <c r="R16" s="104"/>
    </row>
    <row r="17" spans="1:18" s="103" customFormat="1" x14ac:dyDescent="0.2">
      <c r="A17" s="132" t="s">
        <v>71</v>
      </c>
      <c r="B17" s="133"/>
      <c r="C17" s="134"/>
      <c r="D17" s="122"/>
      <c r="E17" s="123"/>
      <c r="F17" s="123"/>
      <c r="G17" s="123"/>
      <c r="H17" s="123"/>
      <c r="I17" s="124"/>
      <c r="J17" s="122"/>
      <c r="K17" s="123"/>
      <c r="L17" s="123"/>
      <c r="M17" s="123"/>
      <c r="N17" s="123"/>
      <c r="O17" s="124"/>
      <c r="P17" s="98"/>
      <c r="R17" s="104"/>
    </row>
    <row r="18" spans="1:18" s="103" customFormat="1" x14ac:dyDescent="0.2">
      <c r="A18" s="85"/>
      <c r="B18" s="115" t="s">
        <v>72</v>
      </c>
      <c r="C18" s="95"/>
      <c r="D18" s="85"/>
      <c r="E18" s="20">
        <v>70150668.640000001</v>
      </c>
      <c r="F18" s="130" t="s">
        <v>3</v>
      </c>
      <c r="G18" s="135">
        <f>E18*100/E19</f>
        <v>9.49</v>
      </c>
      <c r="H18" s="137" t="s">
        <v>4</v>
      </c>
      <c r="I18" s="86"/>
      <c r="J18" s="85"/>
      <c r="K18" s="20">
        <v>68690722.040000007</v>
      </c>
      <c r="L18" s="130" t="s">
        <v>3</v>
      </c>
      <c r="M18" s="130">
        <f>K18*100/K19</f>
        <v>10.7</v>
      </c>
      <c r="N18" s="137" t="s">
        <v>4</v>
      </c>
      <c r="O18" s="86"/>
      <c r="P18" s="125">
        <f>G18-M18</f>
        <v>-1.21</v>
      </c>
      <c r="R18" s="104"/>
    </row>
    <row r="19" spans="1:18" s="103" customFormat="1" x14ac:dyDescent="0.2">
      <c r="A19" s="87"/>
      <c r="B19" s="115" t="s">
        <v>34</v>
      </c>
      <c r="C19" s="96"/>
      <c r="D19" s="87"/>
      <c r="E19" s="20">
        <f>E12</f>
        <v>739484617.21000004</v>
      </c>
      <c r="F19" s="131"/>
      <c r="G19" s="136"/>
      <c r="H19" s="138"/>
      <c r="I19" s="88"/>
      <c r="J19" s="87"/>
      <c r="K19" s="20">
        <f>K16</f>
        <v>641789477.60000002</v>
      </c>
      <c r="L19" s="131"/>
      <c r="M19" s="131"/>
      <c r="N19" s="138"/>
      <c r="O19" s="88"/>
      <c r="P19" s="126"/>
      <c r="R19" s="104"/>
    </row>
    <row r="20" spans="1:18" s="103" customFormat="1" ht="12" customHeight="1" x14ac:dyDescent="0.2">
      <c r="A20" s="127" t="s">
        <v>92</v>
      </c>
      <c r="B20" s="128"/>
      <c r="C20" s="129"/>
      <c r="D20" s="122"/>
      <c r="E20" s="123"/>
      <c r="F20" s="123"/>
      <c r="G20" s="123"/>
      <c r="H20" s="123"/>
      <c r="I20" s="124"/>
      <c r="J20" s="122"/>
      <c r="K20" s="123"/>
      <c r="L20" s="123"/>
      <c r="M20" s="123"/>
      <c r="N20" s="123"/>
      <c r="O20" s="124"/>
      <c r="P20" s="98"/>
      <c r="R20" s="104"/>
    </row>
    <row r="21" spans="1:18" s="103" customFormat="1" x14ac:dyDescent="0.2">
      <c r="A21" s="109"/>
      <c r="B21" s="116" t="s">
        <v>93</v>
      </c>
      <c r="C21" s="111"/>
      <c r="D21" s="85"/>
      <c r="E21" s="20">
        <f>E16</f>
        <v>739484617.21000004</v>
      </c>
      <c r="F21" s="130" t="s">
        <v>3</v>
      </c>
      <c r="G21" s="135">
        <f>E21/E22</f>
        <v>829.85</v>
      </c>
      <c r="H21" s="137"/>
      <c r="I21" s="86"/>
      <c r="J21" s="85"/>
      <c r="K21" s="20">
        <f>K16</f>
        <v>641789477.60000002</v>
      </c>
      <c r="L21" s="130" t="s">
        <v>3</v>
      </c>
      <c r="M21" s="130">
        <f>K21/K22</f>
        <v>722.59</v>
      </c>
      <c r="N21" s="137"/>
      <c r="O21" s="86"/>
      <c r="P21" s="125">
        <f>G21-M21</f>
        <v>107.26</v>
      </c>
      <c r="R21" s="104"/>
    </row>
    <row r="22" spans="1:18" s="103" customFormat="1" x14ac:dyDescent="0.2">
      <c r="A22" s="112"/>
      <c r="B22" s="116" t="s">
        <v>10</v>
      </c>
      <c r="C22" s="113"/>
      <c r="D22" s="87"/>
      <c r="E22" s="21">
        <v>891111</v>
      </c>
      <c r="F22" s="131"/>
      <c r="G22" s="136"/>
      <c r="H22" s="138"/>
      <c r="I22" s="88"/>
      <c r="J22" s="87"/>
      <c r="K22" s="21">
        <v>888184</v>
      </c>
      <c r="L22" s="131"/>
      <c r="M22" s="131"/>
      <c r="N22" s="138"/>
      <c r="O22" s="88"/>
      <c r="P22" s="126"/>
      <c r="R22" s="104"/>
    </row>
    <row r="23" spans="1:18" s="103" customFormat="1" x14ac:dyDescent="0.2">
      <c r="A23" s="127" t="s">
        <v>94</v>
      </c>
      <c r="B23" s="128"/>
      <c r="C23" s="129"/>
      <c r="D23" s="122"/>
      <c r="E23" s="123"/>
      <c r="F23" s="123"/>
      <c r="G23" s="123"/>
      <c r="H23" s="123"/>
      <c r="I23" s="124"/>
      <c r="J23" s="122"/>
      <c r="K23" s="123"/>
      <c r="L23" s="123"/>
      <c r="M23" s="123"/>
      <c r="N23" s="123"/>
      <c r="O23" s="124"/>
      <c r="P23" s="98"/>
      <c r="R23" s="104"/>
    </row>
    <row r="24" spans="1:18" s="103" customFormat="1" x14ac:dyDescent="0.2">
      <c r="A24" s="109"/>
      <c r="B24" s="116" t="s">
        <v>73</v>
      </c>
      <c r="C24" s="111"/>
      <c r="D24" s="85"/>
      <c r="E24" s="20">
        <f>48766766.42+69868858.02</f>
        <v>118635624.44</v>
      </c>
      <c r="F24" s="130" t="s">
        <v>3</v>
      </c>
      <c r="G24" s="135">
        <f>E24/E25</f>
        <v>133.13</v>
      </c>
      <c r="H24" s="137"/>
      <c r="I24" s="86"/>
      <c r="J24" s="85"/>
      <c r="K24" s="20">
        <f>64998100.58+90848812.59</f>
        <v>155846913.16999999</v>
      </c>
      <c r="L24" s="130" t="s">
        <v>3</v>
      </c>
      <c r="M24" s="130">
        <f>K24/K25</f>
        <v>175.47</v>
      </c>
      <c r="N24" s="137"/>
      <c r="O24" s="86"/>
      <c r="P24" s="125">
        <f>G24-M24</f>
        <v>-42.34</v>
      </c>
      <c r="R24" s="104"/>
    </row>
    <row r="25" spans="1:18" s="103" customFormat="1" x14ac:dyDescent="0.2">
      <c r="A25" s="87"/>
      <c r="B25" s="115" t="s">
        <v>10</v>
      </c>
      <c r="C25" s="96"/>
      <c r="D25" s="87"/>
      <c r="E25" s="22">
        <f>E22</f>
        <v>891111</v>
      </c>
      <c r="F25" s="131"/>
      <c r="G25" s="136"/>
      <c r="H25" s="138"/>
      <c r="I25" s="88"/>
      <c r="J25" s="87"/>
      <c r="K25" s="22">
        <f>K22</f>
        <v>888184</v>
      </c>
      <c r="L25" s="131"/>
      <c r="M25" s="131"/>
      <c r="N25" s="138"/>
      <c r="O25" s="88"/>
      <c r="P25" s="126"/>
      <c r="R25" s="104"/>
    </row>
    <row r="26" spans="1:18" s="103" customFormat="1" x14ac:dyDescent="0.2">
      <c r="A26" s="132" t="s">
        <v>89</v>
      </c>
      <c r="B26" s="133"/>
      <c r="C26" s="134"/>
      <c r="D26" s="122"/>
      <c r="E26" s="123"/>
      <c r="F26" s="123"/>
      <c r="G26" s="123"/>
      <c r="H26" s="123"/>
      <c r="I26" s="124"/>
      <c r="J26" s="122"/>
      <c r="K26" s="123"/>
      <c r="L26" s="123"/>
      <c r="M26" s="123"/>
      <c r="N26" s="123"/>
      <c r="O26" s="124"/>
      <c r="P26" s="98"/>
      <c r="R26" s="104"/>
    </row>
    <row r="27" spans="1:18" s="103" customFormat="1" x14ac:dyDescent="0.2">
      <c r="A27" s="85"/>
      <c r="B27" s="115" t="s">
        <v>73</v>
      </c>
      <c r="C27" s="95"/>
      <c r="D27" s="85"/>
      <c r="E27" s="20">
        <f>E24</f>
        <v>118635624.44</v>
      </c>
      <c r="F27" s="130" t="s">
        <v>3</v>
      </c>
      <c r="G27" s="135">
        <f>E27*100/E28</f>
        <v>16.04</v>
      </c>
      <c r="H27" s="137" t="s">
        <v>4</v>
      </c>
      <c r="I27" s="86"/>
      <c r="J27" s="85"/>
      <c r="K27" s="20">
        <f>K24</f>
        <v>155846913.16999999</v>
      </c>
      <c r="L27" s="130" t="s">
        <v>3</v>
      </c>
      <c r="M27" s="130">
        <f>K27*100/K28</f>
        <v>24.28</v>
      </c>
      <c r="N27" s="137" t="s">
        <v>4</v>
      </c>
      <c r="O27" s="86"/>
      <c r="P27" s="125">
        <f>G27-M27</f>
        <v>-8.24</v>
      </c>
      <c r="R27" s="104"/>
    </row>
    <row r="28" spans="1:18" s="103" customFormat="1" x14ac:dyDescent="0.2">
      <c r="A28" s="87"/>
      <c r="B28" s="115" t="s">
        <v>34</v>
      </c>
      <c r="C28" s="96"/>
      <c r="D28" s="87"/>
      <c r="E28" s="20">
        <f>E12</f>
        <v>739484617.21000004</v>
      </c>
      <c r="F28" s="131"/>
      <c r="G28" s="136"/>
      <c r="H28" s="138"/>
      <c r="I28" s="88"/>
      <c r="J28" s="87"/>
      <c r="K28" s="20">
        <f>K19</f>
        <v>641789477.60000002</v>
      </c>
      <c r="L28" s="131"/>
      <c r="M28" s="131"/>
      <c r="N28" s="138"/>
      <c r="O28" s="88"/>
      <c r="P28" s="126"/>
      <c r="R28" s="104"/>
    </row>
    <row r="31" spans="1:18" x14ac:dyDescent="0.2">
      <c r="B31" s="24" t="s">
        <v>62</v>
      </c>
      <c r="G31" s="46">
        <f>G9</f>
        <v>22.41</v>
      </c>
      <c r="M31" s="45">
        <f>M9</f>
        <v>9.09</v>
      </c>
    </row>
    <row r="32" spans="1:18" x14ac:dyDescent="0.2">
      <c r="B32" s="24" t="s">
        <v>67</v>
      </c>
      <c r="G32" s="46">
        <f>G12</f>
        <v>93.22</v>
      </c>
      <c r="M32" s="45">
        <f>M12</f>
        <v>96.02</v>
      </c>
    </row>
    <row r="33" spans="2:13" x14ac:dyDescent="0.2">
      <c r="B33" s="24" t="s">
        <v>104</v>
      </c>
      <c r="G33" s="46">
        <f>G15</f>
        <v>88.59</v>
      </c>
      <c r="M33" s="45">
        <f>M15</f>
        <v>91.17</v>
      </c>
    </row>
    <row r="34" spans="2:13" x14ac:dyDescent="0.2">
      <c r="B34" s="24" t="s">
        <v>71</v>
      </c>
      <c r="G34" s="46">
        <f>G18</f>
        <v>9.49</v>
      </c>
      <c r="M34" s="45">
        <f>M18</f>
        <v>10.7</v>
      </c>
    </row>
    <row r="35" spans="2:13" x14ac:dyDescent="0.2">
      <c r="B35" s="24" t="s">
        <v>89</v>
      </c>
      <c r="G35" s="46">
        <f>G27</f>
        <v>16.04</v>
      </c>
      <c r="M35" s="45">
        <f>M27</f>
        <v>24.28</v>
      </c>
    </row>
  </sheetData>
  <mergeCells count="74">
    <mergeCell ref="B4:K4"/>
    <mergeCell ref="N27:N28"/>
    <mergeCell ref="D8:I8"/>
    <mergeCell ref="A8:C8"/>
    <mergeCell ref="M15:M16"/>
    <mergeCell ref="F27:F28"/>
    <mergeCell ref="G27:G28"/>
    <mergeCell ref="H27:H28"/>
    <mergeCell ref="A14:C14"/>
    <mergeCell ref="A11:C11"/>
    <mergeCell ref="A17:C17"/>
    <mergeCell ref="P9:P10"/>
    <mergeCell ref="F9:F10"/>
    <mergeCell ref="G9:G10"/>
    <mergeCell ref="H9:H10"/>
    <mergeCell ref="L9:L10"/>
    <mergeCell ref="M9:M10"/>
    <mergeCell ref="N9:N10"/>
    <mergeCell ref="D17:I17"/>
    <mergeCell ref="J17:O17"/>
    <mergeCell ref="A6:C6"/>
    <mergeCell ref="D6:I6"/>
    <mergeCell ref="J6:O6"/>
    <mergeCell ref="L12:L13"/>
    <mergeCell ref="J8:O8"/>
    <mergeCell ref="G12:G13"/>
    <mergeCell ref="H12:H13"/>
    <mergeCell ref="J11:O11"/>
    <mergeCell ref="N12:N13"/>
    <mergeCell ref="F12:F13"/>
    <mergeCell ref="P27:P28"/>
    <mergeCell ref="L18:L19"/>
    <mergeCell ref="M18:M19"/>
    <mergeCell ref="L27:L28"/>
    <mergeCell ref="L24:L25"/>
    <mergeCell ref="M24:M25"/>
    <mergeCell ref="N24:N25"/>
    <mergeCell ref="P24:P25"/>
    <mergeCell ref="N18:N19"/>
    <mergeCell ref="M27:M28"/>
    <mergeCell ref="P18:P19"/>
    <mergeCell ref="G24:G25"/>
    <mergeCell ref="N21:N22"/>
    <mergeCell ref="P12:P13"/>
    <mergeCell ref="M12:M13"/>
    <mergeCell ref="P15:P16"/>
    <mergeCell ref="N15:N16"/>
    <mergeCell ref="D11:I11"/>
    <mergeCell ref="H24:H25"/>
    <mergeCell ref="F15:F16"/>
    <mergeCell ref="G15:G16"/>
    <mergeCell ref="H15:H16"/>
    <mergeCell ref="L15:L16"/>
    <mergeCell ref="D14:I14"/>
    <mergeCell ref="J14:O14"/>
    <mergeCell ref="F18:F19"/>
    <mergeCell ref="G18:G19"/>
    <mergeCell ref="D26:I26"/>
    <mergeCell ref="H18:H19"/>
    <mergeCell ref="M21:M22"/>
    <mergeCell ref="F21:F22"/>
    <mergeCell ref="G21:G22"/>
    <mergeCell ref="H21:H22"/>
    <mergeCell ref="L21:L22"/>
    <mergeCell ref="J26:O26"/>
    <mergeCell ref="P21:P22"/>
    <mergeCell ref="J20:O20"/>
    <mergeCell ref="D20:I20"/>
    <mergeCell ref="A20:C20"/>
    <mergeCell ref="D23:I23"/>
    <mergeCell ref="A23:C23"/>
    <mergeCell ref="J23:O23"/>
    <mergeCell ref="F24:F25"/>
    <mergeCell ref="A26:C26"/>
  </mergeCells>
  <phoneticPr fontId="1" type="noConversion"/>
  <pageMargins left="0.75" right="0.75" top="1" bottom="1" header="0" footer="0"/>
  <pageSetup paperSize="9" scale="80" orientation="landscape" horizontalDpi="1200" verticalDpi="12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31"/>
  <sheetViews>
    <sheetView zoomScaleNormal="100" workbookViewId="0">
      <selection activeCell="P28" sqref="P28"/>
    </sheetView>
  </sheetViews>
  <sheetFormatPr baseColWidth="10" defaultColWidth="11.5703125" defaultRowHeight="12" x14ac:dyDescent="0.2"/>
  <cols>
    <col min="1" max="1" width="16.85546875" style="44" customWidth="1"/>
    <col min="2" max="2" width="31.85546875" style="44" customWidth="1"/>
    <col min="3" max="4" width="1.140625" style="44" customWidth="1"/>
    <col min="5" max="5" width="13.85546875" style="44" bestFit="1" customWidth="1"/>
    <col min="6" max="6" width="2" style="44" bestFit="1" customWidth="1"/>
    <col min="7" max="7" width="5.42578125" style="44" bestFit="1" customWidth="1"/>
    <col min="8" max="8" width="2.42578125" style="44" bestFit="1" customWidth="1"/>
    <col min="9" max="10" width="1.140625" style="44" customWidth="1"/>
    <col min="11" max="11" width="13.85546875" style="44" bestFit="1" customWidth="1"/>
    <col min="12" max="12" width="2" style="44" bestFit="1" customWidth="1"/>
    <col min="13" max="13" width="6.5703125" style="44" bestFit="1" customWidth="1"/>
    <col min="14" max="14" width="2.42578125" style="44" bestFit="1" customWidth="1"/>
    <col min="15" max="15" width="1.140625" style="44" customWidth="1"/>
    <col min="16" max="16" width="7.7109375" style="44" bestFit="1" customWidth="1"/>
    <col min="17" max="16384" width="11.5703125" style="44"/>
  </cols>
  <sheetData>
    <row r="2" spans="1:16" ht="59.45" customHeight="1" x14ac:dyDescent="0.2">
      <c r="B2" s="120" t="s">
        <v>131</v>
      </c>
    </row>
    <row r="4" spans="1:16" ht="12.75" x14ac:dyDescent="0.2">
      <c r="B4" s="147" t="s">
        <v>137</v>
      </c>
      <c r="C4" s="147"/>
      <c r="D4" s="147"/>
      <c r="E4" s="147"/>
      <c r="F4" s="147"/>
      <c r="G4" s="147"/>
      <c r="H4" s="147"/>
      <c r="I4" s="147"/>
      <c r="J4" s="147"/>
    </row>
    <row r="6" spans="1:16" ht="13.15" customHeight="1" x14ac:dyDescent="0.2">
      <c r="A6" s="141" t="s">
        <v>0</v>
      </c>
      <c r="B6" s="141"/>
      <c r="C6" s="141"/>
      <c r="D6" s="142" t="s">
        <v>124</v>
      </c>
      <c r="E6" s="143"/>
      <c r="F6" s="143"/>
      <c r="G6" s="143"/>
      <c r="H6" s="143"/>
      <c r="I6" s="144"/>
      <c r="J6" s="142" t="s">
        <v>116</v>
      </c>
      <c r="K6" s="143"/>
      <c r="L6" s="143"/>
      <c r="M6" s="143"/>
      <c r="N6" s="143"/>
      <c r="O6" s="144"/>
      <c r="P6" s="100" t="s">
        <v>1</v>
      </c>
    </row>
    <row r="7" spans="1:16" ht="13.15" customHeight="1" x14ac:dyDescent="0.2">
      <c r="A7" s="54"/>
      <c r="B7" s="55"/>
      <c r="C7" s="55"/>
      <c r="D7" s="57"/>
      <c r="E7" s="101"/>
      <c r="F7" s="101"/>
      <c r="G7" s="101"/>
      <c r="H7" s="101"/>
      <c r="I7" s="101"/>
      <c r="J7" s="57"/>
      <c r="K7" s="101"/>
      <c r="L7" s="101"/>
      <c r="M7" s="101"/>
      <c r="N7" s="101"/>
      <c r="O7" s="101"/>
      <c r="P7" s="114"/>
    </row>
    <row r="8" spans="1:16" ht="13.15" customHeight="1" x14ac:dyDescent="0.2">
      <c r="A8" s="155" t="s">
        <v>87</v>
      </c>
      <c r="B8" s="156"/>
      <c r="C8" s="157"/>
      <c r="D8" s="2"/>
      <c r="E8" s="3"/>
      <c r="F8" s="3"/>
      <c r="G8" s="3"/>
      <c r="H8" s="3"/>
      <c r="I8" s="1"/>
      <c r="J8" s="2"/>
      <c r="K8" s="3"/>
      <c r="L8" s="3"/>
      <c r="M8" s="3"/>
      <c r="N8" s="3"/>
      <c r="O8" s="1"/>
      <c r="P8" s="4"/>
    </row>
    <row r="9" spans="1:16" x14ac:dyDescent="0.2">
      <c r="A9" s="5"/>
      <c r="B9" s="29" t="s">
        <v>26</v>
      </c>
      <c r="C9" s="7"/>
      <c r="D9" s="5"/>
      <c r="E9" s="8">
        <v>153117978.13999999</v>
      </c>
      <c r="F9" s="148" t="s">
        <v>3</v>
      </c>
      <c r="G9" s="148">
        <f>E9*100/E10</f>
        <v>100.38</v>
      </c>
      <c r="H9" s="148" t="s">
        <v>4</v>
      </c>
      <c r="I9" s="17"/>
      <c r="J9" s="5"/>
      <c r="K9" s="8">
        <v>81072255.450000003</v>
      </c>
      <c r="L9" s="148" t="s">
        <v>3</v>
      </c>
      <c r="M9" s="148">
        <f>K9*100/K10</f>
        <v>59.66</v>
      </c>
      <c r="N9" s="148" t="s">
        <v>4</v>
      </c>
      <c r="O9" s="17"/>
      <c r="P9" s="139">
        <f>G9-M9</f>
        <v>40.72</v>
      </c>
    </row>
    <row r="10" spans="1:16" x14ac:dyDescent="0.2">
      <c r="A10" s="12"/>
      <c r="B10" s="29" t="s">
        <v>122</v>
      </c>
      <c r="C10" s="13"/>
      <c r="D10" s="12"/>
      <c r="E10" s="9">
        <v>152539272.15000001</v>
      </c>
      <c r="F10" s="149"/>
      <c r="G10" s="149"/>
      <c r="H10" s="149"/>
      <c r="I10" s="19"/>
      <c r="J10" s="12"/>
      <c r="K10" s="9">
        <v>135882665</v>
      </c>
      <c r="L10" s="149"/>
      <c r="M10" s="149"/>
      <c r="N10" s="149"/>
      <c r="O10" s="19"/>
      <c r="P10" s="140"/>
    </row>
    <row r="11" spans="1:16" ht="13.15" customHeight="1" x14ac:dyDescent="0.2">
      <c r="A11" s="155" t="s">
        <v>123</v>
      </c>
      <c r="B11" s="156"/>
      <c r="C11" s="157"/>
      <c r="D11" s="48"/>
      <c r="E11" s="39"/>
      <c r="F11" s="39"/>
      <c r="G11" s="39"/>
      <c r="H11" s="39"/>
      <c r="I11" s="40"/>
      <c r="J11" s="48"/>
      <c r="K11" s="39"/>
      <c r="L11" s="39"/>
      <c r="M11" s="39"/>
      <c r="N11" s="39"/>
      <c r="O11" s="40"/>
      <c r="P11" s="49"/>
    </row>
    <row r="12" spans="1:16" ht="24" x14ac:dyDescent="0.2">
      <c r="A12" s="5"/>
      <c r="B12" s="29" t="s">
        <v>88</v>
      </c>
      <c r="C12" s="7"/>
      <c r="D12" s="5"/>
      <c r="E12" s="8">
        <f>E9+49476095.21</f>
        <v>202594073.34999999</v>
      </c>
      <c r="F12" s="148" t="s">
        <v>3</v>
      </c>
      <c r="G12" s="148">
        <f>E12*100/E13</f>
        <v>132.81</v>
      </c>
      <c r="H12" s="148" t="s">
        <v>4</v>
      </c>
      <c r="I12" s="17"/>
      <c r="J12" s="5"/>
      <c r="K12" s="8">
        <f>K9+43554587</f>
        <v>124626842.45</v>
      </c>
      <c r="L12" s="148" t="s">
        <v>3</v>
      </c>
      <c r="M12" s="148">
        <f>K12*100/K13</f>
        <v>91.72</v>
      </c>
      <c r="N12" s="148" t="s">
        <v>4</v>
      </c>
      <c r="O12" s="17"/>
      <c r="P12" s="139">
        <f>G12-M12</f>
        <v>41.09</v>
      </c>
    </row>
    <row r="13" spans="1:16" x14ac:dyDescent="0.2">
      <c r="A13" s="12"/>
      <c r="B13" s="29" t="s">
        <v>122</v>
      </c>
      <c r="C13" s="13"/>
      <c r="D13" s="12"/>
      <c r="E13" s="8">
        <f>E10</f>
        <v>152539272.15000001</v>
      </c>
      <c r="F13" s="149"/>
      <c r="G13" s="149"/>
      <c r="H13" s="149"/>
      <c r="I13" s="19"/>
      <c r="J13" s="12"/>
      <c r="K13" s="8">
        <f>K10</f>
        <v>135882665</v>
      </c>
      <c r="L13" s="149"/>
      <c r="M13" s="149"/>
      <c r="N13" s="149"/>
      <c r="O13" s="19"/>
      <c r="P13" s="140"/>
    </row>
    <row r="14" spans="1:16" ht="13.15" customHeight="1" x14ac:dyDescent="0.2">
      <c r="A14" s="155" t="s">
        <v>120</v>
      </c>
      <c r="B14" s="156"/>
      <c r="C14" s="157"/>
      <c r="D14" s="2"/>
      <c r="E14" s="3"/>
      <c r="F14" s="3"/>
      <c r="G14" s="3"/>
      <c r="H14" s="3"/>
      <c r="I14" s="1"/>
      <c r="J14" s="2"/>
      <c r="K14" s="3"/>
      <c r="L14" s="3"/>
      <c r="M14" s="3"/>
      <c r="N14" s="3"/>
      <c r="O14" s="1"/>
      <c r="P14" s="4"/>
    </row>
    <row r="15" spans="1:16" x14ac:dyDescent="0.2">
      <c r="A15" s="5"/>
      <c r="B15" s="29" t="s">
        <v>121</v>
      </c>
      <c r="C15" s="7"/>
      <c r="D15" s="5"/>
      <c r="E15" s="8">
        <v>214557013.81</v>
      </c>
      <c r="F15" s="148" t="s">
        <v>3</v>
      </c>
      <c r="G15" s="148">
        <f>E15*100/E16</f>
        <v>140.66</v>
      </c>
      <c r="H15" s="148" t="s">
        <v>4</v>
      </c>
      <c r="I15" s="17"/>
      <c r="J15" s="5"/>
      <c r="K15" s="8">
        <v>168377689.25</v>
      </c>
      <c r="L15" s="148" t="s">
        <v>3</v>
      </c>
      <c r="M15" s="148">
        <f>K15*100/K16</f>
        <v>123.91</v>
      </c>
      <c r="N15" s="148" t="s">
        <v>4</v>
      </c>
      <c r="O15" s="17"/>
      <c r="P15" s="139">
        <f>G15-M15</f>
        <v>16.75</v>
      </c>
    </row>
    <row r="16" spans="1:16" x14ac:dyDescent="0.2">
      <c r="A16" s="12"/>
      <c r="B16" s="29" t="s">
        <v>122</v>
      </c>
      <c r="C16" s="13"/>
      <c r="D16" s="12"/>
      <c r="E16" s="8">
        <f>E10</f>
        <v>152539272.15000001</v>
      </c>
      <c r="F16" s="149"/>
      <c r="G16" s="149"/>
      <c r="H16" s="149"/>
      <c r="I16" s="19"/>
      <c r="J16" s="12"/>
      <c r="K16" s="118">
        <f>K10</f>
        <v>135882665</v>
      </c>
      <c r="L16" s="149"/>
      <c r="M16" s="149"/>
      <c r="N16" s="149"/>
      <c r="O16" s="19"/>
      <c r="P16" s="139"/>
    </row>
    <row r="17" spans="2:16" x14ac:dyDescent="0.2">
      <c r="P17" s="119"/>
    </row>
    <row r="19" spans="2:16" x14ac:dyDescent="0.2">
      <c r="B19" s="105" t="s">
        <v>87</v>
      </c>
      <c r="G19" s="45">
        <f>G9</f>
        <v>100.38</v>
      </c>
      <c r="M19" s="45">
        <f>M9</f>
        <v>59.66</v>
      </c>
    </row>
    <row r="20" spans="2:16" x14ac:dyDescent="0.2">
      <c r="B20" s="105" t="s">
        <v>123</v>
      </c>
      <c r="G20" s="45">
        <f>G12</f>
        <v>132.81</v>
      </c>
      <c r="M20" s="45">
        <f>M12</f>
        <v>91.72</v>
      </c>
    </row>
    <row r="21" spans="2:16" x14ac:dyDescent="0.2">
      <c r="B21" s="105" t="s">
        <v>120</v>
      </c>
      <c r="G21" s="45">
        <f>G15</f>
        <v>140.66</v>
      </c>
      <c r="M21" s="45">
        <f>M15</f>
        <v>123.91</v>
      </c>
    </row>
    <row r="22" spans="2:16" x14ac:dyDescent="0.2">
      <c r="B22" s="105"/>
      <c r="G22" s="45"/>
      <c r="M22" s="45"/>
    </row>
    <row r="23" spans="2:16" x14ac:dyDescent="0.2">
      <c r="B23" s="106"/>
      <c r="G23" s="45"/>
      <c r="M23" s="45"/>
    </row>
    <row r="24" spans="2:16" x14ac:dyDescent="0.2">
      <c r="B24" s="106"/>
      <c r="G24" s="45"/>
      <c r="M24" s="45"/>
    </row>
    <row r="27" spans="2:16" x14ac:dyDescent="0.2">
      <c r="E27" s="46"/>
    </row>
    <row r="28" spans="2:16" x14ac:dyDescent="0.2">
      <c r="E28" s="46"/>
    </row>
    <row r="29" spans="2:16" x14ac:dyDescent="0.2">
      <c r="E29" s="46"/>
    </row>
    <row r="30" spans="2:16" x14ac:dyDescent="0.2">
      <c r="E30" s="46"/>
    </row>
    <row r="31" spans="2:16" x14ac:dyDescent="0.2">
      <c r="E31" s="46"/>
    </row>
  </sheetData>
  <mergeCells count="28">
    <mergeCell ref="F15:F16"/>
    <mergeCell ref="G15:G16"/>
    <mergeCell ref="H15:H16"/>
    <mergeCell ref="B4:J4"/>
    <mergeCell ref="J6:O6"/>
    <mergeCell ref="A8:C8"/>
    <mergeCell ref="N9:N10"/>
    <mergeCell ref="L15:L16"/>
    <mergeCell ref="A14:C14"/>
    <mergeCell ref="M15:M16"/>
    <mergeCell ref="N15:N16"/>
    <mergeCell ref="P12:P13"/>
    <mergeCell ref="F12:F13"/>
    <mergeCell ref="G12:G13"/>
    <mergeCell ref="H12:H13"/>
    <mergeCell ref="M12:M13"/>
    <mergeCell ref="N12:N13"/>
    <mergeCell ref="L12:L13"/>
    <mergeCell ref="P15:P16"/>
    <mergeCell ref="A6:C6"/>
    <mergeCell ref="D6:I6"/>
    <mergeCell ref="P9:P10"/>
    <mergeCell ref="A11:C11"/>
    <mergeCell ref="F9:F10"/>
    <mergeCell ref="G9:G10"/>
    <mergeCell ref="H9:H10"/>
    <mergeCell ref="L9:L10"/>
    <mergeCell ref="M9:M10"/>
  </mergeCells>
  <phoneticPr fontId="1" type="noConversion"/>
  <pageMargins left="0.75" right="0.75" top="1" bottom="1" header="0" footer="0"/>
  <pageSetup paperSize="9" orientation="portrait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T46"/>
  <sheetViews>
    <sheetView zoomScaleNormal="100" workbookViewId="0">
      <selection activeCell="B50" sqref="B50"/>
    </sheetView>
  </sheetViews>
  <sheetFormatPr baseColWidth="10" defaultColWidth="11.5703125" defaultRowHeight="12" x14ac:dyDescent="0.2"/>
  <cols>
    <col min="1" max="1" width="16.85546875" style="44" customWidth="1"/>
    <col min="2" max="2" width="40.28515625" style="44" customWidth="1"/>
    <col min="3" max="4" width="1.140625" style="44" customWidth="1"/>
    <col min="5" max="5" width="12.7109375" style="91" bestFit="1" customWidth="1"/>
    <col min="6" max="6" width="2" style="44" bestFit="1" customWidth="1"/>
    <col min="7" max="7" width="6.28515625" style="46" bestFit="1" customWidth="1"/>
    <col min="8" max="8" width="2.42578125" style="90" bestFit="1" customWidth="1"/>
    <col min="9" max="10" width="1.140625" style="44" customWidth="1"/>
    <col min="11" max="11" width="12.7109375" style="91" bestFit="1" customWidth="1"/>
    <col min="12" max="12" width="2" style="44" bestFit="1" customWidth="1"/>
    <col min="13" max="13" width="6" style="44" bestFit="1" customWidth="1"/>
    <col min="14" max="14" width="2.42578125" style="90" bestFit="1" customWidth="1"/>
    <col min="15" max="15" width="1.140625" style="44" customWidth="1"/>
    <col min="16" max="16" width="5.42578125" style="44" bestFit="1" customWidth="1"/>
    <col min="17" max="17" width="11.5703125" style="44"/>
    <col min="18" max="18" width="11.5703125" style="46"/>
    <col min="19" max="16384" width="11.5703125" style="44"/>
  </cols>
  <sheetData>
    <row r="2" spans="1:20" ht="59.45" customHeight="1" x14ac:dyDescent="0.2">
      <c r="B2" s="120" t="s">
        <v>125</v>
      </c>
    </row>
    <row r="3" spans="1:20" x14ac:dyDescent="0.2">
      <c r="E3" s="44"/>
      <c r="G3" s="44"/>
      <c r="H3" s="44"/>
      <c r="K3" s="44"/>
    </row>
    <row r="4" spans="1:20" ht="12.75" x14ac:dyDescent="0.2">
      <c r="B4" s="147" t="s">
        <v>127</v>
      </c>
      <c r="C4" s="147"/>
      <c r="D4" s="147"/>
      <c r="E4" s="147"/>
      <c r="F4" s="147"/>
      <c r="G4" s="147"/>
      <c r="H4" s="147"/>
      <c r="I4" s="147"/>
      <c r="J4" s="147"/>
      <c r="K4" s="147"/>
    </row>
    <row r="6" spans="1:20" ht="13.15" customHeight="1" x14ac:dyDescent="0.2">
      <c r="A6" s="141" t="s">
        <v>0</v>
      </c>
      <c r="B6" s="141"/>
      <c r="C6" s="141"/>
      <c r="D6" s="142" t="s">
        <v>124</v>
      </c>
      <c r="E6" s="143"/>
      <c r="F6" s="143"/>
      <c r="G6" s="143"/>
      <c r="H6" s="143"/>
      <c r="I6" s="144"/>
      <c r="J6" s="142" t="s">
        <v>116</v>
      </c>
      <c r="K6" s="143"/>
      <c r="L6" s="143"/>
      <c r="M6" s="143"/>
      <c r="N6" s="143"/>
      <c r="O6" s="144"/>
      <c r="P6" s="99" t="s">
        <v>1</v>
      </c>
    </row>
    <row r="7" spans="1:20" s="23" customFormat="1" ht="13.15" customHeight="1" x14ac:dyDescent="0.2">
      <c r="A7" s="54"/>
      <c r="B7" s="55"/>
      <c r="C7" s="56"/>
      <c r="D7" s="57"/>
      <c r="E7" s="101"/>
      <c r="F7" s="101"/>
      <c r="G7" s="101"/>
      <c r="H7" s="101"/>
      <c r="I7" s="101"/>
      <c r="J7" s="57"/>
      <c r="K7" s="101"/>
      <c r="L7" s="101"/>
      <c r="M7" s="101"/>
      <c r="N7" s="101"/>
      <c r="O7" s="101"/>
      <c r="P7" s="102"/>
    </row>
    <row r="8" spans="1:20" x14ac:dyDescent="0.2">
      <c r="A8" s="132" t="s">
        <v>65</v>
      </c>
      <c r="B8" s="133"/>
      <c r="C8" s="134"/>
      <c r="D8" s="122"/>
      <c r="E8" s="123"/>
      <c r="F8" s="123"/>
      <c r="G8" s="123"/>
      <c r="H8" s="123"/>
      <c r="I8" s="124"/>
      <c r="J8" s="122"/>
      <c r="K8" s="123"/>
      <c r="L8" s="123"/>
      <c r="M8" s="123"/>
      <c r="N8" s="123"/>
      <c r="O8" s="124"/>
      <c r="P8" s="4"/>
    </row>
    <row r="9" spans="1:20" x14ac:dyDescent="0.2">
      <c r="A9" s="85"/>
      <c r="B9" s="94" t="s">
        <v>32</v>
      </c>
      <c r="C9" s="95"/>
      <c r="D9" s="85"/>
      <c r="E9" s="20">
        <v>783969312.25</v>
      </c>
      <c r="F9" s="130" t="s">
        <v>3</v>
      </c>
      <c r="G9" s="135">
        <f>E9*100/E10</f>
        <v>98.83</v>
      </c>
      <c r="H9" s="137" t="s">
        <v>4</v>
      </c>
      <c r="I9" s="86"/>
      <c r="J9" s="85"/>
      <c r="K9" s="20">
        <v>659969977.27999997</v>
      </c>
      <c r="L9" s="130" t="s">
        <v>3</v>
      </c>
      <c r="M9" s="130">
        <f>K9*100/K10</f>
        <v>98.74</v>
      </c>
      <c r="N9" s="137" t="s">
        <v>4</v>
      </c>
      <c r="O9" s="86"/>
      <c r="P9" s="139">
        <f>G9-M9</f>
        <v>0.09</v>
      </c>
    </row>
    <row r="10" spans="1:20" x14ac:dyDescent="0.2">
      <c r="A10" s="87"/>
      <c r="B10" s="94" t="s">
        <v>66</v>
      </c>
      <c r="C10" s="96"/>
      <c r="D10" s="87"/>
      <c r="E10" s="20">
        <v>793255185.59000003</v>
      </c>
      <c r="F10" s="131"/>
      <c r="G10" s="136"/>
      <c r="H10" s="138"/>
      <c r="I10" s="88"/>
      <c r="J10" s="87"/>
      <c r="K10" s="20">
        <v>668376779.62</v>
      </c>
      <c r="L10" s="131"/>
      <c r="M10" s="131"/>
      <c r="N10" s="138"/>
      <c r="O10" s="88"/>
      <c r="P10" s="140"/>
    </row>
    <row r="11" spans="1:20" s="103" customFormat="1" x14ac:dyDescent="0.2">
      <c r="A11" s="132" t="s">
        <v>91</v>
      </c>
      <c r="B11" s="133"/>
      <c r="C11" s="134"/>
      <c r="D11" s="122"/>
      <c r="E11" s="123"/>
      <c r="F11" s="123"/>
      <c r="G11" s="123"/>
      <c r="H11" s="123"/>
      <c r="I11" s="124"/>
      <c r="J11" s="122"/>
      <c r="K11" s="123"/>
      <c r="L11" s="123"/>
      <c r="M11" s="123"/>
      <c r="N11" s="123"/>
      <c r="O11" s="124"/>
      <c r="P11" s="98"/>
      <c r="R11" s="104"/>
    </row>
    <row r="12" spans="1:20" s="103" customFormat="1" x14ac:dyDescent="0.2">
      <c r="A12" s="85"/>
      <c r="B12" s="94" t="s">
        <v>69</v>
      </c>
      <c r="C12" s="95"/>
      <c r="D12" s="85"/>
      <c r="E12" s="20">
        <v>773100083.66999996</v>
      </c>
      <c r="F12" s="130" t="s">
        <v>3</v>
      </c>
      <c r="G12" s="135">
        <f>E12*100/E13</f>
        <v>98.61</v>
      </c>
      <c r="H12" s="137" t="s">
        <v>4</v>
      </c>
      <c r="I12" s="86"/>
      <c r="J12" s="85"/>
      <c r="K12" s="20">
        <v>653290020.25999999</v>
      </c>
      <c r="L12" s="130" t="s">
        <v>3</v>
      </c>
      <c r="M12" s="130">
        <f>K12*100/K13</f>
        <v>98.99</v>
      </c>
      <c r="N12" s="137" t="s">
        <v>4</v>
      </c>
      <c r="O12" s="86"/>
      <c r="P12" s="125">
        <f>G12-M12</f>
        <v>-0.38</v>
      </c>
      <c r="R12" s="104"/>
    </row>
    <row r="13" spans="1:20" s="103" customFormat="1" x14ac:dyDescent="0.2">
      <c r="A13" s="87"/>
      <c r="B13" s="94" t="s">
        <v>32</v>
      </c>
      <c r="C13" s="96"/>
      <c r="D13" s="87"/>
      <c r="E13" s="20">
        <f>E9</f>
        <v>783969312.25</v>
      </c>
      <c r="F13" s="131"/>
      <c r="G13" s="136"/>
      <c r="H13" s="138"/>
      <c r="I13" s="88"/>
      <c r="J13" s="87"/>
      <c r="K13" s="20">
        <f>K9</f>
        <v>659969977.27999997</v>
      </c>
      <c r="L13" s="131"/>
      <c r="M13" s="131"/>
      <c r="N13" s="138"/>
      <c r="O13" s="88"/>
      <c r="P13" s="126"/>
      <c r="R13" s="104"/>
    </row>
    <row r="14" spans="1:20" s="103" customFormat="1" x14ac:dyDescent="0.2">
      <c r="A14" s="127" t="s">
        <v>95</v>
      </c>
      <c r="B14" s="128"/>
      <c r="C14" s="129"/>
      <c r="D14" s="122"/>
      <c r="E14" s="123"/>
      <c r="F14" s="123"/>
      <c r="G14" s="123"/>
      <c r="H14" s="123"/>
      <c r="I14" s="124"/>
      <c r="J14" s="122"/>
      <c r="K14" s="123"/>
      <c r="L14" s="123"/>
      <c r="M14" s="123"/>
      <c r="N14" s="123"/>
      <c r="O14" s="124"/>
      <c r="P14" s="98"/>
      <c r="R14" s="104"/>
    </row>
    <row r="15" spans="1:20" s="103" customFormat="1" ht="24" x14ac:dyDescent="0.2">
      <c r="A15" s="109"/>
      <c r="B15" s="110" t="s">
        <v>114</v>
      </c>
      <c r="C15" s="111"/>
      <c r="D15" s="85"/>
      <c r="E15" s="20">
        <f>11462461.98+370885987.63+38622820.92+4255499.67+7837998.7+3844313.62+224539450.41</f>
        <v>661448532.92999995</v>
      </c>
      <c r="F15" s="130" t="s">
        <v>3</v>
      </c>
      <c r="G15" s="135">
        <f>E15*100/E16</f>
        <v>84.37</v>
      </c>
      <c r="H15" s="137" t="s">
        <v>4</v>
      </c>
      <c r="I15" s="86"/>
      <c r="J15" s="85"/>
      <c r="K15" s="20">
        <f>10633843.84+348853721.54+35400975.68+1236038.47+202016.81+4511333+126707399.11</f>
        <v>527545328.44999999</v>
      </c>
      <c r="L15" s="130" t="s">
        <v>3</v>
      </c>
      <c r="M15" s="130">
        <f>K15*100/K16</f>
        <v>79.930000000000007</v>
      </c>
      <c r="N15" s="137" t="s">
        <v>4</v>
      </c>
      <c r="O15" s="86"/>
      <c r="P15" s="125">
        <f>G15-M15</f>
        <v>4.4400000000000004</v>
      </c>
      <c r="R15" s="104"/>
      <c r="S15" s="92"/>
      <c r="T15" s="108"/>
    </row>
    <row r="16" spans="1:20" s="103" customFormat="1" x14ac:dyDescent="0.2">
      <c r="A16" s="112"/>
      <c r="B16" s="110" t="s">
        <v>96</v>
      </c>
      <c r="C16" s="113"/>
      <c r="D16" s="87"/>
      <c r="E16" s="20">
        <f>E13</f>
        <v>783969312.25</v>
      </c>
      <c r="F16" s="131"/>
      <c r="G16" s="136"/>
      <c r="H16" s="138"/>
      <c r="I16" s="88"/>
      <c r="J16" s="87"/>
      <c r="K16" s="20">
        <f>K13</f>
        <v>659969977.27999997</v>
      </c>
      <c r="L16" s="131"/>
      <c r="M16" s="131"/>
      <c r="N16" s="138"/>
      <c r="O16" s="88"/>
      <c r="P16" s="126"/>
      <c r="R16" s="104"/>
    </row>
    <row r="17" spans="1:18" s="103" customFormat="1" x14ac:dyDescent="0.2">
      <c r="A17" s="127" t="s">
        <v>97</v>
      </c>
      <c r="B17" s="128"/>
      <c r="C17" s="129"/>
      <c r="D17" s="122"/>
      <c r="E17" s="123"/>
      <c r="F17" s="123"/>
      <c r="G17" s="123"/>
      <c r="H17" s="123"/>
      <c r="I17" s="124"/>
      <c r="J17" s="122"/>
      <c r="K17" s="123"/>
      <c r="L17" s="123"/>
      <c r="M17" s="123"/>
      <c r="N17" s="123"/>
      <c r="O17" s="124"/>
      <c r="P17" s="98"/>
      <c r="R17" s="104"/>
    </row>
    <row r="18" spans="1:18" s="103" customFormat="1" ht="24" x14ac:dyDescent="0.2">
      <c r="A18" s="109"/>
      <c r="B18" s="110" t="s">
        <v>98</v>
      </c>
      <c r="C18" s="111"/>
      <c r="D18" s="85"/>
      <c r="E18" s="20">
        <v>406253378.80000001</v>
      </c>
      <c r="F18" s="130" t="s">
        <v>3</v>
      </c>
      <c r="G18" s="135">
        <f>E18*100/E19</f>
        <v>51.82</v>
      </c>
      <c r="H18" s="137" t="s">
        <v>4</v>
      </c>
      <c r="I18" s="86"/>
      <c r="J18" s="85"/>
      <c r="K18" s="20">
        <v>384040050.42000002</v>
      </c>
      <c r="L18" s="130" t="s">
        <v>3</v>
      </c>
      <c r="M18" s="130">
        <f>K18*100/K19</f>
        <v>58.19</v>
      </c>
      <c r="N18" s="137" t="s">
        <v>4</v>
      </c>
      <c r="O18" s="86"/>
      <c r="P18" s="125">
        <f>G18-M18</f>
        <v>-6.37</v>
      </c>
      <c r="R18" s="104"/>
    </row>
    <row r="19" spans="1:18" s="103" customFormat="1" x14ac:dyDescent="0.2">
      <c r="A19" s="112"/>
      <c r="B19" s="110" t="s">
        <v>96</v>
      </c>
      <c r="C19" s="113"/>
      <c r="D19" s="87"/>
      <c r="E19" s="20">
        <f>E16</f>
        <v>783969312.25</v>
      </c>
      <c r="F19" s="131"/>
      <c r="G19" s="136"/>
      <c r="H19" s="138"/>
      <c r="I19" s="88"/>
      <c r="J19" s="87"/>
      <c r="K19" s="20">
        <f>K16</f>
        <v>659969977.27999997</v>
      </c>
      <c r="L19" s="131"/>
      <c r="M19" s="131"/>
      <c r="N19" s="138"/>
      <c r="O19" s="88"/>
      <c r="P19" s="126"/>
      <c r="R19" s="104"/>
    </row>
    <row r="20" spans="1:18" s="103" customFormat="1" x14ac:dyDescent="0.2">
      <c r="A20" s="132" t="s">
        <v>99</v>
      </c>
      <c r="B20" s="133"/>
      <c r="C20" s="134"/>
      <c r="D20" s="122"/>
      <c r="E20" s="123"/>
      <c r="F20" s="123"/>
      <c r="G20" s="123"/>
      <c r="H20" s="123"/>
      <c r="I20" s="124"/>
      <c r="J20" s="122"/>
      <c r="K20" s="123"/>
      <c r="L20" s="123"/>
      <c r="M20" s="123"/>
      <c r="N20" s="123"/>
      <c r="O20" s="124"/>
      <c r="P20" s="98"/>
      <c r="R20" s="104"/>
    </row>
    <row r="21" spans="1:18" s="103" customFormat="1" x14ac:dyDescent="0.2">
      <c r="A21" s="85"/>
      <c r="B21" s="94" t="s">
        <v>100</v>
      </c>
      <c r="C21" s="95"/>
      <c r="D21" s="85"/>
      <c r="E21" s="20">
        <v>61160669.369999997</v>
      </c>
      <c r="F21" s="130" t="s">
        <v>3</v>
      </c>
      <c r="G21" s="135">
        <f>E21/E22</f>
        <v>68.63</v>
      </c>
      <c r="H21" s="137"/>
      <c r="I21" s="86"/>
      <c r="J21" s="85"/>
      <c r="K21" s="20">
        <v>23846207.449999999</v>
      </c>
      <c r="L21" s="130" t="s">
        <v>3</v>
      </c>
      <c r="M21" s="130">
        <f>K21/K22</f>
        <v>26.85</v>
      </c>
      <c r="N21" s="137"/>
      <c r="O21" s="86"/>
      <c r="P21" s="125">
        <f>G21-M21</f>
        <v>41.78</v>
      </c>
      <c r="R21" s="104"/>
    </row>
    <row r="22" spans="1:18" s="103" customFormat="1" x14ac:dyDescent="0.2">
      <c r="A22" s="87"/>
      <c r="B22" s="94" t="s">
        <v>10</v>
      </c>
      <c r="C22" s="96"/>
      <c r="D22" s="87"/>
      <c r="E22" s="22">
        <v>891111</v>
      </c>
      <c r="F22" s="131"/>
      <c r="G22" s="136"/>
      <c r="H22" s="138"/>
      <c r="I22" s="88"/>
      <c r="J22" s="87"/>
      <c r="K22" s="22">
        <f>K25</f>
        <v>888184</v>
      </c>
      <c r="L22" s="131"/>
      <c r="M22" s="131"/>
      <c r="N22" s="138"/>
      <c r="O22" s="88"/>
      <c r="P22" s="126"/>
      <c r="R22" s="104"/>
    </row>
    <row r="23" spans="1:18" s="103" customFormat="1" x14ac:dyDescent="0.2">
      <c r="A23" s="132" t="s">
        <v>112</v>
      </c>
      <c r="B23" s="133"/>
      <c r="C23" s="134"/>
      <c r="D23" s="122"/>
      <c r="E23" s="123"/>
      <c r="F23" s="123"/>
      <c r="G23" s="123"/>
      <c r="H23" s="123"/>
      <c r="I23" s="124"/>
      <c r="J23" s="122"/>
      <c r="K23" s="123"/>
      <c r="L23" s="123"/>
      <c r="M23" s="123"/>
      <c r="N23" s="123"/>
      <c r="O23" s="124"/>
      <c r="P23" s="98"/>
      <c r="R23" s="104"/>
    </row>
    <row r="24" spans="1:18" s="103" customFormat="1" ht="24" x14ac:dyDescent="0.2">
      <c r="A24" s="85"/>
      <c r="B24" s="94" t="s">
        <v>98</v>
      </c>
      <c r="C24" s="95"/>
      <c r="D24" s="85"/>
      <c r="E24" s="20">
        <f>E18</f>
        <v>406253378.80000001</v>
      </c>
      <c r="F24" s="130" t="s">
        <v>3</v>
      </c>
      <c r="G24" s="135">
        <f>E24/E25</f>
        <v>455.9</v>
      </c>
      <c r="H24" s="137"/>
      <c r="I24" s="86"/>
      <c r="J24" s="85"/>
      <c r="K24" s="20">
        <f>K18</f>
        <v>384040050.42000002</v>
      </c>
      <c r="L24" s="130" t="s">
        <v>3</v>
      </c>
      <c r="M24" s="130">
        <f>K24/K25</f>
        <v>432.39</v>
      </c>
      <c r="N24" s="137"/>
      <c r="O24" s="86"/>
      <c r="P24" s="125">
        <f>G24-M24</f>
        <v>23.51</v>
      </c>
      <c r="R24" s="104"/>
    </row>
    <row r="25" spans="1:18" s="103" customFormat="1" x14ac:dyDescent="0.2">
      <c r="A25" s="87"/>
      <c r="B25" s="94" t="s">
        <v>10</v>
      </c>
      <c r="C25" s="96"/>
      <c r="D25" s="87"/>
      <c r="E25" s="22">
        <f>E22</f>
        <v>891111</v>
      </c>
      <c r="F25" s="131"/>
      <c r="G25" s="136"/>
      <c r="H25" s="138"/>
      <c r="I25" s="88"/>
      <c r="J25" s="87"/>
      <c r="K25" s="22">
        <v>888184</v>
      </c>
      <c r="L25" s="131"/>
      <c r="M25" s="131"/>
      <c r="N25" s="138"/>
      <c r="O25" s="88"/>
      <c r="P25" s="126"/>
      <c r="R25" s="104"/>
    </row>
    <row r="26" spans="1:18" s="103" customFormat="1" x14ac:dyDescent="0.2">
      <c r="A26" s="132" t="s">
        <v>74</v>
      </c>
      <c r="B26" s="133"/>
      <c r="C26" s="134"/>
      <c r="D26" s="122"/>
      <c r="E26" s="123"/>
      <c r="F26" s="123"/>
      <c r="G26" s="123"/>
      <c r="H26" s="123"/>
      <c r="I26" s="124"/>
      <c r="J26" s="122"/>
      <c r="K26" s="123"/>
      <c r="L26" s="123"/>
      <c r="M26" s="123"/>
      <c r="N26" s="123"/>
      <c r="O26" s="124"/>
      <c r="P26" s="98"/>
      <c r="R26" s="104"/>
    </row>
    <row r="27" spans="1:18" s="103" customFormat="1" x14ac:dyDescent="0.2">
      <c r="A27" s="85"/>
      <c r="B27" s="94" t="s">
        <v>75</v>
      </c>
      <c r="C27" s="95"/>
      <c r="D27" s="85"/>
      <c r="E27" s="20">
        <f>10942483.37+134340179.99</f>
        <v>145282663.36000001</v>
      </c>
      <c r="F27" s="130" t="s">
        <v>3</v>
      </c>
      <c r="G27" s="135">
        <f>E27*100/E28</f>
        <v>22.65</v>
      </c>
      <c r="H27" s="137" t="s">
        <v>4</v>
      </c>
      <c r="I27" s="86"/>
      <c r="J27" s="85"/>
      <c r="K27" s="20">
        <f>13807276.8+21736797.73</f>
        <v>35544074.530000001</v>
      </c>
      <c r="L27" s="130" t="s">
        <v>3</v>
      </c>
      <c r="M27" s="130">
        <f>K27*100/K28</f>
        <v>5.86</v>
      </c>
      <c r="N27" s="137" t="s">
        <v>4</v>
      </c>
      <c r="O27" s="86"/>
      <c r="P27" s="125">
        <f>G27-M27</f>
        <v>16.79</v>
      </c>
      <c r="R27" s="104"/>
    </row>
    <row r="28" spans="1:18" s="103" customFormat="1" x14ac:dyDescent="0.2">
      <c r="A28" s="87"/>
      <c r="B28" s="94" t="s">
        <v>76</v>
      </c>
      <c r="C28" s="96"/>
      <c r="D28" s="87"/>
      <c r="E28" s="20">
        <v>641315079.47000003</v>
      </c>
      <c r="F28" s="131"/>
      <c r="G28" s="136"/>
      <c r="H28" s="138"/>
      <c r="I28" s="88"/>
      <c r="J28" s="87"/>
      <c r="K28" s="20">
        <v>606688266.53999996</v>
      </c>
      <c r="L28" s="131"/>
      <c r="M28" s="131"/>
      <c r="N28" s="138"/>
      <c r="O28" s="88"/>
      <c r="P28" s="126"/>
      <c r="R28" s="104"/>
    </row>
    <row r="29" spans="1:18" s="103" customFormat="1" x14ac:dyDescent="0.2">
      <c r="A29" s="132" t="s">
        <v>77</v>
      </c>
      <c r="B29" s="133"/>
      <c r="C29" s="134"/>
      <c r="D29" s="122"/>
      <c r="E29" s="123"/>
      <c r="F29" s="123"/>
      <c r="G29" s="123"/>
      <c r="H29" s="123"/>
      <c r="I29" s="124"/>
      <c r="J29" s="122"/>
      <c r="K29" s="123"/>
      <c r="L29" s="123"/>
      <c r="M29" s="123"/>
      <c r="N29" s="123"/>
      <c r="O29" s="124"/>
      <c r="P29" s="98"/>
      <c r="R29" s="104"/>
    </row>
    <row r="30" spans="1:18" s="103" customFormat="1" ht="24" x14ac:dyDescent="0.2">
      <c r="A30" s="85"/>
      <c r="B30" s="94" t="s">
        <v>78</v>
      </c>
      <c r="C30" s="95"/>
      <c r="D30" s="85"/>
      <c r="E30" s="20">
        <v>159965448.11000001</v>
      </c>
      <c r="F30" s="130" t="s">
        <v>3</v>
      </c>
      <c r="G30" s="135">
        <f>E30*100/E31</f>
        <v>24.94</v>
      </c>
      <c r="H30" s="137" t="s">
        <v>4</v>
      </c>
      <c r="I30" s="86"/>
      <c r="J30" s="85"/>
      <c r="K30" s="20">
        <v>146993784.44</v>
      </c>
      <c r="L30" s="130" t="s">
        <v>3</v>
      </c>
      <c r="M30" s="130">
        <f>K30*100/K31</f>
        <v>24.23</v>
      </c>
      <c r="N30" s="137" t="s">
        <v>4</v>
      </c>
      <c r="O30" s="86"/>
      <c r="P30" s="125">
        <f>G30-M30</f>
        <v>0.71</v>
      </c>
      <c r="R30" s="104"/>
    </row>
    <row r="31" spans="1:18" s="103" customFormat="1" x14ac:dyDescent="0.2">
      <c r="A31" s="87"/>
      <c r="B31" s="94" t="s">
        <v>76</v>
      </c>
      <c r="C31" s="96"/>
      <c r="D31" s="87"/>
      <c r="E31" s="20">
        <f>E28</f>
        <v>641315079.47000003</v>
      </c>
      <c r="F31" s="131"/>
      <c r="G31" s="136"/>
      <c r="H31" s="138"/>
      <c r="I31" s="88"/>
      <c r="J31" s="87"/>
      <c r="K31" s="20">
        <f>K28</f>
        <v>606688266.53999996</v>
      </c>
      <c r="L31" s="131"/>
      <c r="M31" s="131"/>
      <c r="N31" s="138"/>
      <c r="O31" s="88"/>
      <c r="P31" s="126"/>
      <c r="R31" s="104"/>
    </row>
    <row r="32" spans="1:18" s="103" customFormat="1" x14ac:dyDescent="0.2">
      <c r="A32" s="132" t="s">
        <v>79</v>
      </c>
      <c r="B32" s="133"/>
      <c r="C32" s="134"/>
      <c r="D32" s="122"/>
      <c r="E32" s="123"/>
      <c r="F32" s="123"/>
      <c r="G32" s="123"/>
      <c r="H32" s="123"/>
      <c r="I32" s="124"/>
      <c r="J32" s="122"/>
      <c r="K32" s="123"/>
      <c r="L32" s="123"/>
      <c r="M32" s="123"/>
      <c r="N32" s="123"/>
      <c r="O32" s="124"/>
      <c r="P32" s="98"/>
      <c r="R32" s="104"/>
    </row>
    <row r="33" spans="1:18" s="103" customFormat="1" ht="24" x14ac:dyDescent="0.2">
      <c r="A33" s="85"/>
      <c r="B33" s="94" t="s">
        <v>80</v>
      </c>
      <c r="C33" s="95"/>
      <c r="D33" s="85"/>
      <c r="E33" s="20">
        <f>E30-134340179.99</f>
        <v>25625268.120000001</v>
      </c>
      <c r="F33" s="130" t="s">
        <v>3</v>
      </c>
      <c r="G33" s="135">
        <f>E33*100/E34</f>
        <v>4</v>
      </c>
      <c r="H33" s="137" t="s">
        <v>4</v>
      </c>
      <c r="I33" s="86"/>
      <c r="J33" s="85"/>
      <c r="K33" s="20">
        <f>K30-21736797.73</f>
        <v>125256986.70999999</v>
      </c>
      <c r="L33" s="130" t="s">
        <v>3</v>
      </c>
      <c r="M33" s="130">
        <f>K33*100/K34</f>
        <v>20.65</v>
      </c>
      <c r="N33" s="137" t="s">
        <v>4</v>
      </c>
      <c r="O33" s="86"/>
      <c r="P33" s="125">
        <f>G33-M33</f>
        <v>-16.649999999999999</v>
      </c>
      <c r="R33" s="104"/>
    </row>
    <row r="34" spans="1:18" s="103" customFormat="1" x14ac:dyDescent="0.2">
      <c r="A34" s="87"/>
      <c r="B34" s="97" t="s">
        <v>76</v>
      </c>
      <c r="C34" s="96"/>
      <c r="D34" s="87"/>
      <c r="E34" s="20">
        <f>E31</f>
        <v>641315079.47000003</v>
      </c>
      <c r="F34" s="131"/>
      <c r="G34" s="136"/>
      <c r="H34" s="138"/>
      <c r="I34" s="88"/>
      <c r="J34" s="87"/>
      <c r="K34" s="20">
        <f>K31</f>
        <v>606688266.53999996</v>
      </c>
      <c r="L34" s="131"/>
      <c r="M34" s="131"/>
      <c r="N34" s="138"/>
      <c r="O34" s="88"/>
      <c r="P34" s="126"/>
      <c r="R34" s="104"/>
    </row>
    <row r="35" spans="1:18" s="103" customFormat="1" x14ac:dyDescent="0.2">
      <c r="A35" s="132" t="s">
        <v>118</v>
      </c>
      <c r="B35" s="133"/>
      <c r="C35" s="134"/>
      <c r="D35" s="122"/>
      <c r="E35" s="123"/>
      <c r="F35" s="123"/>
      <c r="G35" s="123"/>
      <c r="H35" s="123"/>
      <c r="I35" s="124"/>
      <c r="J35" s="122"/>
      <c r="K35" s="123"/>
      <c r="L35" s="123"/>
      <c r="M35" s="123"/>
      <c r="N35" s="123"/>
      <c r="O35" s="124"/>
      <c r="P35" s="98"/>
      <c r="R35" s="104"/>
    </row>
    <row r="36" spans="1:18" s="103" customFormat="1" ht="24" x14ac:dyDescent="0.2">
      <c r="A36" s="85"/>
      <c r="B36" s="94" t="s">
        <v>117</v>
      </c>
      <c r="C36" s="95"/>
      <c r="D36" s="85"/>
      <c r="E36" s="20">
        <f>(6487368.27+291368.88)*365</f>
        <v>2474239059.75</v>
      </c>
      <c r="F36" s="130" t="s">
        <v>3</v>
      </c>
      <c r="G36" s="135">
        <f>E36/E37</f>
        <v>5.88</v>
      </c>
      <c r="H36" s="137"/>
      <c r="I36" s="86"/>
      <c r="J36" s="85"/>
      <c r="K36" s="20">
        <f>(1468396.02+0+3710512.41+119639.8)*365</f>
        <v>1933970103.95</v>
      </c>
      <c r="L36" s="130" t="s">
        <v>3</v>
      </c>
      <c r="M36" s="130">
        <f>K36/K37</f>
        <v>4.9000000000000004</v>
      </c>
      <c r="N36" s="137"/>
      <c r="O36" s="86"/>
      <c r="P36" s="125">
        <f>G36-M36</f>
        <v>0.98</v>
      </c>
      <c r="R36" s="104"/>
    </row>
    <row r="37" spans="1:18" s="103" customFormat="1" x14ac:dyDescent="0.2">
      <c r="A37" s="87"/>
      <c r="B37" s="94" t="s">
        <v>113</v>
      </c>
      <c r="C37" s="96"/>
      <c r="D37" s="87"/>
      <c r="E37" s="20">
        <f>11462461.98+370885987.63+38622820.92</f>
        <v>420971270.52999997</v>
      </c>
      <c r="F37" s="131"/>
      <c r="G37" s="136"/>
      <c r="H37" s="138"/>
      <c r="I37" s="88"/>
      <c r="J37" s="87"/>
      <c r="K37" s="20">
        <f>10633843.84+348853721.54+35400975.68</f>
        <v>394888541.06</v>
      </c>
      <c r="L37" s="131"/>
      <c r="M37" s="131"/>
      <c r="N37" s="138"/>
      <c r="O37" s="88"/>
      <c r="P37" s="126"/>
      <c r="R37" s="104"/>
    </row>
    <row r="40" spans="1:18" x14ac:dyDescent="0.2">
      <c r="B40" s="24" t="s">
        <v>65</v>
      </c>
      <c r="G40" s="46">
        <f>G9</f>
        <v>98.83</v>
      </c>
      <c r="M40" s="45">
        <f>M9</f>
        <v>98.74</v>
      </c>
    </row>
    <row r="41" spans="1:18" x14ac:dyDescent="0.2">
      <c r="B41" s="24" t="s">
        <v>103</v>
      </c>
      <c r="G41" s="46">
        <f>G12</f>
        <v>98.61</v>
      </c>
      <c r="M41" s="45">
        <f>M12</f>
        <v>98.99</v>
      </c>
    </row>
    <row r="42" spans="1:18" x14ac:dyDescent="0.2">
      <c r="B42" s="28" t="s">
        <v>95</v>
      </c>
      <c r="G42" s="46">
        <f>G15</f>
        <v>84.37</v>
      </c>
      <c r="M42" s="45">
        <f>M15</f>
        <v>79.930000000000007</v>
      </c>
    </row>
    <row r="43" spans="1:18" x14ac:dyDescent="0.2">
      <c r="B43" s="28" t="s">
        <v>97</v>
      </c>
      <c r="G43" s="46">
        <f>G18</f>
        <v>51.82</v>
      </c>
      <c r="M43" s="45">
        <f>M18</f>
        <v>58.19</v>
      </c>
    </row>
    <row r="44" spans="1:18" x14ac:dyDescent="0.2">
      <c r="B44" s="24" t="s">
        <v>74</v>
      </c>
      <c r="G44" s="46">
        <f>G27</f>
        <v>22.65</v>
      </c>
      <c r="M44" s="45">
        <f>M27</f>
        <v>5.86</v>
      </c>
    </row>
    <row r="45" spans="1:18" x14ac:dyDescent="0.2">
      <c r="B45" s="24" t="s">
        <v>77</v>
      </c>
      <c r="G45" s="46">
        <f>G30</f>
        <v>24.94</v>
      </c>
      <c r="M45" s="45">
        <f>M30</f>
        <v>24.23</v>
      </c>
    </row>
    <row r="46" spans="1:18" x14ac:dyDescent="0.2">
      <c r="B46" s="24" t="s">
        <v>79</v>
      </c>
      <c r="G46" s="46">
        <f>G33</f>
        <v>4</v>
      </c>
      <c r="M46" s="45">
        <f>M33</f>
        <v>20.65</v>
      </c>
    </row>
  </sheetData>
  <mergeCells count="104">
    <mergeCell ref="A29:C29"/>
    <mergeCell ref="D29:I29"/>
    <mergeCell ref="F27:F28"/>
    <mergeCell ref="B4:K4"/>
    <mergeCell ref="A23:C23"/>
    <mergeCell ref="D23:I23"/>
    <mergeCell ref="J23:O23"/>
    <mergeCell ref="F24:F25"/>
    <mergeCell ref="G24:G25"/>
    <mergeCell ref="H24:H25"/>
    <mergeCell ref="H33:H34"/>
    <mergeCell ref="L33:L34"/>
    <mergeCell ref="F33:F34"/>
    <mergeCell ref="M36:M37"/>
    <mergeCell ref="N36:N37"/>
    <mergeCell ref="P24:P25"/>
    <mergeCell ref="P36:P37"/>
    <mergeCell ref="N33:N34"/>
    <mergeCell ref="P33:P34"/>
    <mergeCell ref="J29:O29"/>
    <mergeCell ref="M24:M25"/>
    <mergeCell ref="N24:N25"/>
    <mergeCell ref="M21:M22"/>
    <mergeCell ref="N21:N22"/>
    <mergeCell ref="L21:L22"/>
    <mergeCell ref="F36:F37"/>
    <mergeCell ref="G36:G37"/>
    <mergeCell ref="H36:H37"/>
    <mergeCell ref="L36:L37"/>
    <mergeCell ref="G33:G34"/>
    <mergeCell ref="P18:P19"/>
    <mergeCell ref="P21:P22"/>
    <mergeCell ref="F21:F22"/>
    <mergeCell ref="A35:C35"/>
    <mergeCell ref="D35:I35"/>
    <mergeCell ref="J35:O35"/>
    <mergeCell ref="H21:H22"/>
    <mergeCell ref="M33:M34"/>
    <mergeCell ref="A20:C20"/>
    <mergeCell ref="D20:I20"/>
    <mergeCell ref="A17:C17"/>
    <mergeCell ref="D17:I17"/>
    <mergeCell ref="J17:O17"/>
    <mergeCell ref="F15:F16"/>
    <mergeCell ref="G15:G16"/>
    <mergeCell ref="H15:H16"/>
    <mergeCell ref="L15:L16"/>
    <mergeCell ref="P30:P31"/>
    <mergeCell ref="A32:C32"/>
    <mergeCell ref="D32:I32"/>
    <mergeCell ref="J32:O32"/>
    <mergeCell ref="F30:F31"/>
    <mergeCell ref="G30:G31"/>
    <mergeCell ref="H30:H31"/>
    <mergeCell ref="L30:L31"/>
    <mergeCell ref="N27:N28"/>
    <mergeCell ref="J14:O14"/>
    <mergeCell ref="N15:N16"/>
    <mergeCell ref="F18:F19"/>
    <mergeCell ref="M30:M31"/>
    <mergeCell ref="N30:N31"/>
    <mergeCell ref="G18:G19"/>
    <mergeCell ref="H18:H19"/>
    <mergeCell ref="J20:O20"/>
    <mergeCell ref="G21:G22"/>
    <mergeCell ref="G12:G13"/>
    <mergeCell ref="H12:H13"/>
    <mergeCell ref="L12:L13"/>
    <mergeCell ref="M12:M13"/>
    <mergeCell ref="H9:H10"/>
    <mergeCell ref="G27:G28"/>
    <mergeCell ref="H27:H28"/>
    <mergeCell ref="L27:L28"/>
    <mergeCell ref="M27:M28"/>
    <mergeCell ref="L24:L25"/>
    <mergeCell ref="F12:F13"/>
    <mergeCell ref="A26:C26"/>
    <mergeCell ref="D26:I26"/>
    <mergeCell ref="J26:O26"/>
    <mergeCell ref="A11:C11"/>
    <mergeCell ref="D11:I11"/>
    <mergeCell ref="M15:M16"/>
    <mergeCell ref="A14:C14"/>
    <mergeCell ref="D14:I14"/>
    <mergeCell ref="N12:N13"/>
    <mergeCell ref="P12:P13"/>
    <mergeCell ref="P9:P10"/>
    <mergeCell ref="J8:O8"/>
    <mergeCell ref="L9:L10"/>
    <mergeCell ref="J11:O11"/>
    <mergeCell ref="P27:P28"/>
    <mergeCell ref="P15:P16"/>
    <mergeCell ref="L18:L19"/>
    <mergeCell ref="M18:M19"/>
    <mergeCell ref="N18:N19"/>
    <mergeCell ref="A6:C6"/>
    <mergeCell ref="D6:I6"/>
    <mergeCell ref="J6:O6"/>
    <mergeCell ref="M9:M10"/>
    <mergeCell ref="N9:N10"/>
    <mergeCell ref="A8:C8"/>
    <mergeCell ref="D8:I8"/>
    <mergeCell ref="F9:F10"/>
    <mergeCell ref="G9:G10"/>
  </mergeCells>
  <phoneticPr fontId="1" type="noConversion"/>
  <pageMargins left="0.75" right="0.75" top="1" bottom="1" header="0" footer="0"/>
  <pageSetup paperSize="9" scale="80" orientation="landscape" horizontalDpi="1200" verticalDpi="1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17"/>
  <sheetViews>
    <sheetView zoomScaleNormal="100" workbookViewId="0">
      <selection activeCell="B16" sqref="B16:N17"/>
    </sheetView>
  </sheetViews>
  <sheetFormatPr baseColWidth="10" defaultColWidth="11.5703125" defaultRowHeight="12.75" x14ac:dyDescent="0.2"/>
  <cols>
    <col min="1" max="1" width="16.85546875" style="23" customWidth="1"/>
    <col min="2" max="2" width="44.7109375" style="23" bestFit="1" customWidth="1"/>
    <col min="3" max="4" width="1.140625" style="23" customWidth="1"/>
    <col min="5" max="5" width="10.7109375" style="25" bestFit="1" customWidth="1"/>
    <col min="6" max="6" width="1.7109375" style="23" customWidth="1"/>
    <col min="7" max="7" width="5.42578125" style="23" bestFit="1" customWidth="1"/>
    <col min="8" max="8" width="1.7109375" style="27" customWidth="1"/>
    <col min="9" max="10" width="1.140625" style="23" customWidth="1"/>
    <col min="11" max="11" width="10.7109375" style="25" bestFit="1" customWidth="1"/>
    <col min="12" max="12" width="1.5703125" style="23" bestFit="1" customWidth="1"/>
    <col min="13" max="13" width="5.42578125" style="23" bestFit="1" customWidth="1"/>
    <col min="14" max="14" width="2" style="27" bestFit="1" customWidth="1"/>
    <col min="15" max="15" width="1.140625" style="23" customWidth="1"/>
    <col min="16" max="16" width="5.28515625" style="23" bestFit="1" customWidth="1"/>
    <col min="17" max="16384" width="11.5703125" style="23"/>
  </cols>
  <sheetData>
    <row r="2" spans="1:16" ht="59.45" customHeight="1" x14ac:dyDescent="0.2">
      <c r="B2" s="120" t="s">
        <v>126</v>
      </c>
    </row>
    <row r="4" spans="1:16" x14ac:dyDescent="0.2">
      <c r="B4" s="147" t="s">
        <v>129</v>
      </c>
      <c r="C4" s="147"/>
      <c r="D4" s="147"/>
      <c r="E4" s="147"/>
      <c r="F4" s="147"/>
      <c r="G4" s="147"/>
      <c r="H4" s="147"/>
      <c r="I4" s="147"/>
      <c r="J4" s="147"/>
      <c r="K4" s="147"/>
    </row>
    <row r="6" spans="1:16" ht="13.15" customHeight="1" x14ac:dyDescent="0.2">
      <c r="A6" s="158" t="s">
        <v>0</v>
      </c>
      <c r="B6" s="158"/>
      <c r="C6" s="158"/>
      <c r="D6" s="159" t="s">
        <v>124</v>
      </c>
      <c r="E6" s="159"/>
      <c r="F6" s="159"/>
      <c r="G6" s="159"/>
      <c r="H6" s="159"/>
      <c r="I6" s="159"/>
      <c r="J6" s="159" t="s">
        <v>116</v>
      </c>
      <c r="K6" s="159"/>
      <c r="L6" s="159"/>
      <c r="M6" s="159"/>
      <c r="N6" s="159"/>
      <c r="O6" s="159"/>
      <c r="P6" s="100" t="s">
        <v>1</v>
      </c>
    </row>
    <row r="7" spans="1:16" ht="13.15" customHeight="1" x14ac:dyDescent="0.2">
      <c r="A7" s="54"/>
      <c r="B7" s="55"/>
      <c r="C7" s="56"/>
      <c r="D7" s="57"/>
      <c r="E7" s="101"/>
      <c r="F7" s="101"/>
      <c r="G7" s="101"/>
      <c r="H7" s="101"/>
      <c r="I7" s="101"/>
      <c r="J7" s="57"/>
      <c r="K7" s="101"/>
      <c r="L7" s="101"/>
      <c r="M7" s="101"/>
      <c r="N7" s="101"/>
      <c r="O7" s="101"/>
      <c r="P7" s="102"/>
    </row>
    <row r="8" spans="1:16" ht="13.15" customHeight="1" x14ac:dyDescent="0.2">
      <c r="A8" s="155" t="s">
        <v>90</v>
      </c>
      <c r="B8" s="156"/>
      <c r="C8" s="157"/>
      <c r="D8" s="145"/>
      <c r="E8" s="146"/>
      <c r="F8" s="146"/>
      <c r="G8" s="146"/>
      <c r="H8" s="146"/>
      <c r="I8" s="146"/>
      <c r="J8" s="145"/>
      <c r="K8" s="146"/>
      <c r="L8" s="146"/>
      <c r="M8" s="146"/>
      <c r="N8" s="146"/>
      <c r="O8" s="146"/>
      <c r="P8" s="4"/>
    </row>
    <row r="9" spans="1:16" x14ac:dyDescent="0.2">
      <c r="A9" s="5"/>
      <c r="B9" s="29" t="s">
        <v>105</v>
      </c>
      <c r="C9" s="7"/>
      <c r="D9" s="5"/>
      <c r="E9" s="8">
        <v>52065679.060000002</v>
      </c>
      <c r="F9" s="148" t="s">
        <v>3</v>
      </c>
      <c r="G9" s="148">
        <f>E9/E10*100</f>
        <v>88.97</v>
      </c>
      <c r="H9" s="150" t="s">
        <v>4</v>
      </c>
      <c r="I9" s="9"/>
      <c r="J9" s="5"/>
      <c r="K9" s="8">
        <v>26738745.289999999</v>
      </c>
      <c r="L9" s="148" t="s">
        <v>3</v>
      </c>
      <c r="M9" s="148">
        <f>K9/K10*100</f>
        <v>93.63</v>
      </c>
      <c r="N9" s="150" t="s">
        <v>4</v>
      </c>
      <c r="O9" s="9"/>
      <c r="P9" s="139">
        <f>G9-M9</f>
        <v>-4.66</v>
      </c>
    </row>
    <row r="10" spans="1:16" ht="24" x14ac:dyDescent="0.2">
      <c r="A10" s="12"/>
      <c r="B10" s="6" t="s">
        <v>106</v>
      </c>
      <c r="C10" s="13"/>
      <c r="D10" s="12"/>
      <c r="E10" s="8">
        <f>58178315.44+341875.21</f>
        <v>58520190.649999999</v>
      </c>
      <c r="F10" s="149"/>
      <c r="G10" s="149"/>
      <c r="H10" s="151"/>
      <c r="I10" s="8"/>
      <c r="J10" s="12"/>
      <c r="K10" s="8">
        <f>28037899.94+520776.73</f>
        <v>28558676.670000002</v>
      </c>
      <c r="L10" s="149"/>
      <c r="M10" s="149"/>
      <c r="N10" s="151"/>
      <c r="O10" s="8"/>
      <c r="P10" s="140"/>
    </row>
    <row r="11" spans="1:16" x14ac:dyDescent="0.2">
      <c r="A11" s="155" t="s">
        <v>91</v>
      </c>
      <c r="B11" s="156"/>
      <c r="C11" s="157"/>
      <c r="D11" s="152"/>
      <c r="E11" s="153"/>
      <c r="F11" s="153"/>
      <c r="G11" s="153"/>
      <c r="H11" s="153"/>
      <c r="I11" s="154"/>
      <c r="J11" s="152"/>
      <c r="K11" s="153"/>
      <c r="L11" s="153"/>
      <c r="M11" s="153"/>
      <c r="N11" s="153"/>
      <c r="O11" s="154"/>
      <c r="P11" s="4"/>
    </row>
    <row r="12" spans="1:16" x14ac:dyDescent="0.2">
      <c r="A12" s="5"/>
      <c r="B12" s="29" t="s">
        <v>107</v>
      </c>
      <c r="C12" s="7"/>
      <c r="D12" s="5"/>
      <c r="E12" s="8">
        <v>4794667.62</v>
      </c>
      <c r="F12" s="148" t="s">
        <v>3</v>
      </c>
      <c r="G12" s="148">
        <f>E12*100/E13</f>
        <v>11.91</v>
      </c>
      <c r="H12" s="150" t="s">
        <v>4</v>
      </c>
      <c r="I12" s="17"/>
      <c r="J12" s="5"/>
      <c r="K12" s="8">
        <v>4196955.42</v>
      </c>
      <c r="L12" s="148" t="s">
        <v>3</v>
      </c>
      <c r="M12" s="148">
        <f>K12*100/K13</f>
        <v>11.11</v>
      </c>
      <c r="N12" s="150" t="s">
        <v>4</v>
      </c>
      <c r="O12" s="17"/>
      <c r="P12" s="139">
        <f>G12-M12</f>
        <v>0.8</v>
      </c>
    </row>
    <row r="13" spans="1:16" ht="24" x14ac:dyDescent="0.2">
      <c r="A13" s="12"/>
      <c r="B13" s="6" t="s">
        <v>108</v>
      </c>
      <c r="C13" s="13"/>
      <c r="D13" s="12"/>
      <c r="E13" s="8">
        <v>40254268.509999998</v>
      </c>
      <c r="F13" s="149"/>
      <c r="G13" s="149"/>
      <c r="H13" s="151"/>
      <c r="I13" s="19"/>
      <c r="J13" s="12"/>
      <c r="K13" s="8">
        <f>37856823.81-85556.9</f>
        <v>37771266.909999996</v>
      </c>
      <c r="L13" s="149"/>
      <c r="M13" s="149"/>
      <c r="N13" s="151"/>
      <c r="O13" s="19"/>
      <c r="P13" s="140"/>
    </row>
    <row r="15" spans="1:16" x14ac:dyDescent="0.2">
      <c r="E15" s="30"/>
    </row>
    <row r="16" spans="1:16" x14ac:dyDescent="0.2">
      <c r="B16" s="24" t="s">
        <v>104</v>
      </c>
      <c r="C16" s="44"/>
      <c r="D16" s="44"/>
      <c r="E16" s="91"/>
      <c r="F16" s="44"/>
      <c r="G16" s="45">
        <f>G9</f>
        <v>88.97</v>
      </c>
      <c r="H16" s="90"/>
      <c r="I16" s="44"/>
      <c r="J16" s="44"/>
      <c r="K16" s="91"/>
      <c r="L16" s="44"/>
      <c r="M16" s="45">
        <f>M9</f>
        <v>93.63</v>
      </c>
    </row>
    <row r="17" spans="2:13" x14ac:dyDescent="0.2">
      <c r="B17" s="24" t="s">
        <v>103</v>
      </c>
      <c r="C17" s="44"/>
      <c r="D17" s="44"/>
      <c r="E17" s="91"/>
      <c r="F17" s="44"/>
      <c r="G17" s="45">
        <f>G12</f>
        <v>11.91</v>
      </c>
      <c r="H17" s="90"/>
      <c r="I17" s="44"/>
      <c r="J17" s="44"/>
      <c r="K17" s="91"/>
      <c r="L17" s="44"/>
      <c r="M17" s="45">
        <f>M12</f>
        <v>11.11</v>
      </c>
    </row>
  </sheetData>
  <mergeCells count="24">
    <mergeCell ref="B4:K4"/>
    <mergeCell ref="A6:C6"/>
    <mergeCell ref="D6:I6"/>
    <mergeCell ref="J6:O6"/>
    <mergeCell ref="M9:M10"/>
    <mergeCell ref="N9:N10"/>
    <mergeCell ref="N12:N13"/>
    <mergeCell ref="D11:I11"/>
    <mergeCell ref="J11:O11"/>
    <mergeCell ref="A8:C8"/>
    <mergeCell ref="G9:G10"/>
    <mergeCell ref="H9:H10"/>
    <mergeCell ref="L9:L10"/>
    <mergeCell ref="A11:C11"/>
    <mergeCell ref="P12:P13"/>
    <mergeCell ref="D8:I8"/>
    <mergeCell ref="F12:F13"/>
    <mergeCell ref="G12:G13"/>
    <mergeCell ref="H12:H13"/>
    <mergeCell ref="P9:P10"/>
    <mergeCell ref="F9:F10"/>
    <mergeCell ref="J8:O8"/>
    <mergeCell ref="L12:L13"/>
    <mergeCell ref="M12:M13"/>
  </mergeCells>
  <phoneticPr fontId="1" type="noConversion"/>
  <pageMargins left="0.75" right="0.75" top="1" bottom="1" header="0" footer="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7"/>
  <sheetViews>
    <sheetView zoomScaleNormal="100" workbookViewId="0">
      <selection activeCell="B30" sqref="B30:M35"/>
    </sheetView>
  </sheetViews>
  <sheetFormatPr baseColWidth="10" defaultColWidth="11.5703125" defaultRowHeight="12.75" x14ac:dyDescent="0.2"/>
  <cols>
    <col min="1" max="1" width="16.85546875" style="23" customWidth="1"/>
    <col min="2" max="2" width="36.28515625" style="23" customWidth="1"/>
    <col min="3" max="4" width="1.140625" style="23" customWidth="1"/>
    <col min="5" max="5" width="13.85546875" style="23" bestFit="1" customWidth="1"/>
    <col min="6" max="6" width="2" style="23" bestFit="1" customWidth="1"/>
    <col min="7" max="7" width="6.85546875" style="23" bestFit="1" customWidth="1"/>
    <col min="8" max="8" width="2.42578125" style="23" bestFit="1" customWidth="1"/>
    <col min="9" max="10" width="1.140625" style="23" customWidth="1"/>
    <col min="11" max="11" width="13.85546875" style="23" bestFit="1" customWidth="1"/>
    <col min="12" max="12" width="2" style="23" bestFit="1" customWidth="1"/>
    <col min="13" max="13" width="6.7109375" style="23" bestFit="1" customWidth="1"/>
    <col min="14" max="14" width="2.42578125" style="23" bestFit="1" customWidth="1"/>
    <col min="15" max="15" width="1.140625" style="23" customWidth="1"/>
    <col min="16" max="16" width="7.7109375" style="23" bestFit="1" customWidth="1"/>
    <col min="17" max="16384" width="11.5703125" style="23"/>
  </cols>
  <sheetData>
    <row r="2" spans="1:16" ht="59.45" customHeight="1" x14ac:dyDescent="0.2">
      <c r="B2" s="120" t="s">
        <v>138</v>
      </c>
      <c r="C2" s="27"/>
      <c r="D2" s="27"/>
      <c r="E2" s="27"/>
      <c r="F2" s="27"/>
      <c r="G2" s="27"/>
    </row>
    <row r="3" spans="1:16" x14ac:dyDescent="0.2">
      <c r="B3" s="121"/>
      <c r="C3" s="27"/>
      <c r="D3" s="27"/>
      <c r="E3" s="27"/>
      <c r="F3" s="27"/>
      <c r="G3" s="27"/>
      <c r="H3" s="27"/>
      <c r="I3" s="27"/>
      <c r="J3" s="27"/>
    </row>
    <row r="4" spans="1:16" x14ac:dyDescent="0.2">
      <c r="B4" s="147" t="s">
        <v>130</v>
      </c>
      <c r="C4" s="163"/>
      <c r="D4" s="163"/>
      <c r="E4" s="163"/>
      <c r="F4" s="163"/>
      <c r="G4" s="163"/>
      <c r="H4" s="163"/>
      <c r="I4" s="163"/>
      <c r="J4" s="163"/>
    </row>
    <row r="6" spans="1:16" ht="13.15" customHeight="1" x14ac:dyDescent="0.2">
      <c r="A6" s="158" t="s">
        <v>0</v>
      </c>
      <c r="B6" s="158"/>
      <c r="C6" s="158"/>
      <c r="D6" s="162" t="s">
        <v>124</v>
      </c>
      <c r="E6" s="162"/>
      <c r="F6" s="162"/>
      <c r="G6" s="162"/>
      <c r="H6" s="162"/>
      <c r="I6" s="162"/>
      <c r="J6" s="162" t="s">
        <v>116</v>
      </c>
      <c r="K6" s="162"/>
      <c r="L6" s="162"/>
      <c r="M6" s="162"/>
      <c r="N6" s="162"/>
      <c r="O6" s="162"/>
      <c r="P6" s="99" t="s">
        <v>1</v>
      </c>
    </row>
    <row r="7" spans="1:16" x14ac:dyDescent="0.2">
      <c r="A7" s="152"/>
      <c r="B7" s="153"/>
      <c r="C7" s="154"/>
      <c r="D7" s="2"/>
      <c r="E7" s="3"/>
      <c r="F7" s="3"/>
      <c r="G7" s="3"/>
      <c r="H7" s="3"/>
      <c r="I7" s="1"/>
      <c r="J7" s="2"/>
      <c r="K7" s="3"/>
      <c r="L7" s="3"/>
      <c r="M7" s="3"/>
      <c r="N7" s="3"/>
      <c r="O7" s="1"/>
      <c r="P7" s="4"/>
    </row>
    <row r="8" spans="1:16" x14ac:dyDescent="0.2">
      <c r="A8" s="5"/>
      <c r="B8" s="117" t="s">
        <v>41</v>
      </c>
      <c r="C8" s="7"/>
      <c r="D8" s="5"/>
      <c r="E8" s="8">
        <v>159965448.11000001</v>
      </c>
      <c r="F8" s="148" t="s">
        <v>3</v>
      </c>
      <c r="G8" s="148">
        <f>E8/E9</f>
        <v>179.51</v>
      </c>
      <c r="H8" s="148"/>
      <c r="I8" s="17"/>
      <c r="J8" s="5"/>
      <c r="K8" s="8">
        <v>146993784.44</v>
      </c>
      <c r="L8" s="148" t="s">
        <v>3</v>
      </c>
      <c r="M8" s="148">
        <f>K8/K9</f>
        <v>165.5</v>
      </c>
      <c r="N8" s="148"/>
      <c r="O8" s="17"/>
      <c r="P8" s="139">
        <f>G8-M8</f>
        <v>14.01</v>
      </c>
    </row>
    <row r="9" spans="1:16" x14ac:dyDescent="0.2">
      <c r="A9" s="12"/>
      <c r="B9" s="117" t="s">
        <v>10</v>
      </c>
      <c r="C9" s="13"/>
      <c r="D9" s="12"/>
      <c r="E9" s="84">
        <v>891111</v>
      </c>
      <c r="F9" s="149"/>
      <c r="G9" s="149"/>
      <c r="H9" s="149"/>
      <c r="I9" s="19"/>
      <c r="J9" s="12"/>
      <c r="K9" s="84">
        <v>888184</v>
      </c>
      <c r="L9" s="149"/>
      <c r="M9" s="149"/>
      <c r="N9" s="149"/>
      <c r="O9" s="19"/>
      <c r="P9" s="140"/>
    </row>
    <row r="10" spans="1:16" x14ac:dyDescent="0.2">
      <c r="A10" s="152"/>
      <c r="B10" s="153"/>
      <c r="C10" s="154"/>
      <c r="D10" s="2"/>
      <c r="E10" s="3"/>
      <c r="F10" s="3"/>
      <c r="G10" s="3"/>
      <c r="H10" s="3"/>
      <c r="I10" s="1"/>
      <c r="J10" s="2"/>
      <c r="K10" s="3"/>
      <c r="L10" s="3"/>
      <c r="M10" s="3"/>
      <c r="N10" s="3"/>
      <c r="O10" s="1"/>
      <c r="P10" s="4"/>
    </row>
    <row r="11" spans="1:16" x14ac:dyDescent="0.2">
      <c r="A11" s="5"/>
      <c r="B11" s="117" t="s">
        <v>41</v>
      </c>
      <c r="C11" s="7"/>
      <c r="D11" s="5"/>
      <c r="E11" s="8">
        <f>E8</f>
        <v>159965448.11000001</v>
      </c>
      <c r="F11" s="148" t="s">
        <v>3</v>
      </c>
      <c r="G11" s="148">
        <f>E11*100/E12</f>
        <v>33.229999999999997</v>
      </c>
      <c r="H11" s="148" t="s">
        <v>4</v>
      </c>
      <c r="I11" s="17"/>
      <c r="J11" s="5"/>
      <c r="K11" s="8">
        <f>K8</f>
        <v>146993784.44</v>
      </c>
      <c r="L11" s="148" t="s">
        <v>3</v>
      </c>
      <c r="M11" s="148">
        <f>K11*100/K12</f>
        <v>31.98</v>
      </c>
      <c r="N11" s="148" t="s">
        <v>4</v>
      </c>
      <c r="O11" s="17"/>
      <c r="P11" s="139">
        <f>G11-M11</f>
        <v>1.25</v>
      </c>
    </row>
    <row r="12" spans="1:16" x14ac:dyDescent="0.2">
      <c r="A12" s="12"/>
      <c r="B12" s="117" t="s">
        <v>42</v>
      </c>
      <c r="C12" s="13"/>
      <c r="D12" s="12"/>
      <c r="E12" s="8">
        <v>481348631.36000001</v>
      </c>
      <c r="F12" s="149"/>
      <c r="G12" s="149"/>
      <c r="H12" s="149"/>
      <c r="I12" s="19"/>
      <c r="J12" s="12"/>
      <c r="K12" s="8">
        <v>459694482.10000002</v>
      </c>
      <c r="L12" s="149"/>
      <c r="M12" s="149"/>
      <c r="N12" s="149"/>
      <c r="O12" s="19"/>
      <c r="P12" s="140"/>
    </row>
    <row r="13" spans="1:16" x14ac:dyDescent="0.2">
      <c r="A13" s="155" t="s">
        <v>43</v>
      </c>
      <c r="B13" s="160"/>
      <c r="C13" s="161"/>
      <c r="D13" s="152"/>
      <c r="E13" s="153"/>
      <c r="F13" s="153"/>
      <c r="G13" s="153"/>
      <c r="H13" s="153"/>
      <c r="I13" s="154"/>
      <c r="J13" s="152"/>
      <c r="K13" s="153"/>
      <c r="L13" s="153"/>
      <c r="M13" s="153"/>
      <c r="N13" s="153"/>
      <c r="O13" s="154"/>
      <c r="P13" s="4"/>
    </row>
    <row r="14" spans="1:16" x14ac:dyDescent="0.2">
      <c r="A14" s="5"/>
      <c r="B14" s="117" t="s">
        <v>44</v>
      </c>
      <c r="C14" s="7"/>
      <c r="D14" s="85"/>
      <c r="E14" s="20">
        <v>61160669.369999997</v>
      </c>
      <c r="F14" s="130" t="s">
        <v>3</v>
      </c>
      <c r="G14" s="130">
        <f>E14*100/E15</f>
        <v>7.8</v>
      </c>
      <c r="H14" s="130" t="s">
        <v>4</v>
      </c>
      <c r="I14" s="86"/>
      <c r="J14" s="5"/>
      <c r="K14" s="20">
        <v>23846207.449999999</v>
      </c>
      <c r="L14" s="148" t="s">
        <v>3</v>
      </c>
      <c r="M14" s="148">
        <f>K14*100/K15</f>
        <v>3.61</v>
      </c>
      <c r="N14" s="148" t="s">
        <v>4</v>
      </c>
      <c r="O14" s="17"/>
      <c r="P14" s="139">
        <f>G14-M14</f>
        <v>4.1900000000000004</v>
      </c>
    </row>
    <row r="15" spans="1:16" x14ac:dyDescent="0.2">
      <c r="A15" s="12"/>
      <c r="B15" s="117" t="s">
        <v>111</v>
      </c>
      <c r="C15" s="13"/>
      <c r="D15" s="87"/>
      <c r="E15" s="20">
        <v>783969312.25</v>
      </c>
      <c r="F15" s="131"/>
      <c r="G15" s="131"/>
      <c r="H15" s="131"/>
      <c r="I15" s="88"/>
      <c r="J15" s="12"/>
      <c r="K15" s="20">
        <v>659969977.27999997</v>
      </c>
      <c r="L15" s="149"/>
      <c r="M15" s="149"/>
      <c r="N15" s="149"/>
      <c r="O15" s="19"/>
      <c r="P15" s="140"/>
    </row>
    <row r="16" spans="1:16" x14ac:dyDescent="0.2">
      <c r="A16" s="155" t="s">
        <v>45</v>
      </c>
      <c r="B16" s="156"/>
      <c r="C16" s="157"/>
      <c r="D16" s="122"/>
      <c r="E16" s="123"/>
      <c r="F16" s="123"/>
      <c r="G16" s="123"/>
      <c r="H16" s="123"/>
      <c r="I16" s="124"/>
      <c r="J16" s="152"/>
      <c r="K16" s="153"/>
      <c r="L16" s="153"/>
      <c r="M16" s="153"/>
      <c r="N16" s="153"/>
      <c r="O16" s="154"/>
      <c r="P16" s="4"/>
    </row>
    <row r="17" spans="1:18" x14ac:dyDescent="0.2">
      <c r="A17" s="5"/>
      <c r="B17" s="117" t="s">
        <v>46</v>
      </c>
      <c r="C17" s="7"/>
      <c r="D17" s="85"/>
      <c r="E17" s="20">
        <v>58412306.380000003</v>
      </c>
      <c r="F17" s="130" t="s">
        <v>3</v>
      </c>
      <c r="G17" s="130">
        <f>E17*100/E18</f>
        <v>7.45</v>
      </c>
      <c r="H17" s="130" t="s">
        <v>4</v>
      </c>
      <c r="I17" s="86"/>
      <c r="J17" s="5"/>
      <c r="K17" s="20">
        <v>22998638.18</v>
      </c>
      <c r="L17" s="148" t="s">
        <v>3</v>
      </c>
      <c r="M17" s="148">
        <f>K17*100/K18</f>
        <v>3.48</v>
      </c>
      <c r="N17" s="148" t="s">
        <v>4</v>
      </c>
      <c r="O17" s="17"/>
      <c r="P17" s="139">
        <f>G17-M17</f>
        <v>3.97</v>
      </c>
    </row>
    <row r="18" spans="1:18" x14ac:dyDescent="0.2">
      <c r="A18" s="12"/>
      <c r="B18" s="117" t="s">
        <v>111</v>
      </c>
      <c r="C18" s="13"/>
      <c r="D18" s="87"/>
      <c r="E18" s="20">
        <f>E15</f>
        <v>783969312.25</v>
      </c>
      <c r="F18" s="131"/>
      <c r="G18" s="131"/>
      <c r="H18" s="131"/>
      <c r="I18" s="88"/>
      <c r="J18" s="12"/>
      <c r="K18" s="20">
        <f>K15</f>
        <v>659969977.27999997</v>
      </c>
      <c r="L18" s="149"/>
      <c r="M18" s="149"/>
      <c r="N18" s="149"/>
      <c r="O18" s="19"/>
      <c r="P18" s="140"/>
    </row>
    <row r="19" spans="1:18" x14ac:dyDescent="0.2">
      <c r="A19" s="155" t="s">
        <v>47</v>
      </c>
      <c r="B19" s="156"/>
      <c r="C19" s="157"/>
      <c r="D19" s="122"/>
      <c r="E19" s="123"/>
      <c r="F19" s="123"/>
      <c r="G19" s="123"/>
      <c r="H19" s="123"/>
      <c r="I19" s="124"/>
      <c r="J19" s="152"/>
      <c r="K19" s="153"/>
      <c r="L19" s="153"/>
      <c r="M19" s="153"/>
      <c r="N19" s="153"/>
      <c r="O19" s="154"/>
      <c r="P19" s="4"/>
    </row>
    <row r="20" spans="1:18" x14ac:dyDescent="0.2">
      <c r="A20" s="5"/>
      <c r="B20" s="117" t="s">
        <v>46</v>
      </c>
      <c r="C20" s="7"/>
      <c r="D20" s="85"/>
      <c r="E20" s="20">
        <f>E17</f>
        <v>58412306.380000003</v>
      </c>
      <c r="F20" s="130" t="s">
        <v>3</v>
      </c>
      <c r="G20" s="130">
        <f>E20*100/E21</f>
        <v>118.06</v>
      </c>
      <c r="H20" s="130" t="s">
        <v>4</v>
      </c>
      <c r="I20" s="86"/>
      <c r="J20" s="5"/>
      <c r="K20" s="20">
        <f>K17</f>
        <v>22998638.18</v>
      </c>
      <c r="L20" s="148" t="s">
        <v>3</v>
      </c>
      <c r="M20" s="148">
        <f>K20*100/K21</f>
        <v>52.8</v>
      </c>
      <c r="N20" s="148" t="s">
        <v>4</v>
      </c>
      <c r="O20" s="17"/>
      <c r="P20" s="139">
        <f>G20-M20</f>
        <v>65.260000000000005</v>
      </c>
    </row>
    <row r="21" spans="1:18" x14ac:dyDescent="0.2">
      <c r="A21" s="12"/>
      <c r="B21" s="117" t="s">
        <v>48</v>
      </c>
      <c r="C21" s="13"/>
      <c r="D21" s="87"/>
      <c r="E21" s="20">
        <v>49476095.210000001</v>
      </c>
      <c r="F21" s="131"/>
      <c r="G21" s="131"/>
      <c r="H21" s="131"/>
      <c r="I21" s="88"/>
      <c r="J21" s="12"/>
      <c r="K21" s="20">
        <v>43554587</v>
      </c>
      <c r="L21" s="149"/>
      <c r="M21" s="149"/>
      <c r="N21" s="149"/>
      <c r="O21" s="19"/>
      <c r="P21" s="140"/>
    </row>
    <row r="22" spans="1:18" x14ac:dyDescent="0.2">
      <c r="A22" s="155" t="s">
        <v>49</v>
      </c>
      <c r="B22" s="156"/>
      <c r="C22" s="157"/>
      <c r="D22" s="152"/>
      <c r="E22" s="153"/>
      <c r="F22" s="153"/>
      <c r="G22" s="153"/>
      <c r="H22" s="153"/>
      <c r="I22" s="154"/>
      <c r="J22" s="152"/>
      <c r="K22" s="153"/>
      <c r="L22" s="153"/>
      <c r="M22" s="153"/>
      <c r="N22" s="153"/>
      <c r="O22" s="154"/>
      <c r="P22" s="4"/>
    </row>
    <row r="23" spans="1:18" x14ac:dyDescent="0.2">
      <c r="A23" s="5"/>
      <c r="B23" s="117" t="s">
        <v>46</v>
      </c>
      <c r="C23" s="7"/>
      <c r="D23" s="5"/>
      <c r="E23" s="8">
        <f>E20</f>
        <v>58412306.380000003</v>
      </c>
      <c r="F23" s="148" t="s">
        <v>3</v>
      </c>
      <c r="G23" s="148">
        <f>E23*100/E24</f>
        <v>57.9</v>
      </c>
      <c r="H23" s="148" t="s">
        <v>4</v>
      </c>
      <c r="I23" s="17"/>
      <c r="J23" s="5"/>
      <c r="K23" s="8">
        <f>K20</f>
        <v>22998638.18</v>
      </c>
      <c r="L23" s="148" t="s">
        <v>3</v>
      </c>
      <c r="M23" s="148">
        <f>K23*100/K24</f>
        <v>40.58</v>
      </c>
      <c r="N23" s="148" t="s">
        <v>4</v>
      </c>
      <c r="O23" s="17"/>
      <c r="P23" s="139">
        <f>G23-M23</f>
        <v>17.32</v>
      </c>
    </row>
    <row r="24" spans="1:18" x14ac:dyDescent="0.2">
      <c r="A24" s="12"/>
      <c r="B24" s="117" t="s">
        <v>50</v>
      </c>
      <c r="C24" s="13"/>
      <c r="D24" s="12"/>
      <c r="E24" s="8">
        <v>100891380.42</v>
      </c>
      <c r="F24" s="149"/>
      <c r="G24" s="149"/>
      <c r="H24" s="149"/>
      <c r="I24" s="19"/>
      <c r="J24" s="12"/>
      <c r="K24" s="8">
        <v>56677010.609999999</v>
      </c>
      <c r="L24" s="149"/>
      <c r="M24" s="149"/>
      <c r="N24" s="149"/>
      <c r="O24" s="19"/>
      <c r="P24" s="140"/>
    </row>
    <row r="25" spans="1:18" s="103" customFormat="1" ht="23.45" customHeight="1" x14ac:dyDescent="0.2">
      <c r="A25" s="132" t="s">
        <v>101</v>
      </c>
      <c r="B25" s="133"/>
      <c r="C25" s="134"/>
      <c r="D25" s="122"/>
      <c r="E25" s="123"/>
      <c r="F25" s="123"/>
      <c r="G25" s="123"/>
      <c r="H25" s="123"/>
      <c r="I25" s="124"/>
      <c r="J25" s="122"/>
      <c r="K25" s="123"/>
      <c r="L25" s="123"/>
      <c r="M25" s="123"/>
      <c r="N25" s="123"/>
      <c r="O25" s="124"/>
      <c r="P25" s="98"/>
      <c r="R25" s="104"/>
    </row>
    <row r="26" spans="1:18" s="103" customFormat="1" ht="12" x14ac:dyDescent="0.2">
      <c r="A26" s="85"/>
      <c r="B26" s="115" t="s">
        <v>100</v>
      </c>
      <c r="C26" s="95"/>
      <c r="D26" s="85"/>
      <c r="E26" s="20">
        <f>E14</f>
        <v>61160669.369999997</v>
      </c>
      <c r="F26" s="130" t="s">
        <v>3</v>
      </c>
      <c r="G26" s="135">
        <f>E26*100/E27</f>
        <v>104.71</v>
      </c>
      <c r="H26" s="137" t="s">
        <v>4</v>
      </c>
      <c r="I26" s="86"/>
      <c r="J26" s="85"/>
      <c r="K26" s="20">
        <f>K14</f>
        <v>23846207.449999999</v>
      </c>
      <c r="L26" s="130" t="s">
        <v>3</v>
      </c>
      <c r="M26" s="130">
        <f>K26*100/K27</f>
        <v>103.69</v>
      </c>
      <c r="N26" s="137" t="s">
        <v>4</v>
      </c>
      <c r="O26" s="86"/>
      <c r="P26" s="125">
        <f>G26-M26</f>
        <v>1.02</v>
      </c>
      <c r="R26" s="104"/>
    </row>
    <row r="27" spans="1:18" s="103" customFormat="1" ht="24" x14ac:dyDescent="0.2">
      <c r="A27" s="87"/>
      <c r="B27" s="115" t="s">
        <v>102</v>
      </c>
      <c r="C27" s="96"/>
      <c r="D27" s="87"/>
      <c r="E27" s="20">
        <f>E23</f>
        <v>58412306.380000003</v>
      </c>
      <c r="F27" s="131"/>
      <c r="G27" s="136"/>
      <c r="H27" s="138"/>
      <c r="I27" s="88"/>
      <c r="J27" s="87"/>
      <c r="K27" s="20">
        <f>K23</f>
        <v>22998638.18</v>
      </c>
      <c r="L27" s="131"/>
      <c r="M27" s="131"/>
      <c r="N27" s="138"/>
      <c r="O27" s="88"/>
      <c r="P27" s="126"/>
      <c r="R27" s="104"/>
    </row>
    <row r="30" spans="1:18" x14ac:dyDescent="0.2">
      <c r="B30" s="89" t="s">
        <v>51</v>
      </c>
      <c r="G30" s="26">
        <f>G11</f>
        <v>33.229999999999997</v>
      </c>
      <c r="M30" s="26">
        <f>M11</f>
        <v>31.98</v>
      </c>
    </row>
    <row r="31" spans="1:18" x14ac:dyDescent="0.2">
      <c r="B31" s="24" t="s">
        <v>43</v>
      </c>
      <c r="G31" s="26">
        <f>G14</f>
        <v>7.8</v>
      </c>
      <c r="M31" s="26">
        <f>M14</f>
        <v>3.61</v>
      </c>
    </row>
    <row r="32" spans="1:18" x14ac:dyDescent="0.2">
      <c r="B32" s="24" t="s">
        <v>45</v>
      </c>
      <c r="G32" s="26">
        <f>G17</f>
        <v>7.45</v>
      </c>
      <c r="M32" s="26">
        <f>M17</f>
        <v>3.48</v>
      </c>
    </row>
    <row r="33" spans="2:18" x14ac:dyDescent="0.2">
      <c r="B33" s="24" t="s">
        <v>47</v>
      </c>
      <c r="G33" s="26">
        <f>G20</f>
        <v>118.06</v>
      </c>
      <c r="M33" s="26">
        <f>M20</f>
        <v>52.8</v>
      </c>
    </row>
    <row r="34" spans="2:18" x14ac:dyDescent="0.2">
      <c r="B34" s="24" t="s">
        <v>49</v>
      </c>
      <c r="G34" s="26">
        <f>G23</f>
        <v>57.9</v>
      </c>
      <c r="M34" s="26">
        <f>M23</f>
        <v>40.58</v>
      </c>
    </row>
    <row r="35" spans="2:18" ht="24" x14ac:dyDescent="0.2">
      <c r="B35" s="24" t="s">
        <v>101</v>
      </c>
      <c r="C35" s="24"/>
      <c r="D35" s="24"/>
      <c r="E35" s="91"/>
      <c r="F35" s="44"/>
      <c r="G35" s="43">
        <f>'Resultado-remanente'!G26</f>
        <v>104.71</v>
      </c>
      <c r="H35" s="27"/>
      <c r="K35" s="25"/>
      <c r="M35" s="26">
        <f>'Resultado-remanente'!M26</f>
        <v>103.69</v>
      </c>
    </row>
    <row r="37" spans="2:18" s="44" customFormat="1" ht="12" customHeight="1" x14ac:dyDescent="0.2">
      <c r="N37" s="90"/>
      <c r="R37" s="46"/>
    </row>
  </sheetData>
  <mergeCells count="70">
    <mergeCell ref="B4:J4"/>
    <mergeCell ref="L11:L12"/>
    <mergeCell ref="M11:M12"/>
    <mergeCell ref="N11:N12"/>
    <mergeCell ref="P11:P12"/>
    <mergeCell ref="P14:P15"/>
    <mergeCell ref="F14:F15"/>
    <mergeCell ref="G14:G15"/>
    <mergeCell ref="H14:H15"/>
    <mergeCell ref="L14:L15"/>
    <mergeCell ref="F11:F12"/>
    <mergeCell ref="J6:O6"/>
    <mergeCell ref="A7:C7"/>
    <mergeCell ref="M8:M9"/>
    <mergeCell ref="N8:N9"/>
    <mergeCell ref="A6:C6"/>
    <mergeCell ref="D6:I6"/>
    <mergeCell ref="G11:G12"/>
    <mergeCell ref="H11:H12"/>
    <mergeCell ref="P8:P9"/>
    <mergeCell ref="F8:F9"/>
    <mergeCell ref="G8:G9"/>
    <mergeCell ref="H8:H9"/>
    <mergeCell ref="L8:L9"/>
    <mergeCell ref="A10:C10"/>
    <mergeCell ref="A13:C13"/>
    <mergeCell ref="D13:I13"/>
    <mergeCell ref="J13:O13"/>
    <mergeCell ref="A16:C16"/>
    <mergeCell ref="D16:I16"/>
    <mergeCell ref="J16:O16"/>
    <mergeCell ref="M14:M15"/>
    <mergeCell ref="N14:N15"/>
    <mergeCell ref="P17:P18"/>
    <mergeCell ref="A19:C19"/>
    <mergeCell ref="D19:I19"/>
    <mergeCell ref="J19:O19"/>
    <mergeCell ref="F17:F18"/>
    <mergeCell ref="G17:G18"/>
    <mergeCell ref="H17:H18"/>
    <mergeCell ref="L17:L18"/>
    <mergeCell ref="M17:M18"/>
    <mergeCell ref="N17:N18"/>
    <mergeCell ref="M20:M21"/>
    <mergeCell ref="N20:N21"/>
    <mergeCell ref="P20:P21"/>
    <mergeCell ref="A22:C22"/>
    <mergeCell ref="D22:I22"/>
    <mergeCell ref="J22:O22"/>
    <mergeCell ref="F20:F21"/>
    <mergeCell ref="G20:G21"/>
    <mergeCell ref="H20:H21"/>
    <mergeCell ref="L20:L21"/>
    <mergeCell ref="M23:M24"/>
    <mergeCell ref="N23:N24"/>
    <mergeCell ref="P23:P24"/>
    <mergeCell ref="F23:F24"/>
    <mergeCell ref="G23:G24"/>
    <mergeCell ref="H23:H24"/>
    <mergeCell ref="L23:L24"/>
    <mergeCell ref="P26:P27"/>
    <mergeCell ref="A25:C25"/>
    <mergeCell ref="D25:I25"/>
    <mergeCell ref="J25:O25"/>
    <mergeCell ref="F26:F27"/>
    <mergeCell ref="G26:G27"/>
    <mergeCell ref="H26:H27"/>
    <mergeCell ref="L26:L27"/>
    <mergeCell ref="M26:M27"/>
    <mergeCell ref="N26:N27"/>
  </mergeCells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4"/>
  <sheetViews>
    <sheetView zoomScale="115" zoomScaleNormal="115" workbookViewId="0">
      <selection activeCell="B40" sqref="B40:M44"/>
    </sheetView>
  </sheetViews>
  <sheetFormatPr baseColWidth="10" defaultColWidth="11.5703125" defaultRowHeight="12.75" x14ac:dyDescent="0.2"/>
  <cols>
    <col min="1" max="1" width="16.85546875" style="23" customWidth="1"/>
    <col min="2" max="2" width="35.140625" style="23" customWidth="1"/>
    <col min="3" max="4" width="1.140625" style="23" customWidth="1"/>
    <col min="5" max="5" width="11.5703125" style="23" bestFit="1" customWidth="1"/>
    <col min="6" max="6" width="2" style="23" bestFit="1" customWidth="1"/>
    <col min="7" max="7" width="5.42578125" style="23" bestFit="1" customWidth="1"/>
    <col min="8" max="8" width="2" style="23" bestFit="1" customWidth="1"/>
    <col min="9" max="10" width="1.140625" style="23" customWidth="1"/>
    <col min="11" max="11" width="11.5703125" style="23" bestFit="1" customWidth="1"/>
    <col min="12" max="12" width="2" style="23" bestFit="1" customWidth="1"/>
    <col min="13" max="13" width="5.42578125" style="23" bestFit="1" customWidth="1"/>
    <col min="14" max="14" width="2" style="23" bestFit="1" customWidth="1"/>
    <col min="15" max="15" width="1.140625" style="23" customWidth="1"/>
    <col min="16" max="16" width="5.28515625" style="37" bestFit="1" customWidth="1"/>
    <col min="17" max="16384" width="11.5703125" style="23"/>
  </cols>
  <sheetData>
    <row r="2" spans="1:16" ht="60" customHeight="1" x14ac:dyDescent="0.2">
      <c r="B2" s="120" t="s">
        <v>131</v>
      </c>
    </row>
    <row r="4" spans="1:16" x14ac:dyDescent="0.2">
      <c r="B4" s="147" t="s">
        <v>132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</row>
    <row r="6" spans="1:16" ht="13.15" customHeight="1" x14ac:dyDescent="0.2">
      <c r="A6" s="141" t="s">
        <v>0</v>
      </c>
      <c r="B6" s="141"/>
      <c r="C6" s="141"/>
      <c r="D6" s="162" t="s">
        <v>124</v>
      </c>
      <c r="E6" s="162"/>
      <c r="F6" s="162"/>
      <c r="G6" s="162"/>
      <c r="H6" s="162"/>
      <c r="I6" s="162"/>
      <c r="J6" s="162" t="s">
        <v>116</v>
      </c>
      <c r="K6" s="162"/>
      <c r="L6" s="162"/>
      <c r="M6" s="162"/>
      <c r="N6" s="162"/>
      <c r="O6" s="162"/>
      <c r="P6" s="99" t="s">
        <v>1</v>
      </c>
    </row>
    <row r="7" spans="1:16" x14ac:dyDescent="0.2">
      <c r="A7" s="31"/>
      <c r="B7" s="16"/>
      <c r="C7" s="32"/>
      <c r="D7" s="33"/>
      <c r="E7" s="34"/>
      <c r="F7" s="35"/>
      <c r="G7" s="35"/>
      <c r="H7" s="35"/>
      <c r="I7" s="35"/>
      <c r="J7" s="33"/>
      <c r="K7" s="34"/>
      <c r="L7" s="35"/>
      <c r="M7" s="35"/>
      <c r="N7" s="35"/>
      <c r="O7" s="35"/>
      <c r="P7" s="36"/>
    </row>
    <row r="8" spans="1:16" ht="24" x14ac:dyDescent="0.2">
      <c r="A8" s="5"/>
      <c r="B8" s="6" t="s">
        <v>2</v>
      </c>
      <c r="C8" s="7"/>
      <c r="D8" s="5"/>
      <c r="E8" s="20">
        <v>110606925.03</v>
      </c>
      <c r="F8" s="148" t="s">
        <v>3</v>
      </c>
      <c r="G8" s="148">
        <f>E8/E9*100</f>
        <v>14.11</v>
      </c>
      <c r="H8" s="148" t="s">
        <v>4</v>
      </c>
      <c r="I8" s="9"/>
      <c r="J8" s="5"/>
      <c r="K8" s="20">
        <v>107451519.83</v>
      </c>
      <c r="L8" s="148" t="s">
        <v>3</v>
      </c>
      <c r="M8" s="148">
        <f>K8/K9*100</f>
        <v>16.28</v>
      </c>
      <c r="N8" s="148" t="s">
        <v>4</v>
      </c>
      <c r="O8" s="9"/>
      <c r="P8" s="139">
        <f>G8-M8</f>
        <v>-2.17</v>
      </c>
    </row>
    <row r="9" spans="1:16" x14ac:dyDescent="0.2">
      <c r="A9" s="5"/>
      <c r="B9" s="24" t="s">
        <v>5</v>
      </c>
      <c r="C9" s="7"/>
      <c r="D9" s="5"/>
      <c r="E9" s="9">
        <v>783969312.25</v>
      </c>
      <c r="F9" s="148"/>
      <c r="G9" s="148"/>
      <c r="H9" s="148"/>
      <c r="I9" s="9"/>
      <c r="J9" s="5"/>
      <c r="K9" s="9">
        <v>659969977.27999997</v>
      </c>
      <c r="L9" s="148"/>
      <c r="M9" s="148"/>
      <c r="N9" s="148"/>
      <c r="O9" s="9"/>
      <c r="P9" s="139"/>
    </row>
    <row r="10" spans="1:16" x14ac:dyDescent="0.2">
      <c r="A10" s="5"/>
      <c r="B10" s="24"/>
      <c r="C10" s="7"/>
      <c r="D10" s="5"/>
      <c r="E10" s="148"/>
      <c r="F10" s="148"/>
      <c r="G10" s="148"/>
      <c r="H10" s="148"/>
      <c r="I10" s="9"/>
      <c r="J10" s="5"/>
      <c r="K10" s="148"/>
      <c r="L10" s="148"/>
      <c r="M10" s="148"/>
      <c r="N10" s="148"/>
      <c r="O10" s="9"/>
      <c r="P10" s="11"/>
    </row>
    <row r="11" spans="1:16" x14ac:dyDescent="0.2">
      <c r="A11" s="5"/>
      <c r="B11" s="6" t="s">
        <v>6</v>
      </c>
      <c r="C11" s="7"/>
      <c r="D11" s="5"/>
      <c r="E11" s="20">
        <v>10808868.93</v>
      </c>
      <c r="F11" s="148" t="s">
        <v>3</v>
      </c>
      <c r="G11" s="148">
        <f>E11*100/E12</f>
        <v>1.38</v>
      </c>
      <c r="H11" s="148" t="s">
        <v>4</v>
      </c>
      <c r="I11" s="17"/>
      <c r="J11" s="5"/>
      <c r="K11" s="20">
        <v>11517918.32</v>
      </c>
      <c r="L11" s="148" t="s">
        <v>3</v>
      </c>
      <c r="M11" s="148">
        <f>K11*100/K12</f>
        <v>1.75</v>
      </c>
      <c r="N11" s="148" t="s">
        <v>4</v>
      </c>
      <c r="O11" s="17"/>
      <c r="P11" s="139">
        <f>G11-M11</f>
        <v>-0.37</v>
      </c>
    </row>
    <row r="12" spans="1:16" x14ac:dyDescent="0.2">
      <c r="A12" s="5"/>
      <c r="B12" s="24" t="s">
        <v>5</v>
      </c>
      <c r="C12" s="7"/>
      <c r="D12" s="5"/>
      <c r="E12" s="9">
        <f>E9</f>
        <v>783969312.25</v>
      </c>
      <c r="F12" s="148"/>
      <c r="G12" s="148"/>
      <c r="H12" s="148"/>
      <c r="I12" s="17"/>
      <c r="J12" s="5"/>
      <c r="K12" s="9">
        <f>K9</f>
        <v>659969977.27999997</v>
      </c>
      <c r="L12" s="148"/>
      <c r="M12" s="148"/>
      <c r="N12" s="148"/>
      <c r="O12" s="17"/>
      <c r="P12" s="139"/>
    </row>
    <row r="13" spans="1:16" x14ac:dyDescent="0.2">
      <c r="A13" s="168"/>
      <c r="B13" s="169"/>
      <c r="C13" s="170"/>
      <c r="D13" s="171"/>
      <c r="E13" s="172"/>
      <c r="F13" s="172"/>
      <c r="G13" s="172"/>
      <c r="H13" s="172"/>
      <c r="I13" s="173"/>
      <c r="J13" s="171"/>
      <c r="K13" s="172"/>
      <c r="L13" s="172"/>
      <c r="M13" s="172"/>
      <c r="N13" s="172"/>
      <c r="O13" s="173"/>
      <c r="P13" s="11"/>
    </row>
    <row r="14" spans="1:16" x14ac:dyDescent="0.2">
      <c r="A14" s="5"/>
      <c r="B14" s="6" t="s">
        <v>7</v>
      </c>
      <c r="C14" s="7"/>
      <c r="D14" s="5"/>
      <c r="E14" s="20">
        <v>1876121.37</v>
      </c>
      <c r="F14" s="148" t="s">
        <v>3</v>
      </c>
      <c r="G14" s="148">
        <f>E14*100/E15</f>
        <v>0.24</v>
      </c>
      <c r="H14" s="148" t="s">
        <v>4</v>
      </c>
      <c r="I14" s="17"/>
      <c r="J14" s="5"/>
      <c r="K14" s="20">
        <v>135399.6</v>
      </c>
      <c r="L14" s="148" t="s">
        <v>3</v>
      </c>
      <c r="M14" s="148">
        <f>K14*100/K15</f>
        <v>0.02</v>
      </c>
      <c r="N14" s="148" t="s">
        <v>4</v>
      </c>
      <c r="O14" s="17"/>
      <c r="P14" s="139">
        <f>G14-M14</f>
        <v>0.22</v>
      </c>
    </row>
    <row r="15" spans="1:16" x14ac:dyDescent="0.2">
      <c r="A15" s="5"/>
      <c r="B15" s="24" t="s">
        <v>5</v>
      </c>
      <c r="C15" s="7"/>
      <c r="D15" s="5"/>
      <c r="E15" s="9">
        <f>E9</f>
        <v>783969312.25</v>
      </c>
      <c r="F15" s="148"/>
      <c r="G15" s="148"/>
      <c r="H15" s="148"/>
      <c r="I15" s="17"/>
      <c r="J15" s="5"/>
      <c r="K15" s="9">
        <f>K9</f>
        <v>659969977.27999997</v>
      </c>
      <c r="L15" s="148"/>
      <c r="M15" s="148"/>
      <c r="N15" s="148"/>
      <c r="O15" s="17"/>
      <c r="P15" s="139"/>
    </row>
    <row r="16" spans="1:16" x14ac:dyDescent="0.2">
      <c r="A16" s="168"/>
      <c r="B16" s="169"/>
      <c r="C16" s="170"/>
      <c r="D16" s="171"/>
      <c r="E16" s="172"/>
      <c r="F16" s="172"/>
      <c r="G16" s="172"/>
      <c r="H16" s="172"/>
      <c r="I16" s="173"/>
      <c r="J16" s="171"/>
      <c r="K16" s="172"/>
      <c r="L16" s="172"/>
      <c r="M16" s="172"/>
      <c r="N16" s="172"/>
      <c r="O16" s="173"/>
      <c r="P16" s="11"/>
    </row>
    <row r="17" spans="1:16" ht="24" x14ac:dyDescent="0.2">
      <c r="A17" s="5"/>
      <c r="B17" s="6" t="s">
        <v>8</v>
      </c>
      <c r="C17" s="7"/>
      <c r="D17" s="5"/>
      <c r="E17" s="20">
        <v>111185855.84999999</v>
      </c>
      <c r="F17" s="148" t="s">
        <v>3</v>
      </c>
      <c r="G17" s="148">
        <f>E17*100/E18</f>
        <v>14.18</v>
      </c>
      <c r="H17" s="148" t="s">
        <v>4</v>
      </c>
      <c r="I17" s="17"/>
      <c r="J17" s="5"/>
      <c r="K17" s="20">
        <v>114123925.91</v>
      </c>
      <c r="L17" s="148" t="s">
        <v>3</v>
      </c>
      <c r="M17" s="148">
        <f>K17*100/K18</f>
        <v>17.29</v>
      </c>
      <c r="N17" s="148" t="s">
        <v>4</v>
      </c>
      <c r="O17" s="17"/>
      <c r="P17" s="139">
        <f>G17-M17</f>
        <v>-3.11</v>
      </c>
    </row>
    <row r="18" spans="1:16" x14ac:dyDescent="0.2">
      <c r="A18" s="5"/>
      <c r="B18" s="24" t="s">
        <v>5</v>
      </c>
      <c r="C18" s="7"/>
      <c r="D18" s="5"/>
      <c r="E18" s="9">
        <f>E9</f>
        <v>783969312.25</v>
      </c>
      <c r="F18" s="148"/>
      <c r="G18" s="148"/>
      <c r="H18" s="148"/>
      <c r="I18" s="17"/>
      <c r="J18" s="5"/>
      <c r="K18" s="9">
        <f>K9</f>
        <v>659969977.27999997</v>
      </c>
      <c r="L18" s="148"/>
      <c r="M18" s="148"/>
      <c r="N18" s="148"/>
      <c r="O18" s="17"/>
      <c r="P18" s="139"/>
    </row>
    <row r="19" spans="1:16" x14ac:dyDescent="0.2">
      <c r="A19" s="168"/>
      <c r="B19" s="169"/>
      <c r="C19" s="170"/>
      <c r="D19" s="171"/>
      <c r="E19" s="172"/>
      <c r="F19" s="172"/>
      <c r="G19" s="172"/>
      <c r="H19" s="172"/>
      <c r="I19" s="173"/>
      <c r="J19" s="171"/>
      <c r="K19" s="172"/>
      <c r="L19" s="172"/>
      <c r="M19" s="172"/>
      <c r="N19" s="172"/>
      <c r="O19" s="173"/>
      <c r="P19" s="11"/>
    </row>
    <row r="20" spans="1:16" x14ac:dyDescent="0.2">
      <c r="A20" s="5"/>
      <c r="B20" s="6" t="s">
        <v>9</v>
      </c>
      <c r="C20" s="7"/>
      <c r="D20" s="5"/>
      <c r="E20" s="20">
        <v>1965797.76</v>
      </c>
      <c r="F20" s="148" t="s">
        <v>3</v>
      </c>
      <c r="G20" s="148">
        <f>E20*100/E21</f>
        <v>0.25</v>
      </c>
      <c r="H20" s="148" t="s">
        <v>4</v>
      </c>
      <c r="I20" s="17"/>
      <c r="J20" s="5"/>
      <c r="K20" s="20">
        <v>3753039.31</v>
      </c>
      <c r="L20" s="148" t="s">
        <v>3</v>
      </c>
      <c r="M20" s="148">
        <f>K20*100/K21</f>
        <v>0.56999999999999995</v>
      </c>
      <c r="N20" s="148" t="s">
        <v>4</v>
      </c>
      <c r="O20" s="17"/>
      <c r="P20" s="139">
        <f>G20-M20</f>
        <v>-0.32</v>
      </c>
    </row>
    <row r="21" spans="1:16" x14ac:dyDescent="0.2">
      <c r="A21" s="5"/>
      <c r="B21" s="24" t="s">
        <v>5</v>
      </c>
      <c r="C21" s="7"/>
      <c r="D21" s="5"/>
      <c r="E21" s="9">
        <f>E9</f>
        <v>783969312.25</v>
      </c>
      <c r="F21" s="148"/>
      <c r="G21" s="148"/>
      <c r="H21" s="148"/>
      <c r="I21" s="17"/>
      <c r="J21" s="5"/>
      <c r="K21" s="9">
        <f>K9</f>
        <v>659969977.27999997</v>
      </c>
      <c r="L21" s="148"/>
      <c r="M21" s="148"/>
      <c r="N21" s="148"/>
      <c r="O21" s="17"/>
      <c r="P21" s="139"/>
    </row>
    <row r="22" spans="1:16" x14ac:dyDescent="0.2">
      <c r="A22" s="168"/>
      <c r="B22" s="169"/>
      <c r="C22" s="170"/>
      <c r="D22" s="171"/>
      <c r="E22" s="172"/>
      <c r="F22" s="172"/>
      <c r="G22" s="172"/>
      <c r="H22" s="172"/>
      <c r="I22" s="173"/>
      <c r="J22" s="171"/>
      <c r="K22" s="172"/>
      <c r="L22" s="172"/>
      <c r="M22" s="172"/>
      <c r="N22" s="172"/>
      <c r="O22" s="173"/>
      <c r="P22" s="11"/>
    </row>
    <row r="23" spans="1:16" ht="24" x14ac:dyDescent="0.2">
      <c r="A23" s="5"/>
      <c r="B23" s="6" t="s">
        <v>2</v>
      </c>
      <c r="C23" s="7"/>
      <c r="D23" s="5"/>
      <c r="E23" s="20">
        <f>E8</f>
        <v>110606925.03</v>
      </c>
      <c r="F23" s="148" t="s">
        <v>3</v>
      </c>
      <c r="G23" s="148">
        <f>E23/E24</f>
        <v>124.12</v>
      </c>
      <c r="H23" s="148"/>
      <c r="I23" s="9"/>
      <c r="J23" s="5"/>
      <c r="K23" s="20">
        <f>K8</f>
        <v>107451519.83</v>
      </c>
      <c r="L23" s="148" t="s">
        <v>3</v>
      </c>
      <c r="M23" s="148">
        <f>K23/K24</f>
        <v>120.98</v>
      </c>
      <c r="N23" s="148"/>
      <c r="O23" s="9"/>
      <c r="P23" s="139">
        <f>G23-M23</f>
        <v>3.14</v>
      </c>
    </row>
    <row r="24" spans="1:16" x14ac:dyDescent="0.2">
      <c r="A24" s="5"/>
      <c r="B24" s="24" t="s">
        <v>10</v>
      </c>
      <c r="C24" s="7"/>
      <c r="D24" s="5"/>
      <c r="E24" s="21">
        <v>891111</v>
      </c>
      <c r="F24" s="148"/>
      <c r="G24" s="148"/>
      <c r="H24" s="148"/>
      <c r="I24" s="9"/>
      <c r="J24" s="5"/>
      <c r="K24" s="21">
        <v>888184</v>
      </c>
      <c r="L24" s="148"/>
      <c r="M24" s="148"/>
      <c r="N24" s="148"/>
      <c r="O24" s="9"/>
      <c r="P24" s="139"/>
    </row>
    <row r="25" spans="1:16" x14ac:dyDescent="0.2">
      <c r="A25" s="168"/>
      <c r="B25" s="169"/>
      <c r="C25" s="170"/>
      <c r="D25" s="171"/>
      <c r="E25" s="172"/>
      <c r="F25" s="172"/>
      <c r="G25" s="172"/>
      <c r="H25" s="172"/>
      <c r="I25" s="173"/>
      <c r="J25" s="171"/>
      <c r="K25" s="172"/>
      <c r="L25" s="172"/>
      <c r="M25" s="172"/>
      <c r="N25" s="172"/>
      <c r="O25" s="173"/>
      <c r="P25" s="11"/>
    </row>
    <row r="26" spans="1:16" x14ac:dyDescent="0.2">
      <c r="A26" s="5"/>
      <c r="B26" s="6" t="s">
        <v>6</v>
      </c>
      <c r="C26" s="7"/>
      <c r="D26" s="5"/>
      <c r="E26" s="20">
        <f>E11</f>
        <v>10808868.93</v>
      </c>
      <c r="F26" s="148" t="s">
        <v>3</v>
      </c>
      <c r="G26" s="148">
        <f>E26/E27</f>
        <v>12.13</v>
      </c>
      <c r="H26" s="148"/>
      <c r="I26" s="17"/>
      <c r="J26" s="5"/>
      <c r="K26" s="20">
        <f>K11</f>
        <v>11517918.32</v>
      </c>
      <c r="L26" s="148" t="s">
        <v>3</v>
      </c>
      <c r="M26" s="148">
        <f>K26/K27</f>
        <v>12.97</v>
      </c>
      <c r="N26" s="148"/>
      <c r="O26" s="17"/>
      <c r="P26" s="139">
        <f>G26-M26</f>
        <v>-0.84</v>
      </c>
    </row>
    <row r="27" spans="1:16" x14ac:dyDescent="0.2">
      <c r="A27" s="5"/>
      <c r="B27" s="24" t="s">
        <v>10</v>
      </c>
      <c r="C27" s="7"/>
      <c r="D27" s="5"/>
      <c r="E27" s="21">
        <f>E24</f>
        <v>891111</v>
      </c>
      <c r="F27" s="148"/>
      <c r="G27" s="148"/>
      <c r="H27" s="148"/>
      <c r="I27" s="17"/>
      <c r="J27" s="5"/>
      <c r="K27" s="21">
        <f>K24</f>
        <v>888184</v>
      </c>
      <c r="L27" s="148"/>
      <c r="M27" s="148"/>
      <c r="N27" s="148"/>
      <c r="O27" s="17"/>
      <c r="P27" s="139"/>
    </row>
    <row r="28" spans="1:16" x14ac:dyDescent="0.2">
      <c r="A28" s="168"/>
      <c r="B28" s="169"/>
      <c r="C28" s="170"/>
      <c r="D28" s="171"/>
      <c r="E28" s="172"/>
      <c r="F28" s="172"/>
      <c r="G28" s="172"/>
      <c r="H28" s="172"/>
      <c r="I28" s="173"/>
      <c r="J28" s="171"/>
      <c r="K28" s="172"/>
      <c r="L28" s="172"/>
      <c r="M28" s="172"/>
      <c r="N28" s="172"/>
      <c r="O28" s="173"/>
      <c r="P28" s="11"/>
    </row>
    <row r="29" spans="1:16" x14ac:dyDescent="0.2">
      <c r="A29" s="5"/>
      <c r="B29" s="6" t="s">
        <v>7</v>
      </c>
      <c r="C29" s="7"/>
      <c r="D29" s="5"/>
      <c r="E29" s="20">
        <f>E14</f>
        <v>1876121.37</v>
      </c>
      <c r="F29" s="148" t="s">
        <v>3</v>
      </c>
      <c r="G29" s="148">
        <f>E29/E30</f>
        <v>2.11</v>
      </c>
      <c r="H29" s="148"/>
      <c r="I29" s="17"/>
      <c r="J29" s="5"/>
      <c r="K29" s="20">
        <f>K14</f>
        <v>135399.6</v>
      </c>
      <c r="L29" s="148" t="s">
        <v>3</v>
      </c>
      <c r="M29" s="148">
        <f>K29/K30</f>
        <v>0.15</v>
      </c>
      <c r="N29" s="148"/>
      <c r="O29" s="17"/>
      <c r="P29" s="139">
        <f>G29-M29</f>
        <v>1.96</v>
      </c>
    </row>
    <row r="30" spans="1:16" x14ac:dyDescent="0.2">
      <c r="A30" s="5"/>
      <c r="B30" s="24" t="s">
        <v>10</v>
      </c>
      <c r="C30" s="7"/>
      <c r="D30" s="5"/>
      <c r="E30" s="21">
        <f>E24</f>
        <v>891111</v>
      </c>
      <c r="F30" s="148"/>
      <c r="G30" s="148"/>
      <c r="H30" s="148"/>
      <c r="I30" s="17"/>
      <c r="J30" s="5"/>
      <c r="K30" s="21">
        <f>K24</f>
        <v>888184</v>
      </c>
      <c r="L30" s="148"/>
      <c r="M30" s="148"/>
      <c r="N30" s="148"/>
      <c r="O30" s="17"/>
      <c r="P30" s="139"/>
    </row>
    <row r="31" spans="1:16" x14ac:dyDescent="0.2">
      <c r="A31" s="168"/>
      <c r="B31" s="169"/>
      <c r="C31" s="170"/>
      <c r="D31" s="171"/>
      <c r="E31" s="172"/>
      <c r="F31" s="172"/>
      <c r="G31" s="172"/>
      <c r="H31" s="172"/>
      <c r="I31" s="173"/>
      <c r="J31" s="171"/>
      <c r="K31" s="172"/>
      <c r="L31" s="172"/>
      <c r="M31" s="172"/>
      <c r="N31" s="172"/>
      <c r="O31" s="173"/>
      <c r="P31" s="11"/>
    </row>
    <row r="32" spans="1:16" ht="24" x14ac:dyDescent="0.2">
      <c r="A32" s="5"/>
      <c r="B32" s="6" t="s">
        <v>8</v>
      </c>
      <c r="C32" s="7"/>
      <c r="D32" s="5"/>
      <c r="E32" s="20">
        <f>E17</f>
        <v>111185855.84999999</v>
      </c>
      <c r="F32" s="148" t="s">
        <v>3</v>
      </c>
      <c r="G32" s="148">
        <f>E32/E33</f>
        <v>124.77</v>
      </c>
      <c r="H32" s="148"/>
      <c r="I32" s="17"/>
      <c r="J32" s="5"/>
      <c r="K32" s="20">
        <f>K17</f>
        <v>114123925.91</v>
      </c>
      <c r="L32" s="148" t="s">
        <v>3</v>
      </c>
      <c r="M32" s="148">
        <f>K32/K33</f>
        <v>128.49</v>
      </c>
      <c r="N32" s="148"/>
      <c r="O32" s="17"/>
      <c r="P32" s="139">
        <f>G32-M32</f>
        <v>-3.72</v>
      </c>
    </row>
    <row r="33" spans="1:16" x14ac:dyDescent="0.2">
      <c r="A33" s="5"/>
      <c r="B33" s="24" t="s">
        <v>10</v>
      </c>
      <c r="C33" s="7"/>
      <c r="D33" s="5"/>
      <c r="E33" s="21">
        <f>E30</f>
        <v>891111</v>
      </c>
      <c r="F33" s="148"/>
      <c r="G33" s="148"/>
      <c r="H33" s="148"/>
      <c r="I33" s="17"/>
      <c r="J33" s="5"/>
      <c r="K33" s="21">
        <f>K30</f>
        <v>888184</v>
      </c>
      <c r="L33" s="148"/>
      <c r="M33" s="148"/>
      <c r="N33" s="148"/>
      <c r="O33" s="17"/>
      <c r="P33" s="139"/>
    </row>
    <row r="34" spans="1:16" x14ac:dyDescent="0.2">
      <c r="A34" s="168"/>
      <c r="B34" s="169"/>
      <c r="C34" s="170"/>
      <c r="D34" s="171"/>
      <c r="E34" s="172"/>
      <c r="F34" s="172"/>
      <c r="G34" s="172"/>
      <c r="H34" s="172"/>
      <c r="I34" s="173"/>
      <c r="J34" s="171"/>
      <c r="K34" s="172"/>
      <c r="L34" s="172"/>
      <c r="M34" s="172"/>
      <c r="N34" s="172"/>
      <c r="O34" s="173"/>
      <c r="P34" s="11"/>
    </row>
    <row r="35" spans="1:16" x14ac:dyDescent="0.2">
      <c r="A35" s="5"/>
      <c r="B35" s="6" t="s">
        <v>9</v>
      </c>
      <c r="C35" s="7"/>
      <c r="D35" s="5"/>
      <c r="E35" s="20">
        <f>E20</f>
        <v>1965797.76</v>
      </c>
      <c r="F35" s="148" t="s">
        <v>3</v>
      </c>
      <c r="G35" s="148">
        <f>E35/E36</f>
        <v>2.21</v>
      </c>
      <c r="H35" s="148"/>
      <c r="I35" s="17"/>
      <c r="J35" s="5"/>
      <c r="K35" s="20">
        <f>K20</f>
        <v>3753039.31</v>
      </c>
      <c r="L35" s="148" t="s">
        <v>3</v>
      </c>
      <c r="M35" s="148">
        <f>K35/K36</f>
        <v>4.2300000000000004</v>
      </c>
      <c r="N35" s="148"/>
      <c r="O35" s="17"/>
      <c r="P35" s="139">
        <f>G35-M35</f>
        <v>-2.02</v>
      </c>
    </row>
    <row r="36" spans="1:16" x14ac:dyDescent="0.2">
      <c r="A36" s="5"/>
      <c r="B36" s="24" t="s">
        <v>10</v>
      </c>
      <c r="C36" s="7"/>
      <c r="D36" s="5"/>
      <c r="E36" s="21">
        <f>E33</f>
        <v>891111</v>
      </c>
      <c r="F36" s="148"/>
      <c r="G36" s="148"/>
      <c r="H36" s="148"/>
      <c r="I36" s="17"/>
      <c r="J36" s="5"/>
      <c r="K36" s="21">
        <f>K33</f>
        <v>888184</v>
      </c>
      <c r="L36" s="148"/>
      <c r="M36" s="148"/>
      <c r="N36" s="148"/>
      <c r="O36" s="17"/>
      <c r="P36" s="139"/>
    </row>
    <row r="37" spans="1:16" x14ac:dyDescent="0.2">
      <c r="A37" s="164"/>
      <c r="B37" s="165"/>
      <c r="C37" s="165"/>
      <c r="D37" s="166"/>
      <c r="E37" s="165"/>
      <c r="F37" s="165"/>
      <c r="G37" s="165"/>
      <c r="H37" s="165"/>
      <c r="I37" s="167"/>
      <c r="J37" s="166"/>
      <c r="K37" s="165"/>
      <c r="L37" s="165"/>
      <c r="M37" s="165"/>
      <c r="N37" s="165"/>
      <c r="O37" s="167"/>
      <c r="P37" s="15"/>
    </row>
    <row r="40" spans="1:16" ht="24" x14ac:dyDescent="0.2">
      <c r="B40" s="24" t="s">
        <v>11</v>
      </c>
      <c r="C40" s="44"/>
      <c r="D40" s="44"/>
      <c r="E40" s="44"/>
      <c r="F40" s="44"/>
      <c r="G40" s="45">
        <f>G8</f>
        <v>14.11</v>
      </c>
      <c r="H40" s="44"/>
      <c r="I40" s="44"/>
      <c r="J40" s="44"/>
      <c r="K40" s="44"/>
      <c r="L40" s="44"/>
      <c r="M40" s="45">
        <f>M8</f>
        <v>16.28</v>
      </c>
    </row>
    <row r="41" spans="1:16" x14ac:dyDescent="0.2">
      <c r="B41" s="44" t="s">
        <v>12</v>
      </c>
      <c r="C41" s="44"/>
      <c r="D41" s="44"/>
      <c r="E41" s="44"/>
      <c r="F41" s="44"/>
      <c r="G41" s="45">
        <f>G11</f>
        <v>1.38</v>
      </c>
      <c r="H41" s="44"/>
      <c r="I41" s="44"/>
      <c r="J41" s="44"/>
      <c r="K41" s="44"/>
      <c r="L41" s="44"/>
      <c r="M41" s="45">
        <f>M11</f>
        <v>1.75</v>
      </c>
    </row>
    <row r="42" spans="1:16" x14ac:dyDescent="0.2">
      <c r="B42" s="44" t="s">
        <v>13</v>
      </c>
      <c r="C42" s="44"/>
      <c r="D42" s="44"/>
      <c r="E42" s="44"/>
      <c r="F42" s="44"/>
      <c r="G42" s="45">
        <f>G14</f>
        <v>0.24</v>
      </c>
      <c r="H42" s="44"/>
      <c r="I42" s="44"/>
      <c r="J42" s="44"/>
      <c r="K42" s="44"/>
      <c r="L42" s="44"/>
      <c r="M42" s="45">
        <f>M14</f>
        <v>0.02</v>
      </c>
    </row>
    <row r="43" spans="1:16" x14ac:dyDescent="0.2">
      <c r="B43" s="44" t="s">
        <v>14</v>
      </c>
      <c r="C43" s="44"/>
      <c r="D43" s="44"/>
      <c r="E43" s="44"/>
      <c r="F43" s="44"/>
      <c r="G43" s="45">
        <f>G17</f>
        <v>14.18</v>
      </c>
      <c r="H43" s="44"/>
      <c r="I43" s="44"/>
      <c r="J43" s="44"/>
      <c r="K43" s="44"/>
      <c r="L43" s="44"/>
      <c r="M43" s="45">
        <f>M17</f>
        <v>17.29</v>
      </c>
    </row>
    <row r="44" spans="1:16" x14ac:dyDescent="0.2">
      <c r="B44" s="44" t="s">
        <v>15</v>
      </c>
      <c r="C44" s="44"/>
      <c r="D44" s="44"/>
      <c r="E44" s="44"/>
      <c r="F44" s="44"/>
      <c r="G44" s="45">
        <f>G20</f>
        <v>0.25</v>
      </c>
      <c r="H44" s="44"/>
      <c r="I44" s="44"/>
      <c r="J44" s="44"/>
      <c r="K44" s="44"/>
      <c r="L44" s="44"/>
      <c r="M44" s="45">
        <f>M20</f>
        <v>0.56999999999999995</v>
      </c>
    </row>
    <row r="49" spans="2:13" x14ac:dyDescent="0.2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</row>
    <row r="50" spans="2:13" x14ac:dyDescent="0.2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</row>
    <row r="51" spans="2:13" x14ac:dyDescent="0.2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</row>
    <row r="52" spans="2:13" x14ac:dyDescent="0.2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</row>
    <row r="53" spans="2:13" x14ac:dyDescent="0.2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</row>
    <row r="54" spans="2:13" x14ac:dyDescent="0.2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</row>
    <row r="55" spans="2:13" x14ac:dyDescent="0.2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2:13" x14ac:dyDescent="0.2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</row>
    <row r="57" spans="2:13" x14ac:dyDescent="0.2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</row>
    <row r="58" spans="2:13" x14ac:dyDescent="0.2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</row>
    <row r="59" spans="2:13" x14ac:dyDescent="0.2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</row>
    <row r="60" spans="2:13" x14ac:dyDescent="0.2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</row>
    <row r="61" spans="2:13" x14ac:dyDescent="0.2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</row>
    <row r="62" spans="2:13" x14ac:dyDescent="0.2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</row>
    <row r="63" spans="2:13" x14ac:dyDescent="0.2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</row>
    <row r="64" spans="2:13" x14ac:dyDescent="0.2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</row>
    <row r="65" spans="2:13" x14ac:dyDescent="0.2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</row>
    <row r="66" spans="2:13" x14ac:dyDescent="0.2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</row>
    <row r="67" spans="2:13" x14ac:dyDescent="0.2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</row>
    <row r="68" spans="2:13" x14ac:dyDescent="0.2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</row>
    <row r="69" spans="2:13" x14ac:dyDescent="0.2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</row>
    <row r="70" spans="2:13" x14ac:dyDescent="0.2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</row>
    <row r="71" spans="2:13" x14ac:dyDescent="0.2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2:13" x14ac:dyDescent="0.2"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</row>
    <row r="73" spans="2:13" x14ac:dyDescent="0.2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</row>
    <row r="74" spans="2:13" x14ac:dyDescent="0.2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</row>
  </sheetData>
  <mergeCells count="103">
    <mergeCell ref="B4:M4"/>
    <mergeCell ref="M8:M9"/>
    <mergeCell ref="N8:N9"/>
    <mergeCell ref="P11:P12"/>
    <mergeCell ref="K10:N10"/>
    <mergeCell ref="P8:P9"/>
    <mergeCell ref="M11:M12"/>
    <mergeCell ref="N11:N12"/>
    <mergeCell ref="F11:F12"/>
    <mergeCell ref="G11:G12"/>
    <mergeCell ref="P23:P24"/>
    <mergeCell ref="A6:C6"/>
    <mergeCell ref="D6:I6"/>
    <mergeCell ref="J6:O6"/>
    <mergeCell ref="F8:F9"/>
    <mergeCell ref="G8:G9"/>
    <mergeCell ref="H8:H9"/>
    <mergeCell ref="L14:L15"/>
    <mergeCell ref="L8:L9"/>
    <mergeCell ref="N14:N15"/>
    <mergeCell ref="H11:H12"/>
    <mergeCell ref="L11:L12"/>
    <mergeCell ref="P14:P15"/>
    <mergeCell ref="E10:H10"/>
    <mergeCell ref="A16:C16"/>
    <mergeCell ref="D16:I16"/>
    <mergeCell ref="J16:O16"/>
    <mergeCell ref="A13:C13"/>
    <mergeCell ref="D13:I13"/>
    <mergeCell ref="J13:O13"/>
    <mergeCell ref="F14:F15"/>
    <mergeCell ref="G14:G15"/>
    <mergeCell ref="H14:H15"/>
    <mergeCell ref="M14:M15"/>
    <mergeCell ref="M17:M18"/>
    <mergeCell ref="N17:N18"/>
    <mergeCell ref="P17:P18"/>
    <mergeCell ref="A19:C19"/>
    <mergeCell ref="D19:I19"/>
    <mergeCell ref="J19:O19"/>
    <mergeCell ref="F17:F18"/>
    <mergeCell ref="G17:G18"/>
    <mergeCell ref="H17:H18"/>
    <mergeCell ref="L17:L18"/>
    <mergeCell ref="P20:P21"/>
    <mergeCell ref="A22:C22"/>
    <mergeCell ref="D22:I22"/>
    <mergeCell ref="J22:O22"/>
    <mergeCell ref="F20:F21"/>
    <mergeCell ref="G20:G21"/>
    <mergeCell ref="H20:H21"/>
    <mergeCell ref="L20:L21"/>
    <mergeCell ref="M23:M24"/>
    <mergeCell ref="N23:N24"/>
    <mergeCell ref="M20:M21"/>
    <mergeCell ref="N20:N21"/>
    <mergeCell ref="F23:F24"/>
    <mergeCell ref="G23:G24"/>
    <mergeCell ref="H23:H24"/>
    <mergeCell ref="L23:L24"/>
    <mergeCell ref="P26:P27"/>
    <mergeCell ref="A28:C28"/>
    <mergeCell ref="D28:I28"/>
    <mergeCell ref="J28:O28"/>
    <mergeCell ref="L26:L27"/>
    <mergeCell ref="M26:M27"/>
    <mergeCell ref="N26:N27"/>
    <mergeCell ref="A25:C25"/>
    <mergeCell ref="D25:I25"/>
    <mergeCell ref="J25:O25"/>
    <mergeCell ref="F26:F27"/>
    <mergeCell ref="G26:G27"/>
    <mergeCell ref="H26:H27"/>
    <mergeCell ref="M29:M30"/>
    <mergeCell ref="N29:N30"/>
    <mergeCell ref="P29:P30"/>
    <mergeCell ref="A31:C31"/>
    <mergeCell ref="D31:I31"/>
    <mergeCell ref="J31:O31"/>
    <mergeCell ref="F29:F30"/>
    <mergeCell ref="G29:G30"/>
    <mergeCell ref="H29:H30"/>
    <mergeCell ref="L29:L30"/>
    <mergeCell ref="M32:M33"/>
    <mergeCell ref="N32:N33"/>
    <mergeCell ref="P32:P33"/>
    <mergeCell ref="A34:C34"/>
    <mergeCell ref="D34:I34"/>
    <mergeCell ref="J34:O34"/>
    <mergeCell ref="F32:F33"/>
    <mergeCell ref="G32:G33"/>
    <mergeCell ref="H32:H33"/>
    <mergeCell ref="L32:L33"/>
    <mergeCell ref="M35:M36"/>
    <mergeCell ref="N35:N36"/>
    <mergeCell ref="P35:P36"/>
    <mergeCell ref="A37:C37"/>
    <mergeCell ref="D37:I37"/>
    <mergeCell ref="J37:O37"/>
    <mergeCell ref="F35:F36"/>
    <mergeCell ref="G35:G36"/>
    <mergeCell ref="H35:H36"/>
    <mergeCell ref="L35:L36"/>
  </mergeCells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9"/>
  <sheetViews>
    <sheetView zoomScale="115" zoomScaleNormal="115" workbookViewId="0">
      <selection activeCell="B34" sqref="B34:M39"/>
    </sheetView>
  </sheetViews>
  <sheetFormatPr baseColWidth="10" defaultColWidth="11.5703125" defaultRowHeight="12" x14ac:dyDescent="0.2"/>
  <cols>
    <col min="1" max="1" width="16.85546875" style="44" customWidth="1"/>
    <col min="2" max="2" width="40.7109375" style="44" bestFit="1" customWidth="1"/>
    <col min="3" max="4" width="1.140625" style="44" customWidth="1"/>
    <col min="5" max="5" width="11.5703125" style="44" bestFit="1" customWidth="1"/>
    <col min="6" max="6" width="2" style="44" bestFit="1" customWidth="1"/>
    <col min="7" max="7" width="6.42578125" style="44" bestFit="1" customWidth="1"/>
    <col min="8" max="8" width="2.42578125" style="44" bestFit="1" customWidth="1"/>
    <col min="9" max="10" width="1.140625" style="44" customWidth="1"/>
    <col min="11" max="11" width="11.5703125" style="44" bestFit="1" customWidth="1"/>
    <col min="12" max="12" width="2" style="44" bestFit="1" customWidth="1"/>
    <col min="13" max="13" width="6.42578125" style="44" bestFit="1" customWidth="1"/>
    <col min="14" max="14" width="2.42578125" style="44" bestFit="1" customWidth="1"/>
    <col min="15" max="15" width="1.140625" style="44" customWidth="1"/>
    <col min="16" max="16" width="6" style="44" customWidth="1"/>
    <col min="17" max="17" width="11.5703125" style="44"/>
    <col min="18" max="18" width="12.28515625" style="44" bestFit="1" customWidth="1"/>
    <col min="19" max="16384" width="11.5703125" style="44"/>
  </cols>
  <sheetData>
    <row r="2" spans="1:18" ht="59.45" customHeight="1" x14ac:dyDescent="0.2">
      <c r="B2" s="120" t="s">
        <v>131</v>
      </c>
    </row>
    <row r="4" spans="1:18" ht="12.75" x14ac:dyDescent="0.2">
      <c r="B4" s="147" t="s">
        <v>133</v>
      </c>
      <c r="C4" s="147"/>
      <c r="D4" s="147"/>
      <c r="E4" s="147"/>
      <c r="F4" s="147"/>
      <c r="G4" s="147"/>
      <c r="H4" s="147"/>
      <c r="I4" s="147"/>
      <c r="J4" s="147"/>
      <c r="K4" s="147"/>
    </row>
    <row r="6" spans="1:18" ht="13.15" customHeight="1" x14ac:dyDescent="0.2">
      <c r="A6" s="141" t="s">
        <v>0</v>
      </c>
      <c r="B6" s="141"/>
      <c r="C6" s="141"/>
      <c r="D6" s="142" t="s">
        <v>124</v>
      </c>
      <c r="E6" s="143"/>
      <c r="F6" s="143"/>
      <c r="G6" s="143"/>
      <c r="H6" s="143"/>
      <c r="I6" s="144"/>
      <c r="J6" s="142" t="s">
        <v>116</v>
      </c>
      <c r="K6" s="143"/>
      <c r="L6" s="143"/>
      <c r="M6" s="143"/>
      <c r="N6" s="143"/>
      <c r="O6" s="144"/>
      <c r="P6" s="99" t="s">
        <v>1</v>
      </c>
    </row>
    <row r="7" spans="1:18" ht="13.15" customHeight="1" x14ac:dyDescent="0.2">
      <c r="A7" s="54"/>
      <c r="B7" s="55"/>
      <c r="C7" s="55"/>
      <c r="D7" s="57"/>
      <c r="E7" s="101"/>
      <c r="F7" s="101"/>
      <c r="G7" s="101"/>
      <c r="H7" s="101"/>
      <c r="I7" s="101"/>
      <c r="J7" s="57"/>
      <c r="K7" s="101"/>
      <c r="L7" s="101"/>
      <c r="M7" s="101"/>
      <c r="N7" s="101"/>
      <c r="O7" s="101"/>
      <c r="P7" s="102"/>
    </row>
    <row r="8" spans="1:18" ht="13.15" customHeight="1" x14ac:dyDescent="0.2">
      <c r="A8" s="155" t="s">
        <v>16</v>
      </c>
      <c r="B8" s="156"/>
      <c r="C8" s="156"/>
      <c r="D8" s="2"/>
      <c r="E8" s="3"/>
      <c r="F8" s="3"/>
      <c r="G8" s="3"/>
      <c r="H8" s="3"/>
      <c r="I8" s="3"/>
      <c r="J8" s="2"/>
      <c r="K8" s="3"/>
      <c r="L8" s="3"/>
      <c r="M8" s="3"/>
      <c r="N8" s="3"/>
      <c r="O8" s="3"/>
      <c r="P8" s="4"/>
    </row>
    <row r="9" spans="1:18" x14ac:dyDescent="0.2">
      <c r="A9" s="5"/>
      <c r="B9" s="6" t="s">
        <v>17</v>
      </c>
      <c r="C9" s="24"/>
      <c r="D9" s="5"/>
      <c r="E9" s="8">
        <f>216088309.27+14437477+116534443.46</f>
        <v>347060229.73000002</v>
      </c>
      <c r="F9" s="148" t="s">
        <v>3</v>
      </c>
      <c r="G9" s="148">
        <f>E9*100/E10</f>
        <v>46.93</v>
      </c>
      <c r="H9" s="148" t="s">
        <v>4</v>
      </c>
      <c r="I9" s="9"/>
      <c r="J9" s="5"/>
      <c r="K9" s="8">
        <f>210563687.01+20257562.93+28310798</f>
        <v>259132047.94</v>
      </c>
      <c r="L9" s="148" t="s">
        <v>3</v>
      </c>
      <c r="M9" s="148">
        <f>K9*100/K10</f>
        <v>40.380000000000003</v>
      </c>
      <c r="N9" s="148" t="s">
        <v>4</v>
      </c>
      <c r="O9" s="9"/>
      <c r="P9" s="139">
        <f>G9-M9</f>
        <v>6.55</v>
      </c>
    </row>
    <row r="10" spans="1:18" x14ac:dyDescent="0.2">
      <c r="A10" s="5"/>
      <c r="B10" s="24" t="s">
        <v>18</v>
      </c>
      <c r="C10" s="24"/>
      <c r="D10" s="5"/>
      <c r="E10" s="9">
        <v>739484617.21000004</v>
      </c>
      <c r="F10" s="148"/>
      <c r="G10" s="148"/>
      <c r="H10" s="148"/>
      <c r="I10" s="9"/>
      <c r="J10" s="5"/>
      <c r="K10" s="9">
        <v>641789477.60000002</v>
      </c>
      <c r="L10" s="148"/>
      <c r="M10" s="148"/>
      <c r="N10" s="148"/>
      <c r="O10" s="9"/>
      <c r="P10" s="139"/>
      <c r="R10" s="45"/>
    </row>
    <row r="11" spans="1:18" ht="13.15" customHeight="1" x14ac:dyDescent="0.2">
      <c r="A11" s="5"/>
      <c r="B11" s="24"/>
      <c r="C11" s="24"/>
      <c r="D11" s="5"/>
      <c r="E11" s="9"/>
      <c r="F11" s="9"/>
      <c r="G11" s="9"/>
      <c r="H11" s="9"/>
      <c r="I11" s="9"/>
      <c r="J11" s="5"/>
      <c r="K11" s="9"/>
      <c r="L11" s="9"/>
      <c r="M11" s="9"/>
      <c r="N11" s="9"/>
      <c r="O11" s="9"/>
      <c r="P11" s="11"/>
    </row>
    <row r="12" spans="1:18" x14ac:dyDescent="0.2">
      <c r="A12" s="155" t="s">
        <v>19</v>
      </c>
      <c r="B12" s="156"/>
      <c r="C12" s="157"/>
      <c r="D12" s="38"/>
      <c r="E12" s="39"/>
      <c r="F12" s="39"/>
      <c r="G12" s="39"/>
      <c r="H12" s="39"/>
      <c r="I12" s="40"/>
      <c r="J12" s="38"/>
      <c r="K12" s="39"/>
      <c r="L12" s="39"/>
      <c r="M12" s="39"/>
      <c r="N12" s="39"/>
      <c r="O12" s="40"/>
      <c r="P12" s="41"/>
    </row>
    <row r="13" spans="1:18" x14ac:dyDescent="0.2">
      <c r="A13" s="5"/>
      <c r="B13" s="6" t="s">
        <v>20</v>
      </c>
      <c r="C13" s="7"/>
      <c r="D13" s="24"/>
      <c r="E13" s="8">
        <f>14437477+116534443.46</f>
        <v>130971920.45999999</v>
      </c>
      <c r="F13" s="148" t="s">
        <v>3</v>
      </c>
      <c r="G13" s="148">
        <f>E13*100/E14</f>
        <v>17.71</v>
      </c>
      <c r="H13" s="148" t="s">
        <v>4</v>
      </c>
      <c r="I13" s="17"/>
      <c r="J13" s="24"/>
      <c r="K13" s="8">
        <f>20257562.93+28310798</f>
        <v>48568360.93</v>
      </c>
      <c r="L13" s="148" t="s">
        <v>3</v>
      </c>
      <c r="M13" s="148">
        <f>K13*100/K14</f>
        <v>7.57</v>
      </c>
      <c r="N13" s="148" t="s">
        <v>4</v>
      </c>
      <c r="O13" s="17"/>
      <c r="P13" s="174">
        <f>G13-M13</f>
        <v>10.14</v>
      </c>
    </row>
    <row r="14" spans="1:18" ht="13.15" customHeight="1" x14ac:dyDescent="0.2">
      <c r="A14" s="5"/>
      <c r="B14" s="24" t="s">
        <v>18</v>
      </c>
      <c r="C14" s="7"/>
      <c r="D14" s="24"/>
      <c r="E14" s="9">
        <f>E10</f>
        <v>739484617.21000004</v>
      </c>
      <c r="F14" s="148"/>
      <c r="G14" s="148"/>
      <c r="H14" s="148"/>
      <c r="I14" s="17"/>
      <c r="J14" s="24"/>
      <c r="K14" s="9">
        <f>K10</f>
        <v>641789477.60000002</v>
      </c>
      <c r="L14" s="148"/>
      <c r="M14" s="148"/>
      <c r="N14" s="148"/>
      <c r="O14" s="17"/>
      <c r="P14" s="174"/>
    </row>
    <row r="15" spans="1:18" x14ac:dyDescent="0.2">
      <c r="A15" s="5"/>
      <c r="B15" s="24"/>
      <c r="C15" s="7"/>
      <c r="D15" s="24"/>
      <c r="E15" s="9"/>
      <c r="F15" s="9"/>
      <c r="G15" s="9"/>
      <c r="H15" s="9"/>
      <c r="I15" s="17"/>
      <c r="J15" s="24"/>
      <c r="K15" s="9"/>
      <c r="L15" s="9"/>
      <c r="M15" s="9"/>
      <c r="N15" s="9"/>
      <c r="O15" s="17"/>
      <c r="P15" s="18"/>
    </row>
    <row r="16" spans="1:18" x14ac:dyDescent="0.2">
      <c r="A16" s="155" t="s">
        <v>21</v>
      </c>
      <c r="B16" s="160"/>
      <c r="C16" s="160"/>
      <c r="D16" s="152"/>
      <c r="E16" s="153"/>
      <c r="F16" s="153"/>
      <c r="G16" s="153"/>
      <c r="H16" s="153"/>
      <c r="I16" s="153"/>
      <c r="J16" s="152"/>
      <c r="K16" s="153"/>
      <c r="L16" s="153"/>
      <c r="M16" s="153"/>
      <c r="N16" s="153"/>
      <c r="O16" s="153"/>
      <c r="P16" s="4"/>
    </row>
    <row r="17" spans="1:16" x14ac:dyDescent="0.2">
      <c r="A17" s="5"/>
      <c r="B17" s="6" t="s">
        <v>22</v>
      </c>
      <c r="C17" s="24"/>
      <c r="D17" s="5"/>
      <c r="E17" s="8">
        <f>E9-116534443.46</f>
        <v>230525786.27000001</v>
      </c>
      <c r="F17" s="148" t="s">
        <v>3</v>
      </c>
      <c r="G17" s="148">
        <f>E17*100/E18</f>
        <v>31.17</v>
      </c>
      <c r="H17" s="148" t="s">
        <v>4</v>
      </c>
      <c r="I17" s="9"/>
      <c r="J17" s="5"/>
      <c r="K17" s="8">
        <f>K9-28310798</f>
        <v>230821249.94</v>
      </c>
      <c r="L17" s="148" t="s">
        <v>3</v>
      </c>
      <c r="M17" s="148">
        <f>K17*100/K18</f>
        <v>35.97</v>
      </c>
      <c r="N17" s="148" t="s">
        <v>4</v>
      </c>
      <c r="O17" s="9"/>
      <c r="P17" s="139">
        <f>G17-M17</f>
        <v>-4.8</v>
      </c>
    </row>
    <row r="18" spans="1:16" x14ac:dyDescent="0.2">
      <c r="A18" s="5"/>
      <c r="B18" s="24" t="s">
        <v>18</v>
      </c>
      <c r="C18" s="24"/>
      <c r="D18" s="5"/>
      <c r="E18" s="9">
        <f>E14</f>
        <v>739484617.21000004</v>
      </c>
      <c r="F18" s="148"/>
      <c r="G18" s="148"/>
      <c r="H18" s="148"/>
      <c r="I18" s="9"/>
      <c r="J18" s="5"/>
      <c r="K18" s="9">
        <f>K14</f>
        <v>641789477.60000002</v>
      </c>
      <c r="L18" s="148"/>
      <c r="M18" s="148"/>
      <c r="N18" s="148"/>
      <c r="O18" s="9"/>
      <c r="P18" s="139"/>
    </row>
    <row r="19" spans="1:16" x14ac:dyDescent="0.2">
      <c r="A19" s="5"/>
      <c r="B19" s="24"/>
      <c r="C19" s="24"/>
      <c r="D19" s="5"/>
      <c r="E19" s="9"/>
      <c r="F19" s="9"/>
      <c r="G19" s="9"/>
      <c r="H19" s="9"/>
      <c r="I19" s="9"/>
      <c r="J19" s="5"/>
      <c r="K19" s="9"/>
      <c r="L19" s="9"/>
      <c r="M19" s="9"/>
      <c r="N19" s="9"/>
      <c r="O19" s="9"/>
      <c r="P19" s="11"/>
    </row>
    <row r="20" spans="1:16" x14ac:dyDescent="0.2">
      <c r="A20" s="145"/>
      <c r="B20" s="146"/>
      <c r="C20" s="175"/>
      <c r="D20" s="153"/>
      <c r="E20" s="153"/>
      <c r="F20" s="153"/>
      <c r="G20" s="153"/>
      <c r="H20" s="153"/>
      <c r="I20" s="154"/>
      <c r="J20" s="153"/>
      <c r="K20" s="153"/>
      <c r="L20" s="153"/>
      <c r="M20" s="153"/>
      <c r="N20" s="153"/>
      <c r="O20" s="154"/>
      <c r="P20" s="42"/>
    </row>
    <row r="21" spans="1:16" x14ac:dyDescent="0.2">
      <c r="A21" s="5"/>
      <c r="B21" s="6" t="s">
        <v>23</v>
      </c>
      <c r="C21" s="7"/>
      <c r="D21" s="24"/>
      <c r="E21" s="20">
        <v>100891380.42</v>
      </c>
      <c r="F21" s="148" t="s">
        <v>3</v>
      </c>
      <c r="G21" s="148">
        <f>E21*100/E22</f>
        <v>12.87</v>
      </c>
      <c r="H21" s="148" t="s">
        <v>4</v>
      </c>
      <c r="I21" s="17"/>
      <c r="J21" s="24"/>
      <c r="K21" s="20">
        <v>56677010.609999999</v>
      </c>
      <c r="L21" s="148" t="s">
        <v>3</v>
      </c>
      <c r="M21" s="148">
        <f>K21*100/K22</f>
        <v>8.59</v>
      </c>
      <c r="N21" s="148" t="s">
        <v>4</v>
      </c>
      <c r="O21" s="17"/>
      <c r="P21" s="174">
        <f>G21-M21</f>
        <v>4.28</v>
      </c>
    </row>
    <row r="22" spans="1:16" x14ac:dyDescent="0.2">
      <c r="A22" s="5"/>
      <c r="B22" s="24" t="s">
        <v>5</v>
      </c>
      <c r="C22" s="7"/>
      <c r="D22" s="24"/>
      <c r="E22" s="9">
        <v>783969312.25</v>
      </c>
      <c r="F22" s="148"/>
      <c r="G22" s="148"/>
      <c r="H22" s="148"/>
      <c r="I22" s="17"/>
      <c r="J22" s="24"/>
      <c r="K22" s="9">
        <v>659969977.27999997</v>
      </c>
      <c r="L22" s="148"/>
      <c r="M22" s="148"/>
      <c r="N22" s="148"/>
      <c r="O22" s="17"/>
      <c r="P22" s="174"/>
    </row>
    <row r="23" spans="1:16" x14ac:dyDescent="0.2">
      <c r="A23" s="5"/>
      <c r="B23" s="24"/>
      <c r="C23" s="7"/>
      <c r="D23" s="24"/>
      <c r="E23" s="9"/>
      <c r="F23" s="9"/>
      <c r="G23" s="9"/>
      <c r="H23" s="9"/>
      <c r="I23" s="17"/>
      <c r="J23" s="24"/>
      <c r="K23" s="9"/>
      <c r="L23" s="9"/>
      <c r="M23" s="9"/>
      <c r="N23" s="9"/>
      <c r="O23" s="17"/>
      <c r="P23" s="18"/>
    </row>
    <row r="24" spans="1:16" x14ac:dyDescent="0.2">
      <c r="A24" s="145"/>
      <c r="B24" s="146"/>
      <c r="C24" s="146"/>
      <c r="D24" s="152"/>
      <c r="E24" s="153"/>
      <c r="F24" s="153"/>
      <c r="G24" s="153"/>
      <c r="H24" s="153"/>
      <c r="I24" s="153"/>
      <c r="J24" s="152"/>
      <c r="K24" s="153"/>
      <c r="L24" s="153"/>
      <c r="M24" s="153"/>
      <c r="N24" s="153"/>
      <c r="O24" s="153"/>
      <c r="P24" s="4"/>
    </row>
    <row r="25" spans="1:16" x14ac:dyDescent="0.2">
      <c r="A25" s="5"/>
      <c r="B25" s="6" t="s">
        <v>24</v>
      </c>
      <c r="C25" s="24"/>
      <c r="D25" s="5"/>
      <c r="E25" s="20">
        <v>26727011.649999999</v>
      </c>
      <c r="F25" s="148" t="s">
        <v>3</v>
      </c>
      <c r="G25" s="148">
        <f>E25*100/E26</f>
        <v>18.41</v>
      </c>
      <c r="H25" s="148" t="s">
        <v>4</v>
      </c>
      <c r="I25" s="9"/>
      <c r="J25" s="5"/>
      <c r="K25" s="20">
        <v>6475670.2400000002</v>
      </c>
      <c r="L25" s="148" t="s">
        <v>3</v>
      </c>
      <c r="M25" s="148">
        <f>K25*100/K26</f>
        <v>11.62</v>
      </c>
      <c r="N25" s="148" t="s">
        <v>4</v>
      </c>
      <c r="O25" s="9"/>
      <c r="P25" s="139">
        <f>G25-M25</f>
        <v>6.79</v>
      </c>
    </row>
    <row r="26" spans="1:16" x14ac:dyDescent="0.2">
      <c r="A26" s="5"/>
      <c r="B26" s="24" t="s">
        <v>25</v>
      </c>
      <c r="C26" s="24"/>
      <c r="D26" s="5"/>
      <c r="E26" s="9">
        <v>145207185.59</v>
      </c>
      <c r="F26" s="148"/>
      <c r="G26" s="148"/>
      <c r="H26" s="148"/>
      <c r="I26" s="9"/>
      <c r="J26" s="5"/>
      <c r="K26" s="9">
        <v>55704779.619999997</v>
      </c>
      <c r="L26" s="148"/>
      <c r="M26" s="148"/>
      <c r="N26" s="148"/>
      <c r="O26" s="9"/>
      <c r="P26" s="139"/>
    </row>
    <row r="27" spans="1:16" x14ac:dyDescent="0.2">
      <c r="A27" s="5"/>
      <c r="B27" s="24"/>
      <c r="C27" s="24"/>
      <c r="D27" s="5"/>
      <c r="E27" s="9"/>
      <c r="F27" s="9"/>
      <c r="G27" s="9"/>
      <c r="H27" s="9"/>
      <c r="I27" s="9"/>
      <c r="J27" s="5"/>
      <c r="K27" s="9"/>
      <c r="L27" s="9"/>
      <c r="M27" s="9"/>
      <c r="N27" s="9"/>
      <c r="O27" s="9"/>
      <c r="P27" s="11"/>
    </row>
    <row r="28" spans="1:16" x14ac:dyDescent="0.2">
      <c r="A28" s="145"/>
      <c r="B28" s="146"/>
      <c r="C28" s="175"/>
      <c r="D28" s="153"/>
      <c r="E28" s="153"/>
      <c r="F28" s="153"/>
      <c r="G28" s="153"/>
      <c r="H28" s="153"/>
      <c r="I28" s="154"/>
      <c r="J28" s="153"/>
      <c r="K28" s="153"/>
      <c r="L28" s="153"/>
      <c r="M28" s="153"/>
      <c r="N28" s="153"/>
      <c r="O28" s="154"/>
      <c r="P28" s="42"/>
    </row>
    <row r="29" spans="1:16" x14ac:dyDescent="0.2">
      <c r="A29" s="5"/>
      <c r="B29" s="6" t="s">
        <v>26</v>
      </c>
      <c r="C29" s="7"/>
      <c r="D29" s="24"/>
      <c r="E29" s="8">
        <v>153117978.13999999</v>
      </c>
      <c r="F29" s="148" t="s">
        <v>3</v>
      </c>
      <c r="G29" s="148">
        <f>E29*100/E30</f>
        <v>157.32</v>
      </c>
      <c r="H29" s="148" t="s">
        <v>4</v>
      </c>
      <c r="I29" s="17"/>
      <c r="J29" s="24"/>
      <c r="K29" s="8">
        <v>81072255.450000003</v>
      </c>
      <c r="L29" s="148" t="s">
        <v>3</v>
      </c>
      <c r="M29" s="148">
        <f>K29*100/K30</f>
        <v>142.97999999999999</v>
      </c>
      <c r="N29" s="148" t="s">
        <v>4</v>
      </c>
      <c r="O29" s="17"/>
      <c r="P29" s="174">
        <f>G29-M29</f>
        <v>14.34</v>
      </c>
    </row>
    <row r="30" spans="1:16" x14ac:dyDescent="0.2">
      <c r="A30" s="5"/>
      <c r="B30" s="24" t="s">
        <v>27</v>
      </c>
      <c r="C30" s="7"/>
      <c r="D30" s="24"/>
      <c r="E30" s="92">
        <v>97329938.599999994</v>
      </c>
      <c r="F30" s="148"/>
      <c r="G30" s="148"/>
      <c r="H30" s="148"/>
      <c r="I30" s="17"/>
      <c r="J30" s="24"/>
      <c r="K30" s="92">
        <f>641789477.6-585089218.33</f>
        <v>56700259.270000003</v>
      </c>
      <c r="L30" s="148"/>
      <c r="M30" s="148"/>
      <c r="N30" s="148"/>
      <c r="O30" s="17"/>
      <c r="P30" s="174"/>
    </row>
    <row r="31" spans="1:16" x14ac:dyDescent="0.2">
      <c r="A31" s="164"/>
      <c r="B31" s="176"/>
      <c r="C31" s="177"/>
      <c r="D31" s="165"/>
      <c r="E31" s="165"/>
      <c r="F31" s="165"/>
      <c r="G31" s="165"/>
      <c r="H31" s="165"/>
      <c r="I31" s="167"/>
      <c r="J31" s="165"/>
      <c r="K31" s="165"/>
      <c r="L31" s="165"/>
      <c r="M31" s="165"/>
      <c r="N31" s="165"/>
      <c r="O31" s="167"/>
      <c r="P31" s="93"/>
    </row>
    <row r="32" spans="1:16" x14ac:dyDescent="0.2">
      <c r="P32" s="46"/>
    </row>
    <row r="34" spans="2:13" x14ac:dyDescent="0.2">
      <c r="B34" s="24" t="s">
        <v>16</v>
      </c>
      <c r="G34" s="45">
        <f>G9</f>
        <v>46.93</v>
      </c>
      <c r="M34" s="45">
        <f>M9</f>
        <v>40.380000000000003</v>
      </c>
    </row>
    <row r="35" spans="2:13" x14ac:dyDescent="0.2">
      <c r="B35" s="24" t="s">
        <v>19</v>
      </c>
      <c r="G35" s="45">
        <f>G13</f>
        <v>17.71</v>
      </c>
      <c r="M35" s="45">
        <f>M13</f>
        <v>7.57</v>
      </c>
    </row>
    <row r="36" spans="2:13" x14ac:dyDescent="0.2">
      <c r="B36" s="24" t="s">
        <v>21</v>
      </c>
      <c r="G36" s="45">
        <f>G17</f>
        <v>31.17</v>
      </c>
      <c r="M36" s="45">
        <f>M17</f>
        <v>35.97</v>
      </c>
    </row>
    <row r="37" spans="2:13" ht="24" x14ac:dyDescent="0.2">
      <c r="B37" s="24" t="s">
        <v>28</v>
      </c>
      <c r="G37" s="45">
        <f>G21</f>
        <v>12.87</v>
      </c>
      <c r="M37" s="45">
        <f>M21</f>
        <v>8.59</v>
      </c>
    </row>
    <row r="38" spans="2:13" ht="24" x14ac:dyDescent="0.2">
      <c r="B38" s="24" t="s">
        <v>29</v>
      </c>
      <c r="G38" s="45">
        <f>G25</f>
        <v>18.41</v>
      </c>
      <c r="M38" s="45">
        <f>M25</f>
        <v>11.62</v>
      </c>
    </row>
    <row r="39" spans="2:13" x14ac:dyDescent="0.2">
      <c r="B39" s="47" t="s">
        <v>115</v>
      </c>
      <c r="G39" s="45">
        <f>G29</f>
        <v>157.32</v>
      </c>
      <c r="M39" s="45">
        <f>M29</f>
        <v>142.97999999999999</v>
      </c>
    </row>
  </sheetData>
  <mergeCells count="63">
    <mergeCell ref="B4:K4"/>
    <mergeCell ref="M29:M30"/>
    <mergeCell ref="N29:N30"/>
    <mergeCell ref="P29:P30"/>
    <mergeCell ref="A31:C31"/>
    <mergeCell ref="D31:I31"/>
    <mergeCell ref="J31:O31"/>
    <mergeCell ref="F29:F30"/>
    <mergeCell ref="G29:G30"/>
    <mergeCell ref="H29:H30"/>
    <mergeCell ref="L29:L30"/>
    <mergeCell ref="P25:P26"/>
    <mergeCell ref="A28:C28"/>
    <mergeCell ref="D28:I28"/>
    <mergeCell ref="J28:O28"/>
    <mergeCell ref="F25:F26"/>
    <mergeCell ref="G25:G26"/>
    <mergeCell ref="H25:H26"/>
    <mergeCell ref="L25:L26"/>
    <mergeCell ref="M25:M26"/>
    <mergeCell ref="N25:N26"/>
    <mergeCell ref="A24:C24"/>
    <mergeCell ref="D24:I24"/>
    <mergeCell ref="J24:O24"/>
    <mergeCell ref="N21:N22"/>
    <mergeCell ref="M21:M22"/>
    <mergeCell ref="P17:P18"/>
    <mergeCell ref="A20:C20"/>
    <mergeCell ref="D20:I20"/>
    <mergeCell ref="J20:O20"/>
    <mergeCell ref="F17:F18"/>
    <mergeCell ref="G17:G18"/>
    <mergeCell ref="H17:H18"/>
    <mergeCell ref="L17:L18"/>
    <mergeCell ref="M17:M18"/>
    <mergeCell ref="G13:G14"/>
    <mergeCell ref="H13:H14"/>
    <mergeCell ref="L13:L14"/>
    <mergeCell ref="A16:C16"/>
    <mergeCell ref="D16:I16"/>
    <mergeCell ref="J16:O16"/>
    <mergeCell ref="M13:M14"/>
    <mergeCell ref="N13:N14"/>
    <mergeCell ref="A12:C12"/>
    <mergeCell ref="P13:P14"/>
    <mergeCell ref="A6:C6"/>
    <mergeCell ref="D6:I6"/>
    <mergeCell ref="J6:O6"/>
    <mergeCell ref="A8:C8"/>
    <mergeCell ref="P9:P10"/>
    <mergeCell ref="F9:F10"/>
    <mergeCell ref="G9:G10"/>
    <mergeCell ref="M9:M10"/>
    <mergeCell ref="N9:N10"/>
    <mergeCell ref="P21:P22"/>
    <mergeCell ref="F21:F22"/>
    <mergeCell ref="G21:G22"/>
    <mergeCell ref="H21:H22"/>
    <mergeCell ref="L21:L22"/>
    <mergeCell ref="H9:H10"/>
    <mergeCell ref="L9:L10"/>
    <mergeCell ref="F13:F14"/>
    <mergeCell ref="N17:N18"/>
  </mergeCells>
  <phoneticPr fontId="1" type="noConversion"/>
  <pageMargins left="0.75" right="0.75" top="1" bottom="1" header="0" footer="0"/>
  <pageSetup paperSize="9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"/>
  <sheetViews>
    <sheetView zoomScale="115" zoomScaleNormal="115" workbookViewId="0">
      <selection activeCell="B2" sqref="B2"/>
    </sheetView>
  </sheetViews>
  <sheetFormatPr baseColWidth="10" defaultColWidth="11.5703125" defaultRowHeight="12" x14ac:dyDescent="0.2"/>
  <cols>
    <col min="1" max="1" width="16.85546875" style="44" customWidth="1"/>
    <col min="2" max="2" width="31.85546875" style="44" customWidth="1"/>
    <col min="3" max="4" width="1.140625" style="44" customWidth="1"/>
    <col min="5" max="5" width="11.42578125" style="44" bestFit="1" customWidth="1"/>
    <col min="6" max="6" width="2" style="44" bestFit="1" customWidth="1"/>
    <col min="7" max="7" width="4.7109375" style="44" bestFit="1" customWidth="1"/>
    <col min="8" max="8" width="2" style="44" bestFit="1" customWidth="1"/>
    <col min="9" max="10" width="1.140625" style="44" customWidth="1"/>
    <col min="11" max="11" width="11.42578125" style="44" bestFit="1" customWidth="1"/>
    <col min="12" max="12" width="2" style="44" bestFit="1" customWidth="1"/>
    <col min="13" max="13" width="4.7109375" style="44" bestFit="1" customWidth="1"/>
    <col min="14" max="14" width="2" style="44" bestFit="1" customWidth="1"/>
    <col min="15" max="15" width="1.140625" style="44" customWidth="1"/>
    <col min="16" max="16" width="5.140625" style="44" bestFit="1" customWidth="1"/>
    <col min="17" max="16384" width="11.5703125" style="44"/>
  </cols>
  <sheetData>
    <row r="2" spans="1:16" ht="59.45" customHeight="1" x14ac:dyDescent="0.2">
      <c r="B2" s="120" t="s">
        <v>131</v>
      </c>
    </row>
    <row r="4" spans="1:16" ht="12.75" x14ac:dyDescent="0.2">
      <c r="B4" s="147" t="s">
        <v>134</v>
      </c>
      <c r="C4" s="147"/>
      <c r="D4" s="147"/>
      <c r="E4" s="147"/>
      <c r="F4" s="147"/>
      <c r="G4" s="147"/>
      <c r="H4" s="147"/>
      <c r="I4" s="147"/>
      <c r="J4" s="147"/>
    </row>
    <row r="5" spans="1:16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3.15" customHeight="1" x14ac:dyDescent="0.2">
      <c r="A6" s="141" t="s">
        <v>0</v>
      </c>
      <c r="B6" s="141"/>
      <c r="C6" s="141"/>
      <c r="D6" s="142" t="s">
        <v>124</v>
      </c>
      <c r="E6" s="143"/>
      <c r="F6" s="143"/>
      <c r="G6" s="143"/>
      <c r="H6" s="143"/>
      <c r="I6" s="144"/>
      <c r="J6" s="142" t="s">
        <v>116</v>
      </c>
      <c r="K6" s="143"/>
      <c r="L6" s="143"/>
      <c r="M6" s="143"/>
      <c r="N6" s="143"/>
      <c r="O6" s="144"/>
      <c r="P6" s="99" t="s">
        <v>1</v>
      </c>
    </row>
    <row r="7" spans="1:16" ht="13.15" customHeight="1" x14ac:dyDescent="0.2">
      <c r="A7" s="54"/>
      <c r="B7" s="55"/>
      <c r="C7" s="55"/>
      <c r="D7" s="57"/>
      <c r="E7" s="101"/>
      <c r="F7" s="101"/>
      <c r="G7" s="101"/>
      <c r="H7" s="101"/>
      <c r="I7" s="101"/>
      <c r="J7" s="57"/>
      <c r="K7" s="101"/>
      <c r="L7" s="101"/>
      <c r="M7" s="101"/>
      <c r="N7" s="101"/>
      <c r="O7" s="101"/>
      <c r="P7" s="102"/>
    </row>
    <row r="8" spans="1:16" ht="13.15" customHeight="1" x14ac:dyDescent="0.2">
      <c r="A8" s="155" t="s">
        <v>30</v>
      </c>
      <c r="B8" s="156"/>
      <c r="C8" s="157"/>
      <c r="D8" s="2"/>
      <c r="E8" s="3"/>
      <c r="F8" s="3"/>
      <c r="G8" s="3"/>
      <c r="H8" s="3"/>
      <c r="I8" s="1"/>
      <c r="J8" s="2"/>
      <c r="K8" s="3"/>
      <c r="L8" s="3"/>
      <c r="M8" s="3"/>
      <c r="N8" s="3"/>
      <c r="O8" s="1"/>
      <c r="P8" s="4"/>
    </row>
    <row r="9" spans="1:16" x14ac:dyDescent="0.2">
      <c r="A9" s="5"/>
      <c r="B9" s="6" t="s">
        <v>31</v>
      </c>
      <c r="C9" s="7"/>
      <c r="D9" s="5"/>
      <c r="E9" s="8">
        <v>773100083.66999996</v>
      </c>
      <c r="F9" s="148" t="s">
        <v>3</v>
      </c>
      <c r="G9" s="148">
        <f>E9*100/E10</f>
        <v>98.61</v>
      </c>
      <c r="H9" s="148" t="s">
        <v>4</v>
      </c>
      <c r="I9" s="17"/>
      <c r="J9" s="5"/>
      <c r="K9" s="8">
        <v>653290020.25999999</v>
      </c>
      <c r="L9" s="148" t="s">
        <v>3</v>
      </c>
      <c r="M9" s="148">
        <f>K9*100/K10</f>
        <v>98.99</v>
      </c>
      <c r="N9" s="148" t="s">
        <v>4</v>
      </c>
      <c r="O9" s="17"/>
      <c r="P9" s="139">
        <f>G9-M9</f>
        <v>-0.38</v>
      </c>
    </row>
    <row r="10" spans="1:16" x14ac:dyDescent="0.2">
      <c r="A10" s="12"/>
      <c r="B10" s="6" t="s">
        <v>32</v>
      </c>
      <c r="C10" s="13"/>
      <c r="D10" s="12"/>
      <c r="E10" s="8">
        <v>783969312.25</v>
      </c>
      <c r="F10" s="149"/>
      <c r="G10" s="149"/>
      <c r="H10" s="149"/>
      <c r="I10" s="19"/>
      <c r="J10" s="12"/>
      <c r="K10" s="8">
        <v>659969977.27999997</v>
      </c>
      <c r="L10" s="149"/>
      <c r="M10" s="149"/>
      <c r="N10" s="149"/>
      <c r="O10" s="19"/>
      <c r="P10" s="140"/>
    </row>
    <row r="11" spans="1:16" ht="13.15" customHeight="1" x14ac:dyDescent="0.2">
      <c r="A11" s="155" t="s">
        <v>33</v>
      </c>
      <c r="B11" s="156"/>
      <c r="C11" s="157"/>
      <c r="D11" s="48"/>
      <c r="E11" s="39"/>
      <c r="F11" s="39"/>
      <c r="G11" s="39"/>
      <c r="H11" s="39"/>
      <c r="I11" s="40"/>
      <c r="J11" s="48"/>
      <c r="K11" s="39"/>
      <c r="L11" s="39"/>
      <c r="M11" s="39"/>
      <c r="N11" s="39"/>
      <c r="O11" s="40"/>
      <c r="P11" s="49"/>
    </row>
    <row r="12" spans="1:16" x14ac:dyDescent="0.2">
      <c r="A12" s="5"/>
      <c r="B12" s="6" t="s">
        <v>34</v>
      </c>
      <c r="C12" s="7"/>
      <c r="D12" s="5"/>
      <c r="E12" s="8">
        <v>739484617.21000004</v>
      </c>
      <c r="F12" s="148" t="s">
        <v>3</v>
      </c>
      <c r="G12" s="148">
        <f>E12*100/E13</f>
        <v>93.22</v>
      </c>
      <c r="H12" s="148" t="s">
        <v>4</v>
      </c>
      <c r="I12" s="17"/>
      <c r="J12" s="5"/>
      <c r="K12" s="8">
        <v>641789477.60000002</v>
      </c>
      <c r="L12" s="148" t="s">
        <v>3</v>
      </c>
      <c r="M12" s="148">
        <f>K12*100/K13</f>
        <v>96.02</v>
      </c>
      <c r="N12" s="148" t="s">
        <v>4</v>
      </c>
      <c r="O12" s="17"/>
      <c r="P12" s="139">
        <f>G12-M12</f>
        <v>-2.8</v>
      </c>
    </row>
    <row r="13" spans="1:16" x14ac:dyDescent="0.2">
      <c r="A13" s="12"/>
      <c r="B13" s="6" t="s">
        <v>35</v>
      </c>
      <c r="C13" s="13"/>
      <c r="D13" s="12"/>
      <c r="E13" s="8">
        <v>793255185.59000003</v>
      </c>
      <c r="F13" s="149"/>
      <c r="G13" s="149"/>
      <c r="H13" s="149"/>
      <c r="I13" s="19"/>
      <c r="J13" s="12"/>
      <c r="K13" s="8">
        <v>668376779.62</v>
      </c>
      <c r="L13" s="149"/>
      <c r="M13" s="149"/>
      <c r="N13" s="149"/>
      <c r="O13" s="19"/>
      <c r="P13" s="140"/>
    </row>
    <row r="14" spans="1:16" ht="13.15" customHeight="1" x14ac:dyDescent="0.2">
      <c r="A14" s="155" t="s">
        <v>36</v>
      </c>
      <c r="B14" s="156"/>
      <c r="C14" s="157"/>
      <c r="D14" s="152"/>
      <c r="E14" s="153"/>
      <c r="F14" s="153"/>
      <c r="G14" s="153"/>
      <c r="H14" s="153"/>
      <c r="I14" s="154"/>
      <c r="J14" s="152"/>
      <c r="K14" s="153"/>
      <c r="L14" s="153"/>
      <c r="M14" s="153"/>
      <c r="N14" s="153"/>
      <c r="O14" s="154"/>
      <c r="P14" s="4"/>
    </row>
    <row r="15" spans="1:16" ht="24" x14ac:dyDescent="0.2">
      <c r="A15" s="5"/>
      <c r="B15" s="6" t="s">
        <v>37</v>
      </c>
      <c r="C15" s="7"/>
      <c r="D15" s="5"/>
      <c r="E15" s="8">
        <f>145207185.59-5984434.07</f>
        <v>139222751.52000001</v>
      </c>
      <c r="F15" s="148" t="s">
        <v>3</v>
      </c>
      <c r="G15" s="148">
        <f>E15*100/E16</f>
        <v>21.48</v>
      </c>
      <c r="H15" s="148" t="s">
        <v>4</v>
      </c>
      <c r="I15" s="17"/>
      <c r="J15" s="5"/>
      <c r="K15" s="8">
        <f>55704779.62-11979683.51</f>
        <v>43725096.109999999</v>
      </c>
      <c r="L15" s="148" t="s">
        <v>3</v>
      </c>
      <c r="M15" s="148">
        <f>K15*100/K16</f>
        <v>7.14</v>
      </c>
      <c r="N15" s="148" t="s">
        <v>4</v>
      </c>
      <c r="O15" s="17"/>
      <c r="P15" s="139">
        <f>G15-M15</f>
        <v>14.34</v>
      </c>
    </row>
    <row r="16" spans="1:16" x14ac:dyDescent="0.2">
      <c r="A16" s="12"/>
      <c r="B16" s="6" t="s">
        <v>38</v>
      </c>
      <c r="C16" s="13"/>
      <c r="D16" s="12"/>
      <c r="E16" s="8">
        <v>648048000</v>
      </c>
      <c r="F16" s="149"/>
      <c r="G16" s="149"/>
      <c r="H16" s="149"/>
      <c r="I16" s="19"/>
      <c r="J16" s="12"/>
      <c r="K16" s="8">
        <v>612672000</v>
      </c>
      <c r="L16" s="149"/>
      <c r="M16" s="149"/>
      <c r="N16" s="149"/>
      <c r="O16" s="19"/>
      <c r="P16" s="140"/>
    </row>
    <row r="17" spans="1:16" x14ac:dyDescent="0.2">
      <c r="A17" s="145"/>
      <c r="B17" s="146"/>
      <c r="C17" s="175"/>
      <c r="D17" s="152"/>
      <c r="E17" s="153"/>
      <c r="F17" s="153"/>
      <c r="G17" s="153"/>
      <c r="H17" s="153"/>
      <c r="I17" s="154"/>
      <c r="J17" s="152"/>
      <c r="K17" s="153"/>
      <c r="L17" s="153"/>
      <c r="M17" s="153"/>
      <c r="N17" s="153"/>
      <c r="O17" s="154"/>
      <c r="P17" s="4"/>
    </row>
    <row r="18" spans="1:16" x14ac:dyDescent="0.2">
      <c r="A18" s="5"/>
      <c r="B18" s="6" t="s">
        <v>32</v>
      </c>
      <c r="C18" s="7"/>
      <c r="D18" s="5"/>
      <c r="E18" s="8">
        <f>E10</f>
        <v>783969312.25</v>
      </c>
      <c r="F18" s="148" t="s">
        <v>3</v>
      </c>
      <c r="G18" s="148">
        <f>E18*100/E19</f>
        <v>98.83</v>
      </c>
      <c r="H18" s="148" t="s">
        <v>4</v>
      </c>
      <c r="I18" s="17"/>
      <c r="J18" s="5"/>
      <c r="K18" s="8">
        <f>K10</f>
        <v>659969977.27999997</v>
      </c>
      <c r="L18" s="148" t="s">
        <v>3</v>
      </c>
      <c r="M18" s="148">
        <f>K18*100/K19</f>
        <v>98.74</v>
      </c>
      <c r="N18" s="148" t="s">
        <v>4</v>
      </c>
      <c r="O18" s="17"/>
      <c r="P18" s="139">
        <f>G18-M18</f>
        <v>0.09</v>
      </c>
    </row>
    <row r="19" spans="1:16" x14ac:dyDescent="0.2">
      <c r="A19" s="12"/>
      <c r="B19" s="6" t="s">
        <v>39</v>
      </c>
      <c r="C19" s="13"/>
      <c r="D19" s="12"/>
      <c r="E19" s="8">
        <f>E13</f>
        <v>793255185.59000003</v>
      </c>
      <c r="F19" s="149"/>
      <c r="G19" s="149"/>
      <c r="H19" s="149"/>
      <c r="I19" s="19"/>
      <c r="J19" s="12"/>
      <c r="K19" s="8">
        <f>K13</f>
        <v>668376779.62</v>
      </c>
      <c r="L19" s="149"/>
      <c r="M19" s="149"/>
      <c r="N19" s="149"/>
      <c r="O19" s="19"/>
      <c r="P19" s="140"/>
    </row>
    <row r="22" spans="1:16" x14ac:dyDescent="0.2">
      <c r="B22" s="24" t="s">
        <v>30</v>
      </c>
      <c r="G22" s="45">
        <f>G9</f>
        <v>98.61</v>
      </c>
      <c r="M22" s="45">
        <f>M9</f>
        <v>98.99</v>
      </c>
    </row>
    <row r="23" spans="1:16" x14ac:dyDescent="0.2">
      <c r="B23" s="24" t="s">
        <v>33</v>
      </c>
      <c r="G23" s="45">
        <f>G12</f>
        <v>93.22</v>
      </c>
      <c r="M23" s="45">
        <f>M12</f>
        <v>96.02</v>
      </c>
    </row>
    <row r="24" spans="1:16" x14ac:dyDescent="0.2">
      <c r="B24" s="24" t="s">
        <v>36</v>
      </c>
      <c r="G24" s="45">
        <f>G15</f>
        <v>21.48</v>
      </c>
      <c r="M24" s="45">
        <f>M15</f>
        <v>7.14</v>
      </c>
    </row>
    <row r="25" spans="1:16" x14ac:dyDescent="0.2">
      <c r="B25" s="47" t="s">
        <v>40</v>
      </c>
      <c r="G25" s="45">
        <f>G18</f>
        <v>98.83</v>
      </c>
      <c r="M25" s="45">
        <f>M18</f>
        <v>98.74</v>
      </c>
    </row>
  </sheetData>
  <mergeCells count="40">
    <mergeCell ref="B4:J4"/>
    <mergeCell ref="A6:C6"/>
    <mergeCell ref="D6:I6"/>
    <mergeCell ref="J6:O6"/>
    <mergeCell ref="A8:C8"/>
    <mergeCell ref="M9:M10"/>
    <mergeCell ref="N9:N10"/>
    <mergeCell ref="P9:P10"/>
    <mergeCell ref="A11:C11"/>
    <mergeCell ref="F9:F10"/>
    <mergeCell ref="G9:G10"/>
    <mergeCell ref="H9:H10"/>
    <mergeCell ref="L9:L10"/>
    <mergeCell ref="A14:C14"/>
    <mergeCell ref="D14:I14"/>
    <mergeCell ref="J14:O14"/>
    <mergeCell ref="M12:M13"/>
    <mergeCell ref="N12:N13"/>
    <mergeCell ref="P12:P13"/>
    <mergeCell ref="F12:F13"/>
    <mergeCell ref="G12:G13"/>
    <mergeCell ref="H12:H13"/>
    <mergeCell ref="L12:L13"/>
    <mergeCell ref="P15:P16"/>
    <mergeCell ref="A17:C17"/>
    <mergeCell ref="D17:I17"/>
    <mergeCell ref="J17:O17"/>
    <mergeCell ref="F15:F16"/>
    <mergeCell ref="G15:G16"/>
    <mergeCell ref="H15:H16"/>
    <mergeCell ref="L15:L16"/>
    <mergeCell ref="M15:M16"/>
    <mergeCell ref="N15:N16"/>
    <mergeCell ref="M18:M19"/>
    <mergeCell ref="N18:N19"/>
    <mergeCell ref="P18:P19"/>
    <mergeCell ref="F18:F19"/>
    <mergeCell ref="G18:G19"/>
    <mergeCell ref="H18:H19"/>
    <mergeCell ref="L18:L19"/>
  </mergeCells>
  <phoneticPr fontId="1" type="noConversion"/>
  <pageMargins left="0.75" right="0.75" top="1" bottom="1" header="0" footer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zoomScale="115" zoomScaleNormal="115" workbookViewId="0">
      <selection activeCell="H21" sqref="H21"/>
    </sheetView>
  </sheetViews>
  <sheetFormatPr baseColWidth="10" defaultRowHeight="12.75" x14ac:dyDescent="0.2"/>
  <cols>
    <col min="1" max="1" width="16.85546875" style="23" customWidth="1"/>
    <col min="2" max="2" width="36.7109375" style="23" bestFit="1" customWidth="1"/>
    <col min="3" max="4" width="1.140625" style="23" customWidth="1"/>
    <col min="5" max="5" width="11.42578125" style="23" bestFit="1" customWidth="1"/>
    <col min="6" max="7" width="1.140625" style="23" customWidth="1"/>
    <col min="8" max="8" width="11.42578125" style="23" bestFit="1" customWidth="1"/>
    <col min="9" max="10" width="1.140625" style="23" customWidth="1"/>
    <col min="11" max="11" width="11.85546875" style="43" bestFit="1" customWidth="1"/>
    <col min="12" max="12" width="1.140625" style="23" customWidth="1"/>
    <col min="13" max="16384" width="11.42578125" style="23"/>
  </cols>
  <sheetData>
    <row r="2" spans="1:12" ht="59.45" customHeight="1" x14ac:dyDescent="0.2">
      <c r="B2" s="120" t="s">
        <v>131</v>
      </c>
    </row>
    <row r="4" spans="1:12" x14ac:dyDescent="0.2">
      <c r="B4" s="121" t="s">
        <v>135</v>
      </c>
      <c r="C4" s="121"/>
      <c r="D4" s="121"/>
      <c r="E4" s="121"/>
      <c r="F4" s="121"/>
      <c r="G4" s="121"/>
      <c r="H4" s="121"/>
      <c r="I4" s="121"/>
      <c r="J4" s="121"/>
    </row>
    <row r="6" spans="1:12" s="50" customFormat="1" ht="15" customHeight="1" x14ac:dyDescent="0.2">
      <c r="A6" s="178" t="s">
        <v>81</v>
      </c>
      <c r="B6" s="179"/>
      <c r="C6" s="180"/>
      <c r="D6" s="178" t="s">
        <v>124</v>
      </c>
      <c r="E6" s="179"/>
      <c r="F6" s="180"/>
      <c r="G6" s="178" t="s">
        <v>116</v>
      </c>
      <c r="H6" s="179"/>
      <c r="I6" s="180"/>
      <c r="J6" s="142" t="s">
        <v>82</v>
      </c>
      <c r="K6" s="143"/>
      <c r="L6" s="144"/>
    </row>
    <row r="7" spans="1:12" s="59" customFormat="1" ht="15" customHeight="1" x14ac:dyDescent="0.2">
      <c r="A7" s="51"/>
      <c r="B7" s="52"/>
      <c r="C7" s="53"/>
      <c r="D7" s="54"/>
      <c r="E7" s="55"/>
      <c r="F7" s="56"/>
      <c r="G7" s="54"/>
      <c r="H7" s="55"/>
      <c r="I7" s="56"/>
      <c r="J7" s="57"/>
      <c r="K7" s="79"/>
      <c r="L7" s="58"/>
    </row>
    <row r="8" spans="1:12" ht="24" x14ac:dyDescent="0.2">
      <c r="A8" s="5"/>
      <c r="B8" s="24" t="s">
        <v>83</v>
      </c>
      <c r="C8" s="7"/>
      <c r="D8" s="5"/>
      <c r="E8" s="10">
        <v>663590555.16999996</v>
      </c>
      <c r="F8" s="60"/>
      <c r="G8" s="5"/>
      <c r="H8" s="10">
        <v>627147846.27999997</v>
      </c>
      <c r="I8" s="60"/>
      <c r="J8" s="61"/>
      <c r="K8" s="80">
        <f>E8-H8</f>
        <v>36442708.890000001</v>
      </c>
      <c r="L8" s="60"/>
    </row>
    <row r="9" spans="1:12" ht="24" x14ac:dyDescent="0.2">
      <c r="A9" s="62"/>
      <c r="B9" s="63" t="s">
        <v>84</v>
      </c>
      <c r="C9" s="64"/>
      <c r="D9" s="5"/>
      <c r="E9" s="14">
        <v>599985255.79999995</v>
      </c>
      <c r="F9" s="60"/>
      <c r="G9" s="5"/>
      <c r="H9" s="14">
        <v>615541395.26999998</v>
      </c>
      <c r="I9" s="60"/>
      <c r="J9" s="61"/>
      <c r="K9" s="81">
        <f>E9-H9</f>
        <v>-15556139.470000001</v>
      </c>
      <c r="L9" s="60"/>
    </row>
    <row r="10" spans="1:12" x14ac:dyDescent="0.2">
      <c r="A10" s="5"/>
      <c r="B10" s="65" t="s">
        <v>85</v>
      </c>
      <c r="C10" s="7"/>
      <c r="D10" s="5"/>
      <c r="E10" s="66">
        <f>E8-E9</f>
        <v>63605299.369999997</v>
      </c>
      <c r="F10" s="60"/>
      <c r="G10" s="5"/>
      <c r="H10" s="66">
        <f>H8-H9</f>
        <v>11606451.01</v>
      </c>
      <c r="I10" s="60"/>
      <c r="J10" s="61"/>
      <c r="K10" s="80">
        <f>E10-H10</f>
        <v>51998848.359999999</v>
      </c>
      <c r="L10" s="60"/>
    </row>
    <row r="11" spans="1:12" x14ac:dyDescent="0.2">
      <c r="A11" s="67"/>
      <c r="B11" s="47"/>
      <c r="C11" s="68"/>
      <c r="D11" s="67"/>
      <c r="E11" s="69"/>
      <c r="F11" s="70"/>
      <c r="G11" s="67"/>
      <c r="H11" s="69"/>
      <c r="I11" s="70"/>
      <c r="J11" s="71"/>
      <c r="K11" s="82"/>
      <c r="L11" s="68"/>
    </row>
    <row r="12" spans="1:12" x14ac:dyDescent="0.2">
      <c r="A12" s="67"/>
      <c r="B12" s="47" t="s">
        <v>110</v>
      </c>
      <c r="C12" s="68"/>
      <c r="D12" s="67"/>
      <c r="E12" s="69">
        <v>139499361.41</v>
      </c>
      <c r="F12" s="70"/>
      <c r="G12" s="67"/>
      <c r="H12" s="69">
        <v>26248082.329999998</v>
      </c>
      <c r="I12" s="70"/>
      <c r="J12" s="71"/>
      <c r="K12" s="80">
        <f>E12-H12</f>
        <v>113251279.08</v>
      </c>
      <c r="L12" s="68"/>
    </row>
    <row r="13" spans="1:12" x14ac:dyDescent="0.2">
      <c r="A13" s="67"/>
      <c r="B13" s="107" t="s">
        <v>109</v>
      </c>
      <c r="C13" s="68"/>
      <c r="D13" s="67"/>
      <c r="E13" s="72">
        <v>120378757.08</v>
      </c>
      <c r="F13" s="70"/>
      <c r="G13" s="67"/>
      <c r="H13" s="72">
        <v>32822131</v>
      </c>
      <c r="I13" s="70"/>
      <c r="J13" s="71"/>
      <c r="K13" s="81">
        <f>E13-H13</f>
        <v>87556626.079999998</v>
      </c>
      <c r="L13" s="68"/>
    </row>
    <row r="14" spans="1:12" x14ac:dyDescent="0.2">
      <c r="A14" s="67"/>
      <c r="B14" s="73" t="s">
        <v>86</v>
      </c>
      <c r="C14" s="68"/>
      <c r="D14" s="67"/>
      <c r="E14" s="69">
        <f>E12-E13</f>
        <v>19120604.329999998</v>
      </c>
      <c r="F14" s="70"/>
      <c r="G14" s="67"/>
      <c r="H14" s="69">
        <f>H12-H13</f>
        <v>-6574048.6699999999</v>
      </c>
      <c r="I14" s="70"/>
      <c r="J14" s="71"/>
      <c r="K14" s="80">
        <f>E14-H14</f>
        <v>25694653</v>
      </c>
      <c r="L14" s="68"/>
    </row>
    <row r="15" spans="1:12" x14ac:dyDescent="0.2">
      <c r="A15" s="74"/>
      <c r="B15" s="75"/>
      <c r="C15" s="76"/>
      <c r="D15" s="74"/>
      <c r="E15" s="72"/>
      <c r="F15" s="77"/>
      <c r="G15" s="74"/>
      <c r="H15" s="72"/>
      <c r="I15" s="77"/>
      <c r="J15" s="78"/>
      <c r="K15" s="83"/>
      <c r="L15" s="76"/>
    </row>
    <row r="17" spans="2:2" x14ac:dyDescent="0.2">
      <c r="B17" s="47"/>
    </row>
  </sheetData>
  <mergeCells count="4">
    <mergeCell ref="A6:C6"/>
    <mergeCell ref="D6:F6"/>
    <mergeCell ref="G6:I6"/>
    <mergeCell ref="J6:L6"/>
  </mergeCells>
  <phoneticPr fontId="1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"/>
  <sheetViews>
    <sheetView zoomScaleNormal="100" workbookViewId="0">
      <selection activeCell="B22" sqref="B22:M25"/>
    </sheetView>
  </sheetViews>
  <sheetFormatPr baseColWidth="10" defaultColWidth="11.5703125" defaultRowHeight="12" x14ac:dyDescent="0.2"/>
  <cols>
    <col min="1" max="1" width="16.7109375" style="44" customWidth="1"/>
    <col min="2" max="2" width="37" style="44" bestFit="1" customWidth="1"/>
    <col min="3" max="4" width="1.140625" style="44" customWidth="1"/>
    <col min="5" max="5" width="11.28515625" style="44" bestFit="1" customWidth="1"/>
    <col min="6" max="6" width="1.7109375" style="44" customWidth="1"/>
    <col min="7" max="7" width="4.28515625" style="44" bestFit="1" customWidth="1"/>
    <col min="8" max="8" width="2" style="44" bestFit="1" customWidth="1"/>
    <col min="9" max="10" width="1.140625" style="44" customWidth="1"/>
    <col min="11" max="11" width="11.28515625" style="44" bestFit="1" customWidth="1"/>
    <col min="12" max="12" width="2" style="44" bestFit="1" customWidth="1"/>
    <col min="13" max="13" width="4.28515625" style="44" bestFit="1" customWidth="1"/>
    <col min="14" max="14" width="2" style="44" bestFit="1" customWidth="1"/>
    <col min="15" max="15" width="1.140625" style="44" customWidth="1"/>
    <col min="16" max="16" width="5.140625" style="44" bestFit="1" customWidth="1"/>
    <col min="17" max="16384" width="11.5703125" style="44"/>
  </cols>
  <sheetData>
    <row r="2" spans="1:16" ht="59.45" customHeight="1" x14ac:dyDescent="0.2">
      <c r="B2" s="120" t="s">
        <v>131</v>
      </c>
    </row>
    <row r="4" spans="1:16" ht="12.75" x14ac:dyDescent="0.2">
      <c r="B4" s="147" t="s">
        <v>136</v>
      </c>
      <c r="C4" s="147"/>
      <c r="D4" s="147"/>
      <c r="E4" s="147"/>
      <c r="F4" s="147"/>
      <c r="G4" s="147"/>
      <c r="H4" s="147"/>
      <c r="I4" s="147"/>
      <c r="J4" s="147"/>
      <c r="K4" s="147"/>
    </row>
    <row r="6" spans="1:16" ht="13.15" customHeight="1" x14ac:dyDescent="0.2">
      <c r="A6" s="141" t="s">
        <v>0</v>
      </c>
      <c r="B6" s="141"/>
      <c r="C6" s="141"/>
      <c r="D6" s="142" t="s">
        <v>124</v>
      </c>
      <c r="E6" s="143"/>
      <c r="F6" s="143"/>
      <c r="G6" s="143"/>
      <c r="H6" s="143"/>
      <c r="I6" s="144"/>
      <c r="J6" s="142" t="s">
        <v>116</v>
      </c>
      <c r="K6" s="143"/>
      <c r="L6" s="143"/>
      <c r="M6" s="143"/>
      <c r="N6" s="143"/>
      <c r="O6" s="144"/>
      <c r="P6" s="99" t="s">
        <v>1</v>
      </c>
    </row>
    <row r="7" spans="1:16" ht="13.15" customHeight="1" x14ac:dyDescent="0.2">
      <c r="A7" s="54"/>
      <c r="B7" s="55"/>
      <c r="C7" s="55"/>
      <c r="D7" s="57"/>
      <c r="E7" s="101"/>
      <c r="F7" s="101"/>
      <c r="G7" s="101"/>
      <c r="H7" s="101"/>
      <c r="I7" s="101"/>
      <c r="J7" s="57"/>
      <c r="K7" s="101"/>
      <c r="L7" s="101"/>
      <c r="M7" s="101"/>
      <c r="N7" s="101"/>
      <c r="O7" s="101"/>
      <c r="P7" s="102"/>
    </row>
    <row r="8" spans="1:16" ht="13.15" customHeight="1" x14ac:dyDescent="0.2">
      <c r="A8" s="155" t="s">
        <v>52</v>
      </c>
      <c r="B8" s="156"/>
      <c r="C8" s="157"/>
      <c r="D8" s="2"/>
      <c r="E8" s="3"/>
      <c r="F8" s="3"/>
      <c r="G8" s="3"/>
      <c r="H8" s="3"/>
      <c r="I8" s="1"/>
      <c r="J8" s="2"/>
      <c r="K8" s="3"/>
      <c r="L8" s="3"/>
      <c r="M8" s="3"/>
      <c r="N8" s="3"/>
      <c r="O8" s="1"/>
      <c r="P8" s="4"/>
    </row>
    <row r="9" spans="1:16" x14ac:dyDescent="0.2">
      <c r="A9" s="5"/>
      <c r="B9" s="6" t="s">
        <v>53</v>
      </c>
      <c r="C9" s="7"/>
      <c r="D9" s="5"/>
      <c r="E9" s="20">
        <v>30556222.050000001</v>
      </c>
      <c r="F9" s="148" t="s">
        <v>3</v>
      </c>
      <c r="G9" s="148">
        <f>E9*100/E10</f>
        <v>66.34</v>
      </c>
      <c r="H9" s="148" t="s">
        <v>4</v>
      </c>
      <c r="I9" s="17"/>
      <c r="J9" s="5"/>
      <c r="K9" s="20">
        <v>29685872.260000002</v>
      </c>
      <c r="L9" s="148" t="s">
        <v>3</v>
      </c>
      <c r="M9" s="148">
        <f>K9*100/K10</f>
        <v>73.75</v>
      </c>
      <c r="N9" s="148" t="s">
        <v>4</v>
      </c>
      <c r="O9" s="17"/>
      <c r="P9" s="139">
        <f>G9-M9</f>
        <v>-7.41</v>
      </c>
    </row>
    <row r="10" spans="1:16" x14ac:dyDescent="0.2">
      <c r="A10" s="12"/>
      <c r="B10" s="6" t="s">
        <v>54</v>
      </c>
      <c r="C10" s="13"/>
      <c r="D10" s="12"/>
      <c r="E10" s="8">
        <f>10869228.58+35189275.66</f>
        <v>46058504.240000002</v>
      </c>
      <c r="F10" s="149"/>
      <c r="G10" s="149"/>
      <c r="H10" s="149"/>
      <c r="I10" s="19"/>
      <c r="J10" s="12"/>
      <c r="K10" s="8">
        <v>40254268.509999998</v>
      </c>
      <c r="L10" s="149"/>
      <c r="M10" s="149"/>
      <c r="N10" s="149"/>
      <c r="O10" s="19"/>
      <c r="P10" s="140"/>
    </row>
    <row r="11" spans="1:16" x14ac:dyDescent="0.2">
      <c r="A11" s="155" t="s">
        <v>55</v>
      </c>
      <c r="B11" s="156"/>
      <c r="C11" s="157"/>
      <c r="D11" s="2"/>
      <c r="E11" s="3"/>
      <c r="F11" s="3"/>
      <c r="G11" s="3"/>
      <c r="H11" s="3"/>
      <c r="I11" s="1"/>
      <c r="J11" s="2"/>
      <c r="K11" s="3"/>
      <c r="L11" s="3"/>
      <c r="M11" s="3"/>
      <c r="N11" s="3"/>
      <c r="O11" s="1"/>
      <c r="P11" s="4"/>
    </row>
    <row r="12" spans="1:16" x14ac:dyDescent="0.2">
      <c r="A12" s="5"/>
      <c r="B12" s="6" t="s">
        <v>53</v>
      </c>
      <c r="C12" s="7"/>
      <c r="D12" s="5"/>
      <c r="E12" s="8">
        <f>E9</f>
        <v>30556222.050000001</v>
      </c>
      <c r="F12" s="148" t="s">
        <v>3</v>
      </c>
      <c r="G12" s="148">
        <f>E12*100/E13</f>
        <v>86.83</v>
      </c>
      <c r="H12" s="148" t="s">
        <v>4</v>
      </c>
      <c r="I12" s="17"/>
      <c r="J12" s="5"/>
      <c r="K12" s="8">
        <f>K9</f>
        <v>29685872.260000002</v>
      </c>
      <c r="L12" s="148" t="s">
        <v>3</v>
      </c>
      <c r="M12" s="148">
        <f>K12*100/K13</f>
        <v>88.42</v>
      </c>
      <c r="N12" s="148" t="s">
        <v>4</v>
      </c>
      <c r="O12" s="17"/>
      <c r="P12" s="139">
        <f>G12-M12</f>
        <v>-1.59</v>
      </c>
    </row>
    <row r="13" spans="1:16" x14ac:dyDescent="0.2">
      <c r="A13" s="12"/>
      <c r="B13" s="6" t="s">
        <v>56</v>
      </c>
      <c r="C13" s="13"/>
      <c r="D13" s="12"/>
      <c r="E13" s="8">
        <v>35189275.659999996</v>
      </c>
      <c r="F13" s="149"/>
      <c r="G13" s="149"/>
      <c r="H13" s="149"/>
      <c r="I13" s="19"/>
      <c r="J13" s="12"/>
      <c r="K13" s="8">
        <v>33574311.490000002</v>
      </c>
      <c r="L13" s="149"/>
      <c r="M13" s="149"/>
      <c r="N13" s="149"/>
      <c r="O13" s="19"/>
      <c r="P13" s="140"/>
    </row>
    <row r="14" spans="1:16" x14ac:dyDescent="0.2">
      <c r="A14" s="155" t="s">
        <v>57</v>
      </c>
      <c r="B14" s="160"/>
      <c r="C14" s="161"/>
      <c r="D14" s="152"/>
      <c r="E14" s="153"/>
      <c r="F14" s="153"/>
      <c r="G14" s="153"/>
      <c r="H14" s="153"/>
      <c r="I14" s="154"/>
      <c r="J14" s="152"/>
      <c r="K14" s="153"/>
      <c r="L14" s="153"/>
      <c r="M14" s="153"/>
      <c r="N14" s="153"/>
      <c r="O14" s="154"/>
      <c r="P14" s="4"/>
    </row>
    <row r="15" spans="1:16" x14ac:dyDescent="0.2">
      <c r="A15" s="5"/>
      <c r="B15" s="6" t="s">
        <v>58</v>
      </c>
      <c r="C15" s="7"/>
      <c r="D15" s="5"/>
      <c r="E15" s="8">
        <v>13397089.369999999</v>
      </c>
      <c r="F15" s="148" t="s">
        <v>3</v>
      </c>
      <c r="G15" s="148">
        <f>E15*100/E16</f>
        <v>1.71</v>
      </c>
      <c r="H15" s="148" t="s">
        <v>4</v>
      </c>
      <c r="I15" s="17"/>
      <c r="J15" s="5"/>
      <c r="K15" s="8">
        <v>12784490.48</v>
      </c>
      <c r="L15" s="148" t="s">
        <v>3</v>
      </c>
      <c r="M15" s="148">
        <f>K15*100/K16</f>
        <v>1.9</v>
      </c>
      <c r="N15" s="148" t="s">
        <v>4</v>
      </c>
      <c r="O15" s="17"/>
      <c r="P15" s="139">
        <f>G15-M15</f>
        <v>-0.19</v>
      </c>
    </row>
    <row r="16" spans="1:16" x14ac:dyDescent="0.2">
      <c r="A16" s="12"/>
      <c r="B16" s="6" t="s">
        <v>59</v>
      </c>
      <c r="C16" s="13"/>
      <c r="D16" s="12"/>
      <c r="E16" s="8">
        <v>783969312.25</v>
      </c>
      <c r="F16" s="149"/>
      <c r="G16" s="149"/>
      <c r="H16" s="149"/>
      <c r="I16" s="19"/>
      <c r="J16" s="12"/>
      <c r="K16" s="8">
        <v>672754467.75999999</v>
      </c>
      <c r="L16" s="149"/>
      <c r="M16" s="149"/>
      <c r="N16" s="149"/>
      <c r="O16" s="19"/>
      <c r="P16" s="140"/>
    </row>
    <row r="17" spans="1:16" x14ac:dyDescent="0.2">
      <c r="A17" s="155" t="s">
        <v>61</v>
      </c>
      <c r="B17" s="160"/>
      <c r="C17" s="161"/>
      <c r="D17" s="152"/>
      <c r="E17" s="153"/>
      <c r="F17" s="153"/>
      <c r="G17" s="153"/>
      <c r="H17" s="153"/>
      <c r="I17" s="154"/>
      <c r="J17" s="152"/>
      <c r="K17" s="153"/>
      <c r="L17" s="153"/>
      <c r="M17" s="153"/>
      <c r="N17" s="153"/>
      <c r="O17" s="154"/>
      <c r="P17" s="4"/>
    </row>
    <row r="18" spans="1:16" x14ac:dyDescent="0.2">
      <c r="A18" s="5"/>
      <c r="B18" s="6" t="s">
        <v>60</v>
      </c>
      <c r="C18" s="7"/>
      <c r="D18" s="5"/>
      <c r="E18" s="8">
        <v>270325.23</v>
      </c>
      <c r="F18" s="148" t="s">
        <v>3</v>
      </c>
      <c r="G18" s="148">
        <f>E18*100/E19</f>
        <v>0.67</v>
      </c>
      <c r="H18" s="148" t="s">
        <v>4</v>
      </c>
      <c r="I18" s="17"/>
      <c r="J18" s="5"/>
      <c r="K18" s="8">
        <v>85556.9</v>
      </c>
      <c r="L18" s="148" t="s">
        <v>3</v>
      </c>
      <c r="M18" s="148">
        <f>K18*100/K19</f>
        <v>0.23</v>
      </c>
      <c r="N18" s="148" t="s">
        <v>4</v>
      </c>
      <c r="O18" s="17"/>
      <c r="P18" s="139">
        <f>G18-M18</f>
        <v>0.44</v>
      </c>
    </row>
    <row r="19" spans="1:16" x14ac:dyDescent="0.2">
      <c r="A19" s="12"/>
      <c r="B19" s="6" t="s">
        <v>119</v>
      </c>
      <c r="C19" s="13"/>
      <c r="D19" s="12"/>
      <c r="E19" s="8">
        <v>40254268.509999998</v>
      </c>
      <c r="F19" s="149"/>
      <c r="G19" s="149"/>
      <c r="H19" s="149"/>
      <c r="I19" s="19"/>
      <c r="J19" s="12"/>
      <c r="K19" s="8">
        <v>37856823.810000002</v>
      </c>
      <c r="L19" s="149"/>
      <c r="M19" s="149"/>
      <c r="N19" s="149"/>
      <c r="O19" s="19"/>
      <c r="P19" s="140"/>
    </row>
    <row r="22" spans="1:16" x14ac:dyDescent="0.2">
      <c r="B22" s="24" t="s">
        <v>52</v>
      </c>
      <c r="G22" s="45">
        <f>G9</f>
        <v>66.34</v>
      </c>
      <c r="M22" s="45">
        <f>M9</f>
        <v>73.75</v>
      </c>
    </row>
    <row r="23" spans="1:16" x14ac:dyDescent="0.2">
      <c r="B23" s="24" t="s">
        <v>55</v>
      </c>
      <c r="G23" s="45">
        <f>G12</f>
        <v>86.83</v>
      </c>
      <c r="M23" s="45">
        <f>M12</f>
        <v>88.42</v>
      </c>
    </row>
    <row r="24" spans="1:16" ht="24" x14ac:dyDescent="0.2">
      <c r="B24" s="24" t="s">
        <v>57</v>
      </c>
      <c r="G24" s="45">
        <f>G15</f>
        <v>1.71</v>
      </c>
      <c r="M24" s="45">
        <f>M15</f>
        <v>1.9</v>
      </c>
    </row>
    <row r="25" spans="1:16" ht="24" x14ac:dyDescent="0.2">
      <c r="B25" s="24" t="s">
        <v>61</v>
      </c>
      <c r="G25" s="45">
        <f>G18</f>
        <v>0.67</v>
      </c>
      <c r="M25" s="45">
        <f>M18</f>
        <v>0.23</v>
      </c>
    </row>
  </sheetData>
  <mergeCells count="40">
    <mergeCell ref="A8:C8"/>
    <mergeCell ref="A14:C14"/>
    <mergeCell ref="D14:I14"/>
    <mergeCell ref="J14:O14"/>
    <mergeCell ref="P12:P13"/>
    <mergeCell ref="B4:K4"/>
    <mergeCell ref="A11:C11"/>
    <mergeCell ref="H12:H13"/>
    <mergeCell ref="A6:C6"/>
    <mergeCell ref="D6:I6"/>
    <mergeCell ref="J6:O6"/>
    <mergeCell ref="L15:L16"/>
    <mergeCell ref="F12:F13"/>
    <mergeCell ref="M15:M16"/>
    <mergeCell ref="N15:N16"/>
    <mergeCell ref="M9:M10"/>
    <mergeCell ref="N9:N10"/>
    <mergeCell ref="L12:L13"/>
    <mergeCell ref="M12:M13"/>
    <mergeCell ref="N12:N13"/>
    <mergeCell ref="N18:N19"/>
    <mergeCell ref="P9:P10"/>
    <mergeCell ref="F9:F10"/>
    <mergeCell ref="G9:G10"/>
    <mergeCell ref="H9:H10"/>
    <mergeCell ref="L9:L10"/>
    <mergeCell ref="P15:P16"/>
    <mergeCell ref="F15:F16"/>
    <mergeCell ref="G15:G16"/>
    <mergeCell ref="H15:H16"/>
    <mergeCell ref="A17:C17"/>
    <mergeCell ref="D17:I17"/>
    <mergeCell ref="J17:O17"/>
    <mergeCell ref="G12:G13"/>
    <mergeCell ref="P18:P19"/>
    <mergeCell ref="F18:F19"/>
    <mergeCell ref="G18:G19"/>
    <mergeCell ref="H18:H19"/>
    <mergeCell ref="L18:L19"/>
    <mergeCell ref="M18:M19"/>
  </mergeCells>
  <phoneticPr fontId="1" type="noConversion"/>
  <pageMargins left="0.75" right="0.75" top="1" bottom="1" header="0" footer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Gráficos</vt:lpstr>
      </vt:variant>
      <vt:variant>
        <vt:i4>10</vt:i4>
      </vt:variant>
    </vt:vector>
  </HeadingPairs>
  <TitlesOfParts>
    <vt:vector size="21" baseType="lpstr">
      <vt:lpstr>Presup.gtos</vt:lpstr>
      <vt:lpstr>Presup.ing</vt:lpstr>
      <vt:lpstr>Presup.cerrados</vt:lpstr>
      <vt:lpstr>Resultado-remanente</vt:lpstr>
      <vt:lpstr>Transf.Otras adm.</vt:lpstr>
      <vt:lpstr>Auto.finan. </vt:lpstr>
      <vt:lpstr>Eficacia finan.</vt:lpstr>
      <vt:lpstr>Capac.nec.finan.</vt:lpstr>
      <vt:lpstr>Incobrables</vt:lpstr>
      <vt:lpstr>Situac. financ.</vt:lpstr>
      <vt:lpstr>Hoja1</vt:lpstr>
      <vt:lpstr>Gráfico Presup.gtos</vt:lpstr>
      <vt:lpstr>Gráfico Presup. ing</vt:lpstr>
      <vt:lpstr>Gráfico Presup. cerrados</vt:lpstr>
      <vt:lpstr>Gráfico Resultado-Remanente</vt:lpstr>
      <vt:lpstr>Gráfico Transf. otras adm.</vt:lpstr>
      <vt:lpstr>Gráfico Auto.finan. </vt:lpstr>
      <vt:lpstr>Gráfico eficacia finan.</vt:lpstr>
      <vt:lpstr>Gráfico Capac.nec.finan.</vt:lpstr>
      <vt:lpstr>Gráfico Incobrables</vt:lpstr>
      <vt:lpstr>Gráfico Situac. financ.</vt:lpstr>
    </vt:vector>
  </TitlesOfParts>
  <Company>Instituto Insular de Informática y Comunicaciones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Cabildo de Tenerife</dc:creator>
  <cp:lastModifiedBy>Usuario</cp:lastModifiedBy>
  <cp:lastPrinted>2017-06-29T08:43:26Z</cp:lastPrinted>
  <dcterms:created xsi:type="dcterms:W3CDTF">2006-02-21T14:50:47Z</dcterms:created>
  <dcterms:modified xsi:type="dcterms:W3CDTF">2018-07-02T09:11:55Z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-1104967702</vt:i4>
  </property>
  <property fmtid="{D5CDD505-2E9C-101B-9397-08002B2CF9AE}" pid="3" name="_EmailSubject">
    <vt:lpwstr>necesita financiacion</vt:lpwstr>
  </property>
  <property fmtid="{D5CDD505-2E9C-101B-9397-08002B2CF9AE}" pid="4" name="_AuthorEmail">
    <vt:lpwstr>sgomfer@sctfe.es</vt:lpwstr>
  </property>
  <property fmtid="{D5CDD505-2E9C-101B-9397-08002B2CF9AE}" pid="5" name="_AuthorEmailDisplayName">
    <vt:lpwstr>Santiago Gómez</vt:lpwstr>
  </property>
  <property fmtid="{D5CDD505-2E9C-101B-9397-08002B2CF9AE}" pid="6" name="_ReviewingToolsShownOnce">
    <vt:lpwstr/>
  </property>
</Properties>
</file>