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omments4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4920" windowWidth="15336" windowHeight="4968" tabRatio="599" firstSheet="14" activeTab="19"/>
  </bookViews>
  <sheets>
    <sheet name="presup.gtos" sheetId="22" r:id="rId1"/>
    <sheet name="Gráfico presup.GTOS" sheetId="37" r:id="rId2"/>
    <sheet name="presup.ing" sheetId="48" r:id="rId3"/>
    <sheet name="Gráfico presup. ING" sheetId="49" r:id="rId4"/>
    <sheet name="presup.cerrados" sheetId="38" r:id="rId5"/>
    <sheet name="Gráfico ppto cerrados" sheetId="39" r:id="rId6"/>
    <sheet name="Resultado-remanente" sheetId="44" r:id="rId7"/>
    <sheet name="Gráfico Resultado-Remanente" sheetId="45" r:id="rId8"/>
    <sheet name="Transf.Otras adm." sheetId="1" r:id="rId9"/>
    <sheet name="Gráfico transf." sheetId="29" r:id="rId10"/>
    <sheet name="Auto.finan. " sheetId="46" r:id="rId11"/>
    <sheet name="Gráfico auto.finan. " sheetId="47" r:id="rId12"/>
    <sheet name="eficacia fin." sheetId="13" r:id="rId13"/>
    <sheet name="Gráfico eficacia finan." sheetId="32" r:id="rId14"/>
    <sheet name="capac.nec.finan." sheetId="25" r:id="rId15"/>
    <sheet name="Gráfico capacid.necesi.finan." sheetId="26" r:id="rId16"/>
    <sheet name="Incobrables" sheetId="19" r:id="rId17"/>
    <sheet name="Gráfico Incobrables" sheetId="36" r:id="rId18"/>
    <sheet name="Situac. financ." sheetId="42" r:id="rId19"/>
    <sheet name="Gráfico situac. financ." sheetId="43" r:id="rId20"/>
  </sheets>
  <calcPr calcId="125725" fullPrecision="0"/>
</workbook>
</file>

<file path=xl/calcChain.xml><?xml version="1.0" encoding="utf-8"?>
<calcChain xmlns="http://schemas.openxmlformats.org/spreadsheetml/2006/main">
  <c r="E18" i="42"/>
  <c r="E21" s="1"/>
  <c r="G21" s="1"/>
  <c r="G33" s="1"/>
  <c r="E12"/>
  <c r="K24"/>
  <c r="M24" s="1"/>
  <c r="M34" s="1"/>
  <c r="K18"/>
  <c r="M18" s="1"/>
  <c r="M32" s="1"/>
  <c r="K16"/>
  <c r="M15" s="1"/>
  <c r="M31" s="1"/>
  <c r="K13"/>
  <c r="M12"/>
  <c r="M30" s="1"/>
  <c r="K12"/>
  <c r="M9"/>
  <c r="E10" i="19"/>
  <c r="M18"/>
  <c r="M15"/>
  <c r="K12"/>
  <c r="M12" s="1"/>
  <c r="K10"/>
  <c r="M9" s="1"/>
  <c r="H14" i="25"/>
  <c r="H10"/>
  <c r="E15" i="13"/>
  <c r="K19"/>
  <c r="M18" s="1"/>
  <c r="K18"/>
  <c r="K15"/>
  <c r="M15" s="1"/>
  <c r="M12"/>
  <c r="M9"/>
  <c r="E17" i="46"/>
  <c r="E13"/>
  <c r="E9"/>
  <c r="M29"/>
  <c r="M39" s="1"/>
  <c r="M25"/>
  <c r="M21"/>
  <c r="K17"/>
  <c r="K14"/>
  <c r="K18" s="1"/>
  <c r="K13"/>
  <c r="M13" s="1"/>
  <c r="M35" s="1"/>
  <c r="M9"/>
  <c r="M34" s="1"/>
  <c r="K9"/>
  <c r="K35" i="1"/>
  <c r="K32"/>
  <c r="K30"/>
  <c r="K33" s="1"/>
  <c r="K36" s="1"/>
  <c r="K29"/>
  <c r="K27"/>
  <c r="K26"/>
  <c r="M26" s="1"/>
  <c r="K23"/>
  <c r="M23" s="1"/>
  <c r="K21"/>
  <c r="M20" s="1"/>
  <c r="K18"/>
  <c r="M17"/>
  <c r="K15"/>
  <c r="M14" s="1"/>
  <c r="M42" s="1"/>
  <c r="K12"/>
  <c r="M11" s="1"/>
  <c r="M41" s="1"/>
  <c r="M8"/>
  <c r="K26" i="44"/>
  <c r="K23"/>
  <c r="M23" s="1"/>
  <c r="K20"/>
  <c r="M20" s="1"/>
  <c r="M33" s="1"/>
  <c r="K18"/>
  <c r="M17"/>
  <c r="M32" s="1"/>
  <c r="M14"/>
  <c r="M11"/>
  <c r="K11"/>
  <c r="M8"/>
  <c r="M12" i="38"/>
  <c r="K10"/>
  <c r="M9" s="1"/>
  <c r="K37" i="48"/>
  <c r="E37"/>
  <c r="E36"/>
  <c r="E33"/>
  <c r="E27"/>
  <c r="G27" s="1"/>
  <c r="G44" s="1"/>
  <c r="E15"/>
  <c r="K36"/>
  <c r="M36" s="1"/>
  <c r="K33"/>
  <c r="K31"/>
  <c r="K34" s="1"/>
  <c r="K27"/>
  <c r="M27" s="1"/>
  <c r="M44" s="1"/>
  <c r="K25"/>
  <c r="K24"/>
  <c r="M24" s="1"/>
  <c r="M21"/>
  <c r="K16"/>
  <c r="K19" s="1"/>
  <c r="M18" s="1"/>
  <c r="M15"/>
  <c r="K15"/>
  <c r="K13"/>
  <c r="M12"/>
  <c r="M9"/>
  <c r="M40" s="1"/>
  <c r="E30" i="22"/>
  <c r="G30" s="1"/>
  <c r="E24"/>
  <c r="K31"/>
  <c r="K30"/>
  <c r="K28"/>
  <c r="K25"/>
  <c r="K24"/>
  <c r="K19"/>
  <c r="M18"/>
  <c r="M37" s="1"/>
  <c r="K16"/>
  <c r="K21" s="1"/>
  <c r="M21" s="1"/>
  <c r="M12"/>
  <c r="M35" s="1"/>
  <c r="M9"/>
  <c r="M34" s="1"/>
  <c r="E25" i="48"/>
  <c r="E27" i="22"/>
  <c r="E31"/>
  <c r="E24" i="42"/>
  <c r="G24" s="1"/>
  <c r="E20" i="44"/>
  <c r="E23" s="1"/>
  <c r="M29" i="42"/>
  <c r="E16"/>
  <c r="G15" s="1"/>
  <c r="E10" i="25"/>
  <c r="K10" s="1"/>
  <c r="E26" i="44"/>
  <c r="E28" i="22"/>
  <c r="E19"/>
  <c r="G9" i="48"/>
  <c r="G40" s="1"/>
  <c r="E13"/>
  <c r="E16" s="1"/>
  <c r="E31"/>
  <c r="G30"/>
  <c r="G45" s="1"/>
  <c r="E34"/>
  <c r="E24"/>
  <c r="G24" s="1"/>
  <c r="G36"/>
  <c r="G21"/>
  <c r="M41"/>
  <c r="E16" i="22"/>
  <c r="E21" s="1"/>
  <c r="G21" s="1"/>
  <c r="E18" i="13"/>
  <c r="G18" s="1"/>
  <c r="G25" s="1"/>
  <c r="G9" i="46"/>
  <c r="E14"/>
  <c r="E18" s="1"/>
  <c r="G21"/>
  <c r="G37" s="1"/>
  <c r="G25"/>
  <c r="P25" s="1"/>
  <c r="G29"/>
  <c r="M37"/>
  <c r="M38"/>
  <c r="E25" i="22"/>
  <c r="M31" i="44"/>
  <c r="M30"/>
  <c r="E18"/>
  <c r="G17" s="1"/>
  <c r="G14"/>
  <c r="G31" s="1"/>
  <c r="E11"/>
  <c r="G11" s="1"/>
  <c r="P11" s="1"/>
  <c r="G8"/>
  <c r="G18" i="42"/>
  <c r="G32" s="1"/>
  <c r="E13"/>
  <c r="G9"/>
  <c r="G29" s="1"/>
  <c r="M24" i="19"/>
  <c r="E19" i="13"/>
  <c r="E23" i="1"/>
  <c r="G23" s="1"/>
  <c r="K13" i="25"/>
  <c r="K12"/>
  <c r="E14"/>
  <c r="K14" s="1"/>
  <c r="G12" i="38"/>
  <c r="G18" s="1"/>
  <c r="G9"/>
  <c r="G17" s="1"/>
  <c r="G12" i="22"/>
  <c r="G35" s="1"/>
  <c r="G9"/>
  <c r="P9" s="1"/>
  <c r="G18" i="19"/>
  <c r="G25" s="1"/>
  <c r="G15"/>
  <c r="G24" s="1"/>
  <c r="E12"/>
  <c r="G12" s="1"/>
  <c r="G23" s="1"/>
  <c r="G9"/>
  <c r="G22" s="1"/>
  <c r="M22" i="13"/>
  <c r="M23"/>
  <c r="G15"/>
  <c r="G24" s="1"/>
  <c r="G12"/>
  <c r="P12" s="1"/>
  <c r="G9"/>
  <c r="P9" s="1"/>
  <c r="G22"/>
  <c r="E21" i="1"/>
  <c r="G20" s="1"/>
  <c r="G44" s="1"/>
  <c r="E18"/>
  <c r="G17" s="1"/>
  <c r="E15"/>
  <c r="G14"/>
  <c r="G42" s="1"/>
  <c r="E12"/>
  <c r="G11" s="1"/>
  <c r="G8"/>
  <c r="G40" s="1"/>
  <c r="E30"/>
  <c r="E33"/>
  <c r="E36" s="1"/>
  <c r="E35"/>
  <c r="E32"/>
  <c r="E29"/>
  <c r="G29" s="1"/>
  <c r="E27"/>
  <c r="E26"/>
  <c r="K9" i="25"/>
  <c r="K8"/>
  <c r="M25" i="19"/>
  <c r="M40" i="1"/>
  <c r="M43"/>
  <c r="M18" i="38"/>
  <c r="G18" i="22"/>
  <c r="G37" s="1"/>
  <c r="M17" i="46" l="1"/>
  <c r="M36" s="1"/>
  <c r="P29"/>
  <c r="P9"/>
  <c r="G24" i="22"/>
  <c r="G15"/>
  <c r="G36" s="1"/>
  <c r="M15"/>
  <c r="M36" s="1"/>
  <c r="M24"/>
  <c r="P24" s="1"/>
  <c r="M30"/>
  <c r="P30" s="1"/>
  <c r="K27"/>
  <c r="M27" s="1"/>
  <c r="M38" s="1"/>
  <c r="G20" i="44"/>
  <c r="G33" s="1"/>
  <c r="G12" i="42"/>
  <c r="P9"/>
  <c r="K21"/>
  <c r="M21" s="1"/>
  <c r="M33" s="1"/>
  <c r="P18" i="19"/>
  <c r="P15"/>
  <c r="M22"/>
  <c r="P9"/>
  <c r="P12"/>
  <c r="M23"/>
  <c r="G23" i="13"/>
  <c r="M24"/>
  <c r="P15"/>
  <c r="M25"/>
  <c r="P18"/>
  <c r="G39" i="46"/>
  <c r="P21"/>
  <c r="G13"/>
  <c r="G35" s="1"/>
  <c r="G17"/>
  <c r="P17" s="1"/>
  <c r="G34"/>
  <c r="G26" i="1"/>
  <c r="G35"/>
  <c r="G32"/>
  <c r="M32"/>
  <c r="M35"/>
  <c r="M44"/>
  <c r="P20"/>
  <c r="M29"/>
  <c r="P29" s="1"/>
  <c r="P23"/>
  <c r="P26"/>
  <c r="P17" i="44"/>
  <c r="G32"/>
  <c r="G30"/>
  <c r="P8"/>
  <c r="K27"/>
  <c r="M26" s="1"/>
  <c r="M35" s="1"/>
  <c r="P12" i="38"/>
  <c r="M17"/>
  <c r="P9"/>
  <c r="G33" i="48"/>
  <c r="G46" s="1"/>
  <c r="P21"/>
  <c r="P24"/>
  <c r="G15"/>
  <c r="G42" s="1"/>
  <c r="E19"/>
  <c r="G18" s="1"/>
  <c r="G43" s="1"/>
  <c r="G12"/>
  <c r="P12" s="1"/>
  <c r="M33"/>
  <c r="M46" s="1"/>
  <c r="P30"/>
  <c r="P9"/>
  <c r="M30"/>
  <c r="M45" s="1"/>
  <c r="P27"/>
  <c r="P36"/>
  <c r="P12" i="22"/>
  <c r="G27"/>
  <c r="G38" s="1"/>
  <c r="P21"/>
  <c r="G34"/>
  <c r="P17" i="1"/>
  <c r="G43"/>
  <c r="G41"/>
  <c r="P11"/>
  <c r="G30" i="42"/>
  <c r="P12"/>
  <c r="M42" i="48"/>
  <c r="M43"/>
  <c r="P24" i="42"/>
  <c r="G34"/>
  <c r="M34" i="44"/>
  <c r="E27"/>
  <c r="G26" s="1"/>
  <c r="G23"/>
  <c r="P15" i="42"/>
  <c r="G31"/>
  <c r="P14" i="1"/>
  <c r="P20" i="44"/>
  <c r="G38" i="46"/>
  <c r="P18" i="22"/>
  <c r="P8" i="1"/>
  <c r="P18" i="42"/>
  <c r="P14" i="44"/>
  <c r="P13" i="46" l="1"/>
  <c r="P32" i="1"/>
  <c r="P15" i="48"/>
  <c r="P15" i="22"/>
  <c r="P21" i="42"/>
  <c r="G36" i="46"/>
  <c r="P35" i="1"/>
  <c r="P33" i="48"/>
  <c r="G41"/>
  <c r="P27" i="22"/>
  <c r="G35" i="44"/>
  <c r="P26"/>
  <c r="P23"/>
  <c r="G34"/>
  <c r="P18" i="48"/>
</calcChain>
</file>

<file path=xl/comments1.xml><?xml version="1.0" encoding="utf-8"?>
<comments xmlns="http://schemas.openxmlformats.org/spreadsheetml/2006/main">
  <authors>
    <author>MSalazar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2.a)1)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2.a)2)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2.a)3)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2.a)4)
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2.a)5)</t>
        </r>
      </text>
    </comment>
  </commentList>
</comments>
</file>

<file path=xl/comments2.xml><?xml version="1.0" encoding="utf-8"?>
<comments xmlns="http://schemas.openxmlformats.org/spreadsheetml/2006/main">
  <authors>
    <author>MSalazar</author>
    <author>Salazar de Frías de Benito, Mercedes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2.b)1)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2.b)2)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 Indicador 2.b)3)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capit 1,2,3,5,6,8 y haber cuenta 750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capit 1,2,3,5,6,8 y haber cuenta 750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2.b)4)</t>
        </r>
      </text>
    </comment>
    <comment ref="E18" authorId="1">
      <text>
        <r>
          <rPr>
            <sz val="9"/>
            <color indexed="81"/>
            <rFont val="Calibri"/>
            <family val="2"/>
            <scheme val="minor"/>
          </rPr>
          <t>Ingresos tributarios de la Cuenta de Resultado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2.a)5)</t>
        </r>
      </text>
    </comment>
  </commentList>
</comments>
</file>

<file path=xl/comments3.xml><?xml version="1.0" encoding="utf-8"?>
<comments xmlns="http://schemas.openxmlformats.org/spreadsheetml/2006/main">
  <authors>
    <author>MSalazar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2.c)1)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2.c)2)</t>
        </r>
      </text>
    </comment>
  </commentList>
</comments>
</file>

<file path=xl/comments4.xml><?xml version="1.0" encoding="utf-8"?>
<comments xmlns="http://schemas.openxmlformats.org/spreadsheetml/2006/main">
  <authors>
    <author>MSalazar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25.1.a)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25.1.b)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25.1.c)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25.1.d)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25.1.e)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25.1.f)</t>
        </r>
      </text>
    </comment>
  </commentList>
</comments>
</file>

<file path=xl/sharedStrings.xml><?xml version="1.0" encoding="utf-8"?>
<sst xmlns="http://schemas.openxmlformats.org/spreadsheetml/2006/main" count="468" uniqueCount="149">
  <si>
    <t>INDICADORES</t>
  </si>
  <si>
    <t>DIFER.</t>
  </si>
  <si>
    <t>Transf.por participación en tributos del Estado</t>
  </si>
  <si>
    <t>=</t>
  </si>
  <si>
    <t>%</t>
  </si>
  <si>
    <t>Ingresos totales</t>
  </si>
  <si>
    <t>Otras transferencias del Estado</t>
  </si>
  <si>
    <t>Transferencias de la Unión Europea</t>
  </si>
  <si>
    <t>Transferencias de la Comunidad Autónoma</t>
  </si>
  <si>
    <t>Transferencias de Entidades Locales</t>
  </si>
  <si>
    <t>Nº de habitantes</t>
  </si>
  <si>
    <t>Transf.por participación en tributos del Estado / Ingresos totales</t>
  </si>
  <si>
    <t>Otras transferencias del Estado / Ingresos totales</t>
  </si>
  <si>
    <t>Transferencias de la Unión Europea / Ingresos totales</t>
  </si>
  <si>
    <t>Transferencias de la Comunidad Autónoma / Ingresos totales</t>
  </si>
  <si>
    <t>Transferencias de Entidades Locales / Ingresos totales</t>
  </si>
  <si>
    <t>DEPENDENCIA FINANCIERA GENERAL</t>
  </si>
  <si>
    <t>Transf. recibidas + Constitución Endeudam.</t>
  </si>
  <si>
    <t>Gasto total</t>
  </si>
  <si>
    <t>DEPENDENCIA FINANCIERA DE INVERSIONES</t>
  </si>
  <si>
    <t>Transf.de capital + Constitución Endeudam.</t>
  </si>
  <si>
    <t>DEPENDENCIA FINANCIERA DE OTRAS ADMIN.</t>
  </si>
  <si>
    <t>Transferencias recibidas</t>
  </si>
  <si>
    <t>Remanente de Tesorería (Artículo 87)</t>
  </si>
  <si>
    <t>Modificaciones de Crédito</t>
  </si>
  <si>
    <t>Fondos líquidos</t>
  </si>
  <si>
    <t>Obligaciones pendientes de pago</t>
  </si>
  <si>
    <t>Remanente de Tesorería al cierre del ejercicio / Ingresos Totales</t>
  </si>
  <si>
    <t>Remanente de Tesorería (Artículo 87) / Modificaciones de Crédito</t>
  </si>
  <si>
    <t>EFICACIA EN INGRESOS</t>
  </si>
  <si>
    <t>Recaudación Neta Ingresos</t>
  </si>
  <si>
    <t>Derechos Reconocidos Netos</t>
  </si>
  <si>
    <t>EFICACIA EN GASTOS</t>
  </si>
  <si>
    <t>Obligaciones Reconocidas Netas</t>
  </si>
  <si>
    <t>Créditos definitivos</t>
  </si>
  <si>
    <t>COHERENCIA PRESUPUESTARIA</t>
  </si>
  <si>
    <t>Total modificaciones - Incorporac.de crédito</t>
  </si>
  <si>
    <t>Presupuesto inicial aprobado</t>
  </si>
  <si>
    <t>Previsiones Definitivas de Ingresos</t>
  </si>
  <si>
    <t>Dchos.reconocidos netos / Prev.Inic.Ingresos</t>
  </si>
  <si>
    <t>Ingresos corrientes - Gastos corrientes</t>
  </si>
  <si>
    <t>Gastos corrientes</t>
  </si>
  <si>
    <t>RESULTADO PRESUPUESTARIO</t>
  </si>
  <si>
    <t>Resultado Presupuestario ajustado</t>
  </si>
  <si>
    <t>REMANENTE DE TESORERIA</t>
  </si>
  <si>
    <t>Remanente de Tesorería Gtos Generales</t>
  </si>
  <si>
    <t>SEGURIDAD DEL REMANENTE</t>
  </si>
  <si>
    <t>Deudores pendientes de cobro</t>
  </si>
  <si>
    <t>COMPOSICIÓN DEL REMANENTE</t>
  </si>
  <si>
    <t>Remanente de Tesorería Total</t>
  </si>
  <si>
    <t>Ingresos corrientes-Gastos corrientes / Gastos corrientes</t>
  </si>
  <si>
    <t>COBERTURA TOTAL</t>
  </si>
  <si>
    <t>Provisión Saldos Dudoso Cobro</t>
  </si>
  <si>
    <t>Total Deudores Presup.corriente y cerrados</t>
  </si>
  <si>
    <t>COBERTURA EJERCICIOS CERRADOS</t>
  </si>
  <si>
    <t>Deudores Presupuestos Cerrados</t>
  </si>
  <si>
    <t>INDICE BAJAS Y ANULACIONES EJERCICIO CORRIENTE</t>
  </si>
  <si>
    <t>Total bajas y anulaciones Ejercicio corriente</t>
  </si>
  <si>
    <t>Total Derechos Liquidados Brutos</t>
  </si>
  <si>
    <t>Total bajas, anulac.y prescrip. Ejerc. cerrados</t>
  </si>
  <si>
    <t>INDICE BAJAS Y ANULACIONES EJERCICIO CERRADOS</t>
  </si>
  <si>
    <t>MODIFICACIONES PRESUPUESTARIAS</t>
  </si>
  <si>
    <t>Modificaciones del Presupuesto de Gastos</t>
  </si>
  <si>
    <t>Presupuesto Inicial de Gastos</t>
  </si>
  <si>
    <t>GRADO DE EJECUCIÓN DE INGRESOS</t>
  </si>
  <si>
    <t>Presupuesto Definitivo de Ingresos</t>
  </si>
  <si>
    <t>GRADO DE EJECUCIÓN DE GASTOS</t>
  </si>
  <si>
    <t>Presupuesto Definitivo de Gastos</t>
  </si>
  <si>
    <t>Recaudación Neta</t>
  </si>
  <si>
    <t>Pagos Líquidos</t>
  </si>
  <si>
    <t>PERSONAL</t>
  </si>
  <si>
    <t>Obligaciones Reconocidas Netas Capit. I</t>
  </si>
  <si>
    <t>Obligaciones Reconocidas Netas Capit. VI y VII</t>
  </si>
  <si>
    <t>CARGA FINANCIERA GLOBAL</t>
  </si>
  <si>
    <t>Obligaciones Reconocidas Netas Capit. III y IX</t>
  </si>
  <si>
    <t>Derechos Reconocidos Netos Capit. I a V</t>
  </si>
  <si>
    <t>AHORRO BRUTO</t>
  </si>
  <si>
    <t>Dchos.Rec.Netos Capit.I a V - Oblig.Rec.Netas I a IV</t>
  </si>
  <si>
    <t>AHORRO NETO</t>
  </si>
  <si>
    <t>Dchos.Rec.Netos Capit.I a V - Oblig.Rec.Netas I a IV - Oblig.Rec.Netas Cap. IX</t>
  </si>
  <si>
    <t>CAPACIDAD O NECESIDAD DE FINANCIACIÓN</t>
  </si>
  <si>
    <t>VARIACION</t>
  </si>
  <si>
    <t>Ingresos corrientes + Ing. Capital no financieros</t>
  </si>
  <si>
    <t>- ( Gastos corrientes + Gastos Capital no financieros)</t>
  </si>
  <si>
    <t>Superávit o Déficit no financiero</t>
  </si>
  <si>
    <t>Superávit o Déficit financiero</t>
  </si>
  <si>
    <t>LIQUIDEZ INMEDIATA</t>
  </si>
  <si>
    <t>Fondos líquidos+Derechos pendientes de cobro</t>
  </si>
  <si>
    <t>ENDEUDAMIENTO POR HABITANTE</t>
  </si>
  <si>
    <t>Nº habitantes</t>
  </si>
  <si>
    <t>ESFUERZO INVERSOR</t>
  </si>
  <si>
    <t>REALIZACION DE PAGOS</t>
  </si>
  <si>
    <t>REALIZACION DE COBROS</t>
  </si>
  <si>
    <t>GASTO POR HABITANTE</t>
  </si>
  <si>
    <t>Obligaciones reconocidas netas</t>
  </si>
  <si>
    <t>INVERSION POR HABITANTE</t>
  </si>
  <si>
    <t>PERIODO MEDIO DE PAGO (Capit.II y VI)</t>
  </si>
  <si>
    <t>Obligaciones pendientes de pago x 365 (Capit. II y VI)</t>
  </si>
  <si>
    <t>AUTONOMIA</t>
  </si>
  <si>
    <t>Derechos reconocidos netos totales</t>
  </si>
  <si>
    <t>AUTONOMIA FISCAL</t>
  </si>
  <si>
    <t>Derechos reconocidos netos (naturaleza tributaria)</t>
  </si>
  <si>
    <t>SUPERAVIT O DEFICIT POR HABITANTE</t>
  </si>
  <si>
    <t>Resultado presupuestario ajustado</t>
  </si>
  <si>
    <t>CONTRIBUCION DEL PRESUPUESTO AL REMANENTE DE TESORERIA</t>
  </si>
  <si>
    <t>Remanente de Tesorería para gastos generales</t>
  </si>
  <si>
    <t>REALIZACION DE LOS COBROS</t>
  </si>
  <si>
    <t>REALIZACION DE LOS PAGOS</t>
  </si>
  <si>
    <t>Pagos</t>
  </si>
  <si>
    <t>Saldo inicial de obligaciones (+/- Modificaciones y anulaciones)</t>
  </si>
  <si>
    <t>Cobros</t>
  </si>
  <si>
    <t>Saldo inicial de derechos (+/- Modificaciones y anulaciones)</t>
  </si>
  <si>
    <t>-Dchos. Recon. Cap. VIII a IX</t>
  </si>
  <si>
    <t>Obligac. Recon. Cap. VIII a IX</t>
  </si>
  <si>
    <t>Derechos reconocidos netos</t>
  </si>
  <si>
    <t>INGRESOS FISCALES</t>
  </si>
  <si>
    <t>Obligaciones Reconocidas Netas (Capit. II y VI)</t>
  </si>
  <si>
    <t>Derechos reconocidos netos Capit. I a III, V, VI, VIII más transferencias recibidas</t>
  </si>
  <si>
    <t>Fondos líquidos / Oblig.ptes.de pago</t>
  </si>
  <si>
    <t>Derechos pendientes de cobro x 365 (Capit. I a III y V)</t>
  </si>
  <si>
    <t>PERIODO MEDIO DE COBRO (Capit.I a III y V)</t>
  </si>
  <si>
    <t>Deudores Presupuestos Cerrados iniciales</t>
  </si>
  <si>
    <t>LIQUIDEZ GENERAL</t>
  </si>
  <si>
    <t>Activo corriente</t>
  </si>
  <si>
    <t>Pasivo corriente</t>
  </si>
  <si>
    <t>LIQUIDEZ A CORTO PLAZO</t>
  </si>
  <si>
    <t>Pasivo corriente + Pasivo no corriente</t>
  </si>
  <si>
    <t>ENDEUDAMIENTO</t>
  </si>
  <si>
    <t>Pasivo total</t>
  </si>
  <si>
    <t>RELACION DE ENDEUDAMIENTO</t>
  </si>
  <si>
    <t>Pasivo no corriente</t>
  </si>
  <si>
    <t>AÑO 2016</t>
  </si>
  <si>
    <t>AÑO 2017</t>
  </si>
  <si>
    <t>Derechos reconocidos netos  (Capit I a III y V)</t>
  </si>
  <si>
    <t>Remanente de Tesorería total al cierre del ejercicio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</si>
  <si>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</si>
  <si>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DEL PRESUPUESTO DE GASTOS DEL AÑO 2017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</si>
  <si>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</si>
  <si>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DEL PRESUPUESTO DE INGRESOS DEL AÑO 2017</t>
  </si>
  <si>
    <t>INDICADORES DE LOS PRESUPUESTOS CERRADOS DEL AÑO 2016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</si>
  <si>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</si>
  <si>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 RESULTADOS REMANENTES DEL AÑO 2017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</si>
  <si>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</si>
  <si>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 TRANSFERENCIAS DE OTRAS ADMINISTRACIONES DEL AÑO 2017</t>
  </si>
  <si>
    <t>INDICADORES DE AUTOFINANCIACIÓN DEL AÑO 2017</t>
  </si>
  <si>
    <t>INDICADORES DE EFICACIA FINANCIERA DEL AÑO 2017</t>
  </si>
  <si>
    <t>INDICADORES DE LA CAPACIDAD O NECESIDAD DE FINANCIACIÓN DEL AÑO 2017</t>
  </si>
  <si>
    <t>INDICADORES DE SALDOS INCOBRABLES DEL AÑO 2017</t>
  </si>
  <si>
    <t>INDICADORES DE LA SITUACIÓN FINANCIERA DEL AÑO 2017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</si>
</sst>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</font>
    <font>
      <u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u/>
      <sz val="9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5"/>
      <name val="Calibri"/>
      <family val="2"/>
    </font>
    <font>
      <sz val="9"/>
      <color indexed="8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0" xfId="0" applyFont="1" applyBorder="1"/>
    <xf numFmtId="0" fontId="5" fillId="0" borderId="2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" fontId="5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7" xfId="0" applyFont="1" applyBorder="1"/>
    <xf numFmtId="4" fontId="5" fillId="0" borderId="0" xfId="0" applyNumberFormat="1" applyFont="1" applyBorder="1"/>
    <xf numFmtId="4" fontId="5" fillId="0" borderId="7" xfId="0" applyNumberFormat="1" applyFont="1" applyBorder="1"/>
    <xf numFmtId="4" fontId="5" fillId="0" borderId="5" xfId="0" applyNumberFormat="1" applyFont="1" applyBorder="1"/>
    <xf numFmtId="4" fontId="5" fillId="0" borderId="6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/>
    <xf numFmtId="0" fontId="5" fillId="0" borderId="10" xfId="0" applyFont="1" applyBorder="1"/>
    <xf numFmtId="4" fontId="5" fillId="0" borderId="10" xfId="0" applyNumberFormat="1" applyFont="1" applyBorder="1"/>
    <xf numFmtId="4" fontId="5" fillId="0" borderId="9" xfId="0" applyNumberFormat="1" applyFont="1" applyBorder="1"/>
    <xf numFmtId="164" fontId="3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0" xfId="0" applyNumberFormat="1" applyFont="1" applyBorder="1"/>
    <xf numFmtId="164" fontId="5" fillId="0" borderId="6" xfId="0" applyNumberFormat="1" applyFont="1" applyBorder="1"/>
    <xf numFmtId="3" fontId="5" fillId="0" borderId="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/>
    <xf numFmtId="0" fontId="5" fillId="0" borderId="6" xfId="0" quotePrefix="1" applyFont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164" fontId="6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164" fontId="3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/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1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13" fillId="0" borderId="0" xfId="0" applyFont="1" applyAlignment="1"/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PRESUPUESTO</a:t>
            </a:r>
            <a:r>
              <a:rPr lang="es-ES" b="1" baseline="0"/>
              <a:t> DE GASTOS 2017</a:t>
            </a:r>
            <a:endParaRPr lang="es-ES" b="1"/>
          </a:p>
        </c:rich>
      </c:tx>
      <c:layout>
        <c:manualLayout>
          <c:xMode val="edge"/>
          <c:yMode val="edge"/>
          <c:x val="0.41063667915530344"/>
          <c:y val="0.88611898016997159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047569803516049E-2"/>
          <c:y val="1.6949152542372881E-2"/>
          <c:w val="0.72905894519131331"/>
          <c:h val="0.61864406779661041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presup.gtos!$B$34:$D$38</c:f>
              <c:strCache>
                <c:ptCount val="5"/>
                <c:pt idx="0">
                  <c:v>MODIFICACIONES PRESUPUESTARIAS</c:v>
                </c:pt>
                <c:pt idx="1">
                  <c:v>GRADO DE EJECUCIÓN DE GASTOS</c:v>
                </c:pt>
                <c:pt idx="2">
                  <c:v>REALIZACION DE LOS PAGOS</c:v>
                </c:pt>
                <c:pt idx="3">
                  <c:v>PERSONAL</c:v>
                </c:pt>
                <c:pt idx="4">
                  <c:v>ESFUERZO INVERSOR</c:v>
                </c:pt>
              </c:strCache>
            </c:strRef>
          </c:cat>
          <c:val>
            <c:numRef>
              <c:f>presup.gtos!$G$34:$G$38</c:f>
              <c:numCache>
                <c:formatCode>#,##0.00_ ;[Red]\-#,##0.00\ </c:formatCode>
                <c:ptCount val="5"/>
                <c:pt idx="0">
                  <c:v>12.46</c:v>
                </c:pt>
                <c:pt idx="1">
                  <c:v>87.79</c:v>
                </c:pt>
                <c:pt idx="2">
                  <c:v>83.07</c:v>
                </c:pt>
                <c:pt idx="3">
                  <c:v>8.86</c:v>
                </c:pt>
                <c:pt idx="4">
                  <c:v>20.440000000000001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presup.gtos!$B$34:$D$38</c:f>
              <c:strCache>
                <c:ptCount val="5"/>
                <c:pt idx="0">
                  <c:v>MODIFICACIONES PRESUPUESTARIAS</c:v>
                </c:pt>
                <c:pt idx="1">
                  <c:v>GRADO DE EJECUCIÓN DE GASTOS</c:v>
                </c:pt>
                <c:pt idx="2">
                  <c:v>REALIZACION DE LOS PAGOS</c:v>
                </c:pt>
                <c:pt idx="3">
                  <c:v>PERSONAL</c:v>
                </c:pt>
                <c:pt idx="4">
                  <c:v>ESFUERZO INVERSOR</c:v>
                </c:pt>
              </c:strCache>
            </c:strRef>
          </c:cat>
          <c:val>
            <c:numRef>
              <c:f>presup.gtos!$M$34:$M$38</c:f>
              <c:numCache>
                <c:formatCode>#,##0.00</c:formatCode>
                <c:ptCount val="5"/>
                <c:pt idx="0">
                  <c:v>22.41</c:v>
                </c:pt>
                <c:pt idx="1">
                  <c:v>93.22</c:v>
                </c:pt>
                <c:pt idx="2">
                  <c:v>88.59</c:v>
                </c:pt>
                <c:pt idx="3">
                  <c:v>9.49</c:v>
                </c:pt>
                <c:pt idx="4">
                  <c:v>16.04</c:v>
                </c:pt>
              </c:numCache>
            </c:numRef>
          </c:val>
        </c:ser>
        <c:shape val="box"/>
        <c:axId val="87821696"/>
        <c:axId val="87823488"/>
        <c:axId val="68019520"/>
      </c:bar3DChart>
      <c:catAx>
        <c:axId val="878216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234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782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21696"/>
        <c:crosses val="autoZero"/>
        <c:crossBetween val="between"/>
      </c:valAx>
      <c:serAx>
        <c:axId val="680195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23488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78008298755182"/>
          <c:y val="0.14186369958275388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SITUACIÓN FINANCIERA 2017</a:t>
            </a:r>
          </a:p>
        </c:rich>
      </c:tx>
      <c:layout>
        <c:manualLayout>
          <c:xMode val="edge"/>
          <c:yMode val="edge"/>
          <c:x val="0.3761003189027623"/>
          <c:y val="0.91879657285777772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1013443640124093E-2"/>
          <c:y val="1.1864406779661022E-2"/>
          <c:w val="0.72905894519131331"/>
          <c:h val="0.87118644067796591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'Situac. financ.'!$B$29:$B$34</c:f>
              <c:strCache>
                <c:ptCount val="6"/>
                <c:pt idx="0">
                  <c:v>LIQUIDEZ INMEDIATA</c:v>
                </c:pt>
                <c:pt idx="1">
                  <c:v>LIQUIDEZ A CORTO PLAZO</c:v>
                </c:pt>
                <c:pt idx="2">
                  <c:v>LIQUIDEZ GENERAL</c:v>
                </c:pt>
                <c:pt idx="3">
                  <c:v>ENDEUDAMIENTO POR HABITANTE</c:v>
                </c:pt>
                <c:pt idx="4">
                  <c:v>ENDEUDAMIENTO</c:v>
                </c:pt>
                <c:pt idx="5">
                  <c:v>RELACION DE ENDEUDAMIENTO</c:v>
                </c:pt>
              </c:strCache>
            </c:strRef>
          </c:cat>
          <c:val>
            <c:numRef>
              <c:f>'Situac. financ.'!$G$29:$G$34</c:f>
              <c:numCache>
                <c:formatCode>#,##0.00</c:formatCode>
                <c:ptCount val="6"/>
                <c:pt idx="0">
                  <c:v>117.57</c:v>
                </c:pt>
                <c:pt idx="1">
                  <c:v>159.08000000000001</c:v>
                </c:pt>
                <c:pt idx="2">
                  <c:v>170.45</c:v>
                </c:pt>
                <c:pt idx="3">
                  <c:v>408.41</c:v>
                </c:pt>
                <c:pt idx="4">
                  <c:v>24.71</c:v>
                </c:pt>
                <c:pt idx="5">
                  <c:v>107.68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'Situac. financ.'!$B$29:$B$34</c:f>
              <c:strCache>
                <c:ptCount val="6"/>
                <c:pt idx="0">
                  <c:v>LIQUIDEZ INMEDIATA</c:v>
                </c:pt>
                <c:pt idx="1">
                  <c:v>LIQUIDEZ A CORTO PLAZO</c:v>
                </c:pt>
                <c:pt idx="2">
                  <c:v>LIQUIDEZ GENERAL</c:v>
                </c:pt>
                <c:pt idx="3">
                  <c:v>ENDEUDAMIENTO POR HABITANTE</c:v>
                </c:pt>
                <c:pt idx="4">
                  <c:v>ENDEUDAMIENTO</c:v>
                </c:pt>
                <c:pt idx="5">
                  <c:v>RELACION DE ENDEUDAMIENTO</c:v>
                </c:pt>
              </c:strCache>
            </c:strRef>
          </c:cat>
          <c:val>
            <c:numRef>
              <c:f>'Situac. financ.'!$M$29:$M$34</c:f>
              <c:numCache>
                <c:formatCode>#,##0.00</c:formatCode>
                <c:ptCount val="6"/>
                <c:pt idx="0">
                  <c:v>100.38</c:v>
                </c:pt>
                <c:pt idx="1">
                  <c:v>132.81</c:v>
                </c:pt>
                <c:pt idx="2">
                  <c:v>140.66</c:v>
                </c:pt>
                <c:pt idx="3">
                  <c:v>421.58</c:v>
                </c:pt>
                <c:pt idx="4">
                  <c:v>31.79</c:v>
                </c:pt>
                <c:pt idx="5">
                  <c:v>68.36</c:v>
                </c:pt>
              </c:numCache>
            </c:numRef>
          </c:val>
        </c:ser>
        <c:shape val="box"/>
        <c:axId val="92125440"/>
        <c:axId val="90963968"/>
        <c:axId val="90799616"/>
      </c:bar3DChart>
      <c:catAx>
        <c:axId val="921254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9639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963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2125440"/>
        <c:crosses val="autoZero"/>
        <c:crossBetween val="between"/>
      </c:valAx>
      <c:serAx>
        <c:axId val="907996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96396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36099585062225"/>
          <c:y val="0.17941585535465923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PRESUPUESTO DE GASTOS 2017</a:t>
            </a:r>
          </a:p>
        </c:rich>
      </c:tx>
      <c:layout>
        <c:manualLayout>
          <c:xMode val="edge"/>
          <c:yMode val="edge"/>
          <c:x val="0.41477818022443036"/>
          <c:y val="0.89745042492917859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047569803516049E-2"/>
          <c:y val="1.6949152542372881E-2"/>
          <c:w val="0.72905894519131331"/>
          <c:h val="0.61864406779661041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presup.ing!$B$40:$B$46</c:f>
              <c:strCache>
                <c:ptCount val="7"/>
                <c:pt idx="0">
                  <c:v>GRADO DE EJECUCIÓN DE INGRESOS</c:v>
                </c:pt>
                <c:pt idx="1">
                  <c:v>REALIZACION DE LOS COBROS</c:v>
                </c:pt>
                <c:pt idx="2">
                  <c:v>AUTONOMIA</c:v>
                </c:pt>
                <c:pt idx="3">
                  <c:v>AUTONOMIA FISCAL</c:v>
                </c:pt>
                <c:pt idx="4">
                  <c:v>CARGA FINANCIERA GLOBAL</c:v>
                </c:pt>
                <c:pt idx="5">
                  <c:v>AHORRO BRUTO</c:v>
                </c:pt>
                <c:pt idx="6">
                  <c:v>AHORRO NETO</c:v>
                </c:pt>
              </c:strCache>
            </c:strRef>
          </c:cat>
          <c:val>
            <c:numRef>
              <c:f>presup.ing!$G$40:$G$46</c:f>
              <c:numCache>
                <c:formatCode>#,##0.00_ ;[Red]\-#,##0.00\ </c:formatCode>
                <c:ptCount val="7"/>
                <c:pt idx="0">
                  <c:v>92.96</c:v>
                </c:pt>
                <c:pt idx="1">
                  <c:v>95.93</c:v>
                </c:pt>
                <c:pt idx="2">
                  <c:v>74.510000000000005</c:v>
                </c:pt>
                <c:pt idx="3">
                  <c:v>54.95</c:v>
                </c:pt>
                <c:pt idx="4">
                  <c:v>6.74</c:v>
                </c:pt>
                <c:pt idx="5">
                  <c:v>29.58</c:v>
                </c:pt>
                <c:pt idx="6">
                  <c:v>23.57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presup.ing!$B$40:$B$46</c:f>
              <c:strCache>
                <c:ptCount val="7"/>
                <c:pt idx="0">
                  <c:v>GRADO DE EJECUCIÓN DE INGRESOS</c:v>
                </c:pt>
                <c:pt idx="1">
                  <c:v>REALIZACION DE LOS COBROS</c:v>
                </c:pt>
                <c:pt idx="2">
                  <c:v>AUTONOMIA</c:v>
                </c:pt>
                <c:pt idx="3">
                  <c:v>AUTONOMIA FISCAL</c:v>
                </c:pt>
                <c:pt idx="4">
                  <c:v>CARGA FINANCIERA GLOBAL</c:v>
                </c:pt>
                <c:pt idx="5">
                  <c:v>AHORRO BRUTO</c:v>
                </c:pt>
                <c:pt idx="6">
                  <c:v>AHORRO NETO</c:v>
                </c:pt>
              </c:strCache>
            </c:strRef>
          </c:cat>
          <c:val>
            <c:numRef>
              <c:f>presup.ing!$M$40:$M$46</c:f>
              <c:numCache>
                <c:formatCode>#,##0.00</c:formatCode>
                <c:ptCount val="7"/>
                <c:pt idx="0">
                  <c:v>98.83</c:v>
                </c:pt>
                <c:pt idx="1">
                  <c:v>98.61</c:v>
                </c:pt>
                <c:pt idx="2">
                  <c:v>84.37</c:v>
                </c:pt>
                <c:pt idx="3">
                  <c:v>52.27</c:v>
                </c:pt>
                <c:pt idx="4">
                  <c:v>22.65</c:v>
                </c:pt>
                <c:pt idx="5">
                  <c:v>24.94</c:v>
                </c:pt>
                <c:pt idx="6">
                  <c:v>4</c:v>
                </c:pt>
              </c:numCache>
            </c:numRef>
          </c:val>
        </c:ser>
        <c:shape val="box"/>
        <c:axId val="88880256"/>
        <c:axId val="88881792"/>
        <c:axId val="78256320"/>
      </c:bar3DChart>
      <c:catAx>
        <c:axId val="888802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8817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8881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880256"/>
        <c:crosses val="autoZero"/>
        <c:crossBetween val="between"/>
      </c:valAx>
      <c:serAx>
        <c:axId val="782563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881792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78008298755182"/>
          <c:y val="0.14186369958275388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PRESUPUESTOS CERRADOS 2017</a:t>
            </a:r>
          </a:p>
        </c:rich>
      </c:tx>
      <c:layout>
        <c:manualLayout>
          <c:xMode val="edge"/>
          <c:yMode val="edge"/>
          <c:x val="0.41063667915530344"/>
          <c:y val="0.92917847025495759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145119393171169E-2"/>
          <c:y val="1.9215453592380277E-2"/>
          <c:w val="0.7280248190279216"/>
          <c:h val="0.86101694915254212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presup.cerrados!$B$17:$B$18</c:f>
              <c:strCache>
                <c:ptCount val="2"/>
                <c:pt idx="0">
                  <c:v>REALIZACION DE LOS PAGOS</c:v>
                </c:pt>
                <c:pt idx="1">
                  <c:v>REALIZACION DE LOS COBROS</c:v>
                </c:pt>
              </c:strCache>
            </c:strRef>
          </c:cat>
          <c:val>
            <c:numRef>
              <c:f>presup.cerrados!$G$17:$G$18</c:f>
              <c:numCache>
                <c:formatCode>#,##0.00</c:formatCode>
                <c:ptCount val="2"/>
                <c:pt idx="0">
                  <c:v>94.05</c:v>
                </c:pt>
                <c:pt idx="1">
                  <c:v>10.06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presup.cerrados!$B$17:$B$18</c:f>
              <c:strCache>
                <c:ptCount val="2"/>
                <c:pt idx="0">
                  <c:v>REALIZACION DE LOS PAGOS</c:v>
                </c:pt>
                <c:pt idx="1">
                  <c:v>REALIZACION DE LOS COBROS</c:v>
                </c:pt>
              </c:strCache>
            </c:strRef>
          </c:cat>
          <c:val>
            <c:numRef>
              <c:f>presup.cerrados!$M$17:$M$18</c:f>
              <c:numCache>
                <c:formatCode>#,##0.00</c:formatCode>
                <c:ptCount val="2"/>
                <c:pt idx="0">
                  <c:v>88.97</c:v>
                </c:pt>
                <c:pt idx="1">
                  <c:v>11.91</c:v>
                </c:pt>
              </c:numCache>
            </c:numRef>
          </c:val>
        </c:ser>
        <c:shape val="box"/>
        <c:axId val="87886464"/>
        <c:axId val="87896448"/>
        <c:axId val="88902720"/>
      </c:bar3DChart>
      <c:catAx>
        <c:axId val="878864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964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7896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86464"/>
        <c:crosses val="autoZero"/>
        <c:crossBetween val="between"/>
      </c:valAx>
      <c:serAx>
        <c:axId val="88902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9644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182572614108"/>
          <c:y val="0.12239221140472878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RESULTADOS REMANENTES 2017</a:t>
            </a:r>
          </a:p>
        </c:rich>
      </c:tx>
      <c:layout>
        <c:manualLayout>
          <c:xMode val="edge"/>
          <c:yMode val="edge"/>
          <c:x val="0.28237787019172272"/>
          <c:y val="0.91032608695652173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2740434332988674E-2"/>
          <c:y val="1.3559322033898301E-2"/>
          <c:w val="0.73836608066184051"/>
          <c:h val="0.62542372881355934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'Resultado-remanente'!$B$30:$B$35</c:f>
              <c:strCache>
                <c:ptCount val="6"/>
                <c:pt idx="0">
                  <c:v>Ingresos corrientes-Gastos corrientes / Gastos corrientes</c:v>
                </c:pt>
                <c:pt idx="1">
                  <c:v>RESULTADO PRESUPUESTARIO</c:v>
                </c:pt>
                <c:pt idx="2">
                  <c:v>REMANENTE DE TESORERIA</c:v>
                </c:pt>
                <c:pt idx="3">
                  <c:v>SEGURIDAD DEL REMANENTE</c:v>
                </c:pt>
                <c:pt idx="4">
                  <c:v>COMPOSICIÓN DEL REMANENTE</c:v>
                </c:pt>
                <c:pt idx="5">
                  <c:v>CONTRIBUCION DEL PRESUPUESTO AL REMANENTE DE TESORERIA</c:v>
                </c:pt>
              </c:strCache>
            </c:strRef>
          </c:cat>
          <c:val>
            <c:numRef>
              <c:f>'Resultado-remanente'!$G$30:$G$35</c:f>
              <c:numCache>
                <c:formatCode>#,##0.00</c:formatCode>
                <c:ptCount val="6"/>
                <c:pt idx="0">
                  <c:v>42.01</c:v>
                </c:pt>
                <c:pt idx="1">
                  <c:v>8.16</c:v>
                </c:pt>
                <c:pt idx="2">
                  <c:v>12.56</c:v>
                </c:pt>
                <c:pt idx="3">
                  <c:v>135.16</c:v>
                </c:pt>
                <c:pt idx="4">
                  <c:v>72</c:v>
                </c:pt>
                <c:pt idx="5" formatCode="#,##0.00_ ;[Red]\-#,##0.00\ ">
                  <c:v>64.91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'Resultado-remanente'!$B$30:$B$35</c:f>
              <c:strCache>
                <c:ptCount val="6"/>
                <c:pt idx="0">
                  <c:v>Ingresos corrientes-Gastos corrientes / Gastos corrientes</c:v>
                </c:pt>
                <c:pt idx="1">
                  <c:v>RESULTADO PRESUPUESTARIO</c:v>
                </c:pt>
                <c:pt idx="2">
                  <c:v>REMANENTE DE TESORERIA</c:v>
                </c:pt>
                <c:pt idx="3">
                  <c:v>SEGURIDAD DEL REMANENTE</c:v>
                </c:pt>
                <c:pt idx="4">
                  <c:v>COMPOSICIÓN DEL REMANENTE</c:v>
                </c:pt>
                <c:pt idx="5">
                  <c:v>CONTRIBUCION DEL PRESUPUESTO AL REMANENTE DE TESORERIA</c:v>
                </c:pt>
              </c:strCache>
            </c:strRef>
          </c:cat>
          <c:val>
            <c:numRef>
              <c:f>'Resultado-remanente'!$M$30:$M$35</c:f>
              <c:numCache>
                <c:formatCode>#,##0.00</c:formatCode>
                <c:ptCount val="6"/>
                <c:pt idx="0">
                  <c:v>33.229999999999997</c:v>
                </c:pt>
                <c:pt idx="1">
                  <c:v>7.8</c:v>
                </c:pt>
                <c:pt idx="2">
                  <c:v>7.45</c:v>
                </c:pt>
                <c:pt idx="3">
                  <c:v>118.06</c:v>
                </c:pt>
                <c:pt idx="4">
                  <c:v>57.9</c:v>
                </c:pt>
                <c:pt idx="5">
                  <c:v>104.71</c:v>
                </c:pt>
              </c:numCache>
            </c:numRef>
          </c:val>
        </c:ser>
        <c:shape val="box"/>
        <c:axId val="89067520"/>
        <c:axId val="89069056"/>
        <c:axId val="89032896"/>
      </c:bar3DChart>
      <c:catAx>
        <c:axId val="890675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0690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9069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067520"/>
        <c:crosses val="autoZero"/>
        <c:crossBetween val="between"/>
      </c:valAx>
      <c:serAx>
        <c:axId val="89032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069056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147161964853782"/>
          <c:y val="8.5482640077599023E-2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TRANSFERENCIAS DE OTRAS ADMINISTRACIONES 2017</a:t>
            </a:r>
          </a:p>
        </c:rich>
      </c:tx>
      <c:layout>
        <c:manualLayout>
          <c:xMode val="edge"/>
          <c:yMode val="edge"/>
          <c:x val="0.32915424882591349"/>
          <c:y val="0.93690093882541869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90906422283269"/>
          <c:y val="2.286246419665618E-2"/>
          <c:w val="0.73733195449844902"/>
          <c:h val="0.822033898305085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'Transf.Otras adm.'!$B$40:$B$44</c:f>
              <c:strCache>
                <c:ptCount val="5"/>
                <c:pt idx="0">
                  <c:v>Transf.por participación en tributos del Estado / Ingresos totales</c:v>
                </c:pt>
                <c:pt idx="1">
                  <c:v>Otras transferencias del Estado / Ingresos totales</c:v>
                </c:pt>
                <c:pt idx="2">
                  <c:v>Transferencias de la Unión Europea / Ingresos totales</c:v>
                </c:pt>
                <c:pt idx="3">
                  <c:v>Transferencias de la Comunidad Autónoma / Ingresos totales</c:v>
                </c:pt>
                <c:pt idx="4">
                  <c:v>Transferencias de Entidades Locales / Ingresos totales</c:v>
                </c:pt>
              </c:strCache>
            </c:strRef>
          </c:cat>
          <c:val>
            <c:numRef>
              <c:f>'Transf.Otras adm.'!$G$40:$G$44</c:f>
              <c:numCache>
                <c:formatCode>#,##0.00</c:formatCode>
                <c:ptCount val="5"/>
                <c:pt idx="0">
                  <c:v>13.28</c:v>
                </c:pt>
                <c:pt idx="1">
                  <c:v>0.79</c:v>
                </c:pt>
                <c:pt idx="2">
                  <c:v>0.02</c:v>
                </c:pt>
                <c:pt idx="3">
                  <c:v>27.38</c:v>
                </c:pt>
                <c:pt idx="4">
                  <c:v>0.66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'Transf.Otras adm.'!$B$40:$B$44</c:f>
              <c:strCache>
                <c:ptCount val="5"/>
                <c:pt idx="0">
                  <c:v>Transf.por participación en tributos del Estado / Ingresos totales</c:v>
                </c:pt>
                <c:pt idx="1">
                  <c:v>Otras transferencias del Estado / Ingresos totales</c:v>
                </c:pt>
                <c:pt idx="2">
                  <c:v>Transferencias de la Unión Europea / Ingresos totales</c:v>
                </c:pt>
                <c:pt idx="3">
                  <c:v>Transferencias de la Comunidad Autónoma / Ingresos totales</c:v>
                </c:pt>
                <c:pt idx="4">
                  <c:v>Transferencias de Entidades Locales / Ingresos totales</c:v>
                </c:pt>
              </c:strCache>
            </c:strRef>
          </c:cat>
          <c:val>
            <c:numRef>
              <c:f>'Transf.Otras adm.'!$M$40:$M$44</c:f>
              <c:numCache>
                <c:formatCode>#,##0.00</c:formatCode>
                <c:ptCount val="5"/>
                <c:pt idx="0">
                  <c:v>14.11</c:v>
                </c:pt>
                <c:pt idx="1">
                  <c:v>1.38</c:v>
                </c:pt>
                <c:pt idx="2">
                  <c:v>0.24</c:v>
                </c:pt>
                <c:pt idx="3">
                  <c:v>14.18</c:v>
                </c:pt>
                <c:pt idx="4">
                  <c:v>0.25</c:v>
                </c:pt>
              </c:numCache>
            </c:numRef>
          </c:val>
        </c:ser>
        <c:shape val="box"/>
        <c:axId val="90396160"/>
        <c:axId val="90397696"/>
        <c:axId val="89187648"/>
      </c:bar3DChart>
      <c:catAx>
        <c:axId val="903961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39769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397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396160"/>
        <c:crosses val="autoZero"/>
        <c:crossBetween val="between"/>
      </c:valAx>
      <c:serAx>
        <c:axId val="89187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397696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02074688796642"/>
          <c:y val="0.15438108484005575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AUTOFINANCIACIÓN</a:t>
            </a:r>
            <a:r>
              <a:rPr lang="es-ES" b="1" baseline="0"/>
              <a:t> 2017</a:t>
            </a:r>
            <a:endParaRPr lang="es-ES" b="1"/>
          </a:p>
        </c:rich>
      </c:tx>
      <c:layout>
        <c:manualLayout>
          <c:xMode val="edge"/>
          <c:yMode val="edge"/>
          <c:x val="0.44793073788375848"/>
          <c:y val="0.94088716798162653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9979317476732158E-2"/>
          <c:y val="1.3559322033898301E-2"/>
          <c:w val="0.73112719751809763"/>
          <c:h val="0.62203389830508493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'Auto.finan. '!$B$34:$B$39</c:f>
              <c:strCache>
                <c:ptCount val="6"/>
                <c:pt idx="0">
                  <c:v>DEPENDENCIA FINANCIERA GENERAL</c:v>
                </c:pt>
                <c:pt idx="1">
                  <c:v>DEPENDENCIA FINANCIERA DE INVERSIONES</c:v>
                </c:pt>
                <c:pt idx="2">
                  <c:v>DEPENDENCIA FINANCIERA DE OTRAS ADMIN.</c:v>
                </c:pt>
                <c:pt idx="3">
                  <c:v>Remanente de Tesorería al cierre del ejercicio / Ingresos Totales</c:v>
                </c:pt>
                <c:pt idx="4">
                  <c:v>Remanente de Tesorería (Artículo 87) / Modificaciones de Crédito</c:v>
                </c:pt>
                <c:pt idx="5">
                  <c:v>Fondos líquidos / Oblig.ptes.de pago</c:v>
                </c:pt>
              </c:strCache>
            </c:strRef>
          </c:cat>
          <c:val>
            <c:numRef>
              <c:f>'Auto.finan. '!$G$34:$G$39</c:f>
              <c:numCache>
                <c:formatCode>#,##0.00</c:formatCode>
                <c:ptCount val="6"/>
                <c:pt idx="0">
                  <c:v>44.83</c:v>
                </c:pt>
                <c:pt idx="1">
                  <c:v>6.55</c:v>
                </c:pt>
                <c:pt idx="2">
                  <c:v>44.83</c:v>
                </c:pt>
                <c:pt idx="3">
                  <c:v>17.45</c:v>
                </c:pt>
                <c:pt idx="4">
                  <c:v>69.05</c:v>
                </c:pt>
                <c:pt idx="5">
                  <c:v>148.68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'Auto.finan. '!$B$34:$B$39</c:f>
              <c:strCache>
                <c:ptCount val="6"/>
                <c:pt idx="0">
                  <c:v>DEPENDENCIA FINANCIERA GENERAL</c:v>
                </c:pt>
                <c:pt idx="1">
                  <c:v>DEPENDENCIA FINANCIERA DE INVERSIONES</c:v>
                </c:pt>
                <c:pt idx="2">
                  <c:v>DEPENDENCIA FINANCIERA DE OTRAS ADMIN.</c:v>
                </c:pt>
                <c:pt idx="3">
                  <c:v>Remanente de Tesorería al cierre del ejercicio / Ingresos Totales</c:v>
                </c:pt>
                <c:pt idx="4">
                  <c:v>Remanente de Tesorería (Artículo 87) / Modificaciones de Crédito</c:v>
                </c:pt>
                <c:pt idx="5">
                  <c:v>Fondos líquidos / Oblig.ptes.de pago</c:v>
                </c:pt>
              </c:strCache>
            </c:strRef>
          </c:cat>
          <c:val>
            <c:numRef>
              <c:f>'Auto.finan. '!$M$34:$M$39</c:f>
              <c:numCache>
                <c:formatCode>#,##0.00</c:formatCode>
                <c:ptCount val="6"/>
                <c:pt idx="0">
                  <c:v>46.93</c:v>
                </c:pt>
                <c:pt idx="1">
                  <c:v>17.71</c:v>
                </c:pt>
                <c:pt idx="2">
                  <c:v>31.17</c:v>
                </c:pt>
                <c:pt idx="3">
                  <c:v>12.87</c:v>
                </c:pt>
                <c:pt idx="4">
                  <c:v>18.41</c:v>
                </c:pt>
                <c:pt idx="5">
                  <c:v>157.32</c:v>
                </c:pt>
              </c:numCache>
            </c:numRef>
          </c:val>
        </c:ser>
        <c:shape val="box"/>
        <c:axId val="88968192"/>
        <c:axId val="90444544"/>
        <c:axId val="90407360"/>
      </c:bar3DChart>
      <c:catAx>
        <c:axId val="889681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4445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444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968192"/>
        <c:crosses val="autoZero"/>
        <c:crossBetween val="between"/>
      </c:valAx>
      <c:serAx>
        <c:axId val="904073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4445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24481327800881"/>
          <c:y val="0.13212795549374132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anchor="b" anchorCtr="1"/>
          <a:lstStyle/>
          <a:p>
            <a:pPr>
              <a:defRPr/>
            </a:pPr>
            <a:r>
              <a:rPr lang="es-ES" b="1"/>
              <a:t>EFICACIA</a:t>
            </a:r>
            <a:r>
              <a:rPr lang="es-ES" b="1" baseline="0"/>
              <a:t> FINANCIERA 2017</a:t>
            </a:r>
            <a:endParaRPr lang="es-ES" b="1"/>
          </a:p>
        </c:rich>
      </c:tx>
      <c:layout>
        <c:manualLayout>
          <c:xMode val="edge"/>
          <c:yMode val="edge"/>
          <c:x val="0.33605808266074422"/>
          <c:y val="0.94142703031732888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9979317476732158E-2"/>
          <c:y val="1.3559322033898301E-2"/>
          <c:w val="0.73009307135470558"/>
          <c:h val="0.84915254237288162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'eficacia fin.'!$B$22:$B$25</c:f>
              <c:strCache>
                <c:ptCount val="4"/>
                <c:pt idx="0">
                  <c:v>EFICACIA EN INGRESOS</c:v>
                </c:pt>
                <c:pt idx="1">
                  <c:v>EFICACIA EN GASTOS</c:v>
                </c:pt>
                <c:pt idx="2">
                  <c:v>COHERENCIA PRESUPUESTARIA</c:v>
                </c:pt>
                <c:pt idx="3">
                  <c:v>Dchos.reconocidos netos / Prev.Inic.Ingresos</c:v>
                </c:pt>
              </c:strCache>
            </c:strRef>
          </c:cat>
          <c:val>
            <c:numRef>
              <c:f>'eficacia fin.'!$G$22:$G$25</c:f>
              <c:numCache>
                <c:formatCode>#,##0.00</c:formatCode>
                <c:ptCount val="4"/>
                <c:pt idx="0">
                  <c:v>95.93</c:v>
                </c:pt>
                <c:pt idx="1">
                  <c:v>87.79</c:v>
                </c:pt>
                <c:pt idx="2">
                  <c:v>10.53</c:v>
                </c:pt>
                <c:pt idx="3">
                  <c:v>92.96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'eficacia fin.'!$B$22:$B$25</c:f>
              <c:strCache>
                <c:ptCount val="4"/>
                <c:pt idx="0">
                  <c:v>EFICACIA EN INGRESOS</c:v>
                </c:pt>
                <c:pt idx="1">
                  <c:v>EFICACIA EN GASTOS</c:v>
                </c:pt>
                <c:pt idx="2">
                  <c:v>COHERENCIA PRESUPUESTARIA</c:v>
                </c:pt>
                <c:pt idx="3">
                  <c:v>Dchos.reconocidos netos / Prev.Inic.Ingresos</c:v>
                </c:pt>
              </c:strCache>
            </c:strRef>
          </c:cat>
          <c:val>
            <c:numRef>
              <c:f>'eficacia fin.'!$M$22:$M$25</c:f>
              <c:numCache>
                <c:formatCode>#,##0.00</c:formatCode>
                <c:ptCount val="4"/>
                <c:pt idx="0">
                  <c:v>98.61</c:v>
                </c:pt>
                <c:pt idx="1">
                  <c:v>93.22</c:v>
                </c:pt>
                <c:pt idx="2">
                  <c:v>21.48</c:v>
                </c:pt>
                <c:pt idx="3">
                  <c:v>98.83</c:v>
                </c:pt>
              </c:numCache>
            </c:numRef>
          </c:val>
        </c:ser>
        <c:shape val="box"/>
        <c:axId val="90731264"/>
        <c:axId val="90732800"/>
        <c:axId val="89188096"/>
      </c:bar3DChart>
      <c:catAx>
        <c:axId val="907312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7328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732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731264"/>
        <c:crosses val="autoZero"/>
        <c:crossBetween val="between"/>
      </c:valAx>
      <c:serAx>
        <c:axId val="891880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732800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84647302904584"/>
          <c:y val="0.14742698191933246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CAPACIDAD</a:t>
            </a:r>
            <a:r>
              <a:rPr lang="es-ES" b="1" baseline="0"/>
              <a:t> O NECESIDAD DE FINANCIACIÓN 2017</a:t>
            </a:r>
            <a:endParaRPr lang="es-ES" b="1"/>
          </a:p>
        </c:rich>
      </c:tx>
      <c:layout>
        <c:manualLayout>
          <c:xMode val="edge"/>
          <c:yMode val="edge"/>
          <c:x val="0.38311651494629417"/>
          <c:y val="0.88875458613819924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685625646328857"/>
          <c:y val="1.3559322033898301E-2"/>
          <c:w val="0.66080661840744592"/>
          <c:h val="0.79491525423728815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'capac.nec.finan.'!$B$8:$B$14</c:f>
              <c:strCache>
                <c:ptCount val="7"/>
                <c:pt idx="0">
                  <c:v>Ingresos corrientes + Ing. Capital no financieros</c:v>
                </c:pt>
                <c:pt idx="1">
                  <c:v>- ( Gastos corrientes + Gastos Capital no financieros)</c:v>
                </c:pt>
                <c:pt idx="2">
                  <c:v>Superávit o Déficit no financiero</c:v>
                </c:pt>
                <c:pt idx="4">
                  <c:v>Obligac. Recon. Cap. VIII a IX</c:v>
                </c:pt>
                <c:pt idx="5">
                  <c:v>-Dchos. Recon. Cap. VIII a IX</c:v>
                </c:pt>
                <c:pt idx="6">
                  <c:v>Superávit o Déficit financiero</c:v>
                </c:pt>
              </c:strCache>
            </c:strRef>
          </c:cat>
          <c:val>
            <c:numRef>
              <c:f>'capac.nec.finan.'!$E$8:$E$14</c:f>
              <c:numCache>
                <c:formatCode>#,##0.00</c:formatCode>
                <c:ptCount val="7"/>
                <c:pt idx="0">
                  <c:v>844403662.19000006</c:v>
                </c:pt>
                <c:pt idx="1">
                  <c:v>716101282.41999996</c:v>
                </c:pt>
                <c:pt idx="2">
                  <c:v>128302379.77</c:v>
                </c:pt>
                <c:pt idx="4">
                  <c:v>82688015.640000001</c:v>
                </c:pt>
                <c:pt idx="5">
                  <c:v>1450959</c:v>
                </c:pt>
                <c:pt idx="6">
                  <c:v>81237056.640000001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'capac.nec.finan.'!$B$8:$B$14</c:f>
              <c:strCache>
                <c:ptCount val="7"/>
                <c:pt idx="0">
                  <c:v>Ingresos corrientes + Ing. Capital no financieros</c:v>
                </c:pt>
                <c:pt idx="1">
                  <c:v>- ( Gastos corrientes + Gastos Capital no financieros)</c:v>
                </c:pt>
                <c:pt idx="2">
                  <c:v>Superávit o Déficit no financiero</c:v>
                </c:pt>
                <c:pt idx="4">
                  <c:v>Obligac. Recon. Cap. VIII a IX</c:v>
                </c:pt>
                <c:pt idx="5">
                  <c:v>-Dchos. Recon. Cap. VIII a IX</c:v>
                </c:pt>
                <c:pt idx="6">
                  <c:v>Superávit o Déficit financiero</c:v>
                </c:pt>
              </c:strCache>
            </c:strRef>
          </c:cat>
          <c:val>
            <c:numRef>
              <c:f>'capac.nec.finan.'!$H$8:$H$14</c:f>
              <c:numCache>
                <c:formatCode>#,##0.00</c:formatCode>
                <c:ptCount val="7"/>
                <c:pt idx="0">
                  <c:v>663590555.16999996</c:v>
                </c:pt>
                <c:pt idx="1">
                  <c:v>599985255.79999995</c:v>
                </c:pt>
                <c:pt idx="2">
                  <c:v>63605299.369999997</c:v>
                </c:pt>
                <c:pt idx="4">
                  <c:v>139499361.41</c:v>
                </c:pt>
                <c:pt idx="5">
                  <c:v>120378757.08</c:v>
                </c:pt>
                <c:pt idx="6">
                  <c:v>19120604.329999998</c:v>
                </c:pt>
              </c:numCache>
            </c:numRef>
          </c:val>
        </c:ser>
        <c:shape val="box"/>
        <c:axId val="90854912"/>
        <c:axId val="90856448"/>
        <c:axId val="90540224"/>
      </c:bar3DChart>
      <c:catAx>
        <c:axId val="90854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564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856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54912"/>
        <c:crosses val="autoZero"/>
        <c:crossBetween val="between"/>
      </c:valAx>
      <c:serAx>
        <c:axId val="905402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5644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9211618257293"/>
          <c:y val="0.17663421418637004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b="1"/>
              <a:t>INCOBRABLES 2017</a:t>
            </a:r>
          </a:p>
        </c:rich>
      </c:tx>
      <c:layout>
        <c:manualLayout>
          <c:xMode val="edge"/>
          <c:yMode val="edge"/>
          <c:x val="0.37893287801265302"/>
          <c:y val="0.93636367198171511"/>
        </c:manualLayout>
      </c:layout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2740434332988674E-2"/>
          <c:y val="1.3559322033898301E-2"/>
          <c:w val="0.73595192707219581"/>
          <c:h val="0.81345049069246178"/>
        </c:manualLayout>
      </c:layout>
      <c:bar3DChart>
        <c:barDir val="col"/>
        <c:grouping val="standard"/>
        <c:ser>
          <c:idx val="0"/>
          <c:order val="0"/>
          <c:tx>
            <c:v>Ejercicio 2017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Incobrables!$B$22:$B$25</c:f>
              <c:strCache>
                <c:ptCount val="4"/>
                <c:pt idx="0">
                  <c:v>COBERTURA TOTAL</c:v>
                </c:pt>
                <c:pt idx="1">
                  <c:v>COBERTURA EJERCICIOS CERRADOS</c:v>
                </c:pt>
                <c:pt idx="2">
                  <c:v>INDICE BAJAS Y ANULACIONES EJERCICIO CORRIENTE</c:v>
                </c:pt>
                <c:pt idx="3">
                  <c:v>INDICE BAJAS Y ANULACIONES EJERCICIO CERRADOS</c:v>
                </c:pt>
              </c:strCache>
            </c:strRef>
          </c:cat>
          <c:val>
            <c:numRef>
              <c:f>Incobrables!$G$22:$G$25</c:f>
              <c:numCache>
                <c:formatCode>#,##0.00</c:formatCode>
                <c:ptCount val="4"/>
                <c:pt idx="0">
                  <c:v>43.19</c:v>
                </c:pt>
                <c:pt idx="1">
                  <c:v>79.37</c:v>
                </c:pt>
                <c:pt idx="2">
                  <c:v>0.96</c:v>
                </c:pt>
                <c:pt idx="3">
                  <c:v>0.83</c:v>
                </c:pt>
              </c:numCache>
            </c:numRef>
          </c:val>
        </c:ser>
        <c:ser>
          <c:idx val="1"/>
          <c:order val="1"/>
          <c:tx>
            <c:v>Ejercicio 2016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Incobrables!$B$22:$B$25</c:f>
              <c:strCache>
                <c:ptCount val="4"/>
                <c:pt idx="0">
                  <c:v>COBERTURA TOTAL</c:v>
                </c:pt>
                <c:pt idx="1">
                  <c:v>COBERTURA EJERCICIOS CERRADOS</c:v>
                </c:pt>
                <c:pt idx="2">
                  <c:v>INDICE BAJAS Y ANULACIONES EJERCICIO CORRIENTE</c:v>
                </c:pt>
                <c:pt idx="3">
                  <c:v>INDICE BAJAS Y ANULACIONES EJERCICIO CERRADOS</c:v>
                </c:pt>
              </c:strCache>
            </c:strRef>
          </c:cat>
          <c:val>
            <c:numRef>
              <c:f>Incobrables!$M$22:$M$25</c:f>
              <c:numCache>
                <c:formatCode>#,##0.00</c:formatCode>
                <c:ptCount val="4"/>
                <c:pt idx="0">
                  <c:v>66.34</c:v>
                </c:pt>
                <c:pt idx="1">
                  <c:v>86.83</c:v>
                </c:pt>
                <c:pt idx="2">
                  <c:v>1.71</c:v>
                </c:pt>
                <c:pt idx="3">
                  <c:v>0.67</c:v>
                </c:pt>
              </c:numCache>
            </c:numRef>
          </c:val>
        </c:ser>
        <c:shape val="box"/>
        <c:axId val="90822528"/>
        <c:axId val="90824064"/>
        <c:axId val="90796928"/>
      </c:bar3DChart>
      <c:catAx>
        <c:axId val="908225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240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824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22528"/>
        <c:crosses val="autoZero"/>
        <c:crossBetween val="between"/>
      </c:valAx>
      <c:serAx>
        <c:axId val="907969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82406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58921161825752"/>
          <c:y val="0.14603616133518776"/>
          <c:w val="0.10622406639004149"/>
          <c:h val="7.51043115438108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3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144780</xdr:rowOff>
    </xdr:from>
    <xdr:to>
      <xdr:col>0</xdr:col>
      <xdr:colOff>906780</xdr:colOff>
      <xdr:row>1</xdr:row>
      <xdr:rowOff>647700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144780"/>
          <a:ext cx="8229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197788" cy="561190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45720</xdr:rowOff>
    </xdr:from>
    <xdr:to>
      <xdr:col>0</xdr:col>
      <xdr:colOff>1120140</xdr:colOff>
      <xdr:row>1</xdr:row>
      <xdr:rowOff>701040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9812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03184" cy="561512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1</xdr:row>
      <xdr:rowOff>76200</xdr:rowOff>
    </xdr:from>
    <xdr:to>
      <xdr:col>1</xdr:col>
      <xdr:colOff>15240</xdr:colOff>
      <xdr:row>1</xdr:row>
      <xdr:rowOff>731520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22860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197788" cy="561190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15240</xdr:rowOff>
    </xdr:from>
    <xdr:to>
      <xdr:col>0</xdr:col>
      <xdr:colOff>1104900</xdr:colOff>
      <xdr:row>1</xdr:row>
      <xdr:rowOff>670560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190500"/>
          <a:ext cx="8610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6630" cy="561583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</xdr:row>
      <xdr:rowOff>45720</xdr:rowOff>
    </xdr:from>
    <xdr:to>
      <xdr:col>0</xdr:col>
      <xdr:colOff>1150620</xdr:colOff>
      <xdr:row>1</xdr:row>
      <xdr:rowOff>701040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19812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3184" cy="561512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22860</xdr:rowOff>
    </xdr:from>
    <xdr:to>
      <xdr:col>0</xdr:col>
      <xdr:colOff>1127760</xdr:colOff>
      <xdr:row>1</xdr:row>
      <xdr:rowOff>678180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17526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9563" cy="56038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197788" cy="561190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60960</xdr:rowOff>
    </xdr:from>
    <xdr:to>
      <xdr:col>0</xdr:col>
      <xdr:colOff>1135380</xdr:colOff>
      <xdr:row>1</xdr:row>
      <xdr:rowOff>716280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21336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99563" cy="56038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</xdr:row>
      <xdr:rowOff>38100</xdr:rowOff>
    </xdr:from>
    <xdr:to>
      <xdr:col>0</xdr:col>
      <xdr:colOff>1104900</xdr:colOff>
      <xdr:row>1</xdr:row>
      <xdr:rowOff>693420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21336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99563" cy="56038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1</xdr:row>
      <xdr:rowOff>45720</xdr:rowOff>
    </xdr:from>
    <xdr:to>
      <xdr:col>1</xdr:col>
      <xdr:colOff>15240</xdr:colOff>
      <xdr:row>1</xdr:row>
      <xdr:rowOff>701040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22098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4960" cy="560832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53340</xdr:rowOff>
    </xdr:from>
    <xdr:to>
      <xdr:col>1</xdr:col>
      <xdr:colOff>30480</xdr:colOff>
      <xdr:row>1</xdr:row>
      <xdr:rowOff>708660</xdr:rowOff>
    </xdr:to>
    <xdr:pic>
      <xdr:nvPicPr>
        <xdr:cNvPr id="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" y="228600"/>
          <a:ext cx="853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zoomScaleNormal="100" workbookViewId="0">
      <selection activeCell="E44" sqref="E44"/>
    </sheetView>
  </sheetViews>
  <sheetFormatPr baseColWidth="10" defaultRowHeight="12"/>
  <cols>
    <col min="1" max="1" width="16.88671875" style="44" customWidth="1"/>
    <col min="2" max="2" width="40.21875" style="44" customWidth="1"/>
    <col min="3" max="4" width="1.109375" style="44" customWidth="1"/>
    <col min="5" max="5" width="12.6640625" style="91" bestFit="1" customWidth="1"/>
    <col min="6" max="6" width="2" style="44" bestFit="1" customWidth="1"/>
    <col min="7" max="7" width="5.44140625" style="46" bestFit="1" customWidth="1"/>
    <col min="8" max="8" width="2.44140625" style="90" bestFit="1" customWidth="1"/>
    <col min="9" max="10" width="1.109375" style="44" customWidth="1"/>
    <col min="11" max="11" width="12.44140625" style="91" customWidth="1"/>
    <col min="12" max="12" width="2" style="44" bestFit="1" customWidth="1"/>
    <col min="13" max="13" width="6" style="44" bestFit="1" customWidth="1"/>
    <col min="14" max="14" width="2.44140625" style="90" bestFit="1" customWidth="1"/>
    <col min="15" max="15" width="1.109375" style="44" customWidth="1"/>
    <col min="16" max="16" width="5.21875" style="44" bestFit="1" customWidth="1"/>
    <col min="17" max="17" width="11.5546875" style="44"/>
    <col min="18" max="18" width="11.5546875" style="46"/>
    <col min="19" max="16384" width="11.5546875" style="44"/>
  </cols>
  <sheetData>
    <row r="1" spans="1:18">
      <c r="A1" s="113"/>
      <c r="B1" s="113"/>
      <c r="C1" s="113"/>
      <c r="D1" s="113"/>
      <c r="E1" s="116"/>
      <c r="F1" s="113"/>
      <c r="G1" s="114"/>
      <c r="H1" s="115"/>
      <c r="I1" s="113"/>
      <c r="J1" s="113"/>
      <c r="K1" s="116"/>
    </row>
    <row r="2" spans="1:18" ht="66.599999999999994" customHeight="1">
      <c r="A2" s="113"/>
      <c r="B2" s="126" t="s">
        <v>135</v>
      </c>
      <c r="C2" s="113"/>
      <c r="D2" s="113"/>
      <c r="E2" s="116"/>
      <c r="F2" s="113"/>
      <c r="G2" s="114"/>
      <c r="H2" s="115"/>
      <c r="I2" s="113"/>
      <c r="J2" s="113"/>
      <c r="K2" s="116"/>
    </row>
    <row r="3" spans="1:18">
      <c r="A3" s="113"/>
      <c r="B3" s="113"/>
      <c r="C3" s="113"/>
      <c r="D3" s="113"/>
      <c r="E3" s="116"/>
      <c r="F3" s="113"/>
      <c r="G3" s="114"/>
      <c r="H3" s="115"/>
      <c r="I3" s="113"/>
      <c r="J3" s="113"/>
      <c r="K3" s="116"/>
    </row>
    <row r="4" spans="1:18" ht="13.2">
      <c r="B4" s="134" t="s">
        <v>136</v>
      </c>
      <c r="C4" s="134"/>
      <c r="D4" s="134"/>
      <c r="E4" s="134"/>
      <c r="F4" s="134"/>
      <c r="G4" s="134"/>
      <c r="H4" s="134"/>
      <c r="I4" s="134"/>
      <c r="J4" s="134"/>
    </row>
    <row r="5" spans="1:18" s="113" customFormat="1">
      <c r="E5" s="116"/>
      <c r="G5" s="114"/>
      <c r="H5" s="115"/>
      <c r="K5" s="116"/>
      <c r="N5" s="115"/>
      <c r="R5" s="114"/>
    </row>
    <row r="6" spans="1:18" ht="13.2" customHeight="1">
      <c r="A6" s="149" t="s">
        <v>0</v>
      </c>
      <c r="B6" s="149"/>
      <c r="C6" s="149"/>
      <c r="D6" s="150" t="s">
        <v>132</v>
      </c>
      <c r="E6" s="151"/>
      <c r="F6" s="151"/>
      <c r="G6" s="151"/>
      <c r="H6" s="151"/>
      <c r="I6" s="152"/>
      <c r="J6" s="150" t="s">
        <v>131</v>
      </c>
      <c r="K6" s="151"/>
      <c r="L6" s="151"/>
      <c r="M6" s="151"/>
      <c r="N6" s="151"/>
      <c r="O6" s="152"/>
      <c r="P6" s="101" t="s">
        <v>1</v>
      </c>
    </row>
    <row r="7" spans="1:18" s="23" customFormat="1" ht="13.2" customHeight="1">
      <c r="A7" s="54"/>
      <c r="B7" s="55"/>
      <c r="C7" s="56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8" ht="13.2" customHeight="1">
      <c r="A8" s="138" t="s">
        <v>61</v>
      </c>
      <c r="B8" s="139"/>
      <c r="C8" s="140"/>
      <c r="D8" s="153"/>
      <c r="E8" s="154"/>
      <c r="F8" s="154"/>
      <c r="G8" s="154"/>
      <c r="H8" s="154"/>
      <c r="I8" s="154"/>
      <c r="J8" s="153"/>
      <c r="K8" s="154"/>
      <c r="L8" s="154"/>
      <c r="M8" s="154"/>
      <c r="N8" s="154"/>
      <c r="O8" s="154"/>
      <c r="P8" s="4"/>
    </row>
    <row r="9" spans="1:18">
      <c r="A9" s="85"/>
      <c r="B9" s="95" t="s">
        <v>62</v>
      </c>
      <c r="C9" s="96"/>
      <c r="D9" s="85"/>
      <c r="E9" s="20">
        <v>100824647.93000001</v>
      </c>
      <c r="F9" s="141" t="s">
        <v>3</v>
      </c>
      <c r="G9" s="143">
        <f>E9/E10*100</f>
        <v>12.46</v>
      </c>
      <c r="H9" s="145" t="s">
        <v>4</v>
      </c>
      <c r="I9" s="92"/>
      <c r="J9" s="85"/>
      <c r="K9" s="20">
        <v>145207185.59</v>
      </c>
      <c r="L9" s="141" t="s">
        <v>3</v>
      </c>
      <c r="M9" s="143">
        <f>K9/K10*100</f>
        <v>22.41</v>
      </c>
      <c r="N9" s="145" t="s">
        <v>4</v>
      </c>
      <c r="O9" s="93"/>
      <c r="P9" s="147">
        <f>G9-M9</f>
        <v>-9.9499999999999993</v>
      </c>
    </row>
    <row r="10" spans="1:18">
      <c r="A10" s="87"/>
      <c r="B10" s="95" t="s">
        <v>63</v>
      </c>
      <c r="C10" s="97"/>
      <c r="D10" s="87"/>
      <c r="E10" s="20">
        <v>809109000</v>
      </c>
      <c r="F10" s="142"/>
      <c r="G10" s="144"/>
      <c r="H10" s="146"/>
      <c r="I10" s="20"/>
      <c r="J10" s="87"/>
      <c r="K10" s="20">
        <v>648048000</v>
      </c>
      <c r="L10" s="142"/>
      <c r="M10" s="144"/>
      <c r="N10" s="146"/>
      <c r="O10" s="20"/>
      <c r="P10" s="148"/>
    </row>
    <row r="11" spans="1:18">
      <c r="A11" s="138" t="s">
        <v>66</v>
      </c>
      <c r="B11" s="139"/>
      <c r="C11" s="140"/>
      <c r="D11" s="135"/>
      <c r="E11" s="136"/>
      <c r="F11" s="136"/>
      <c r="G11" s="136"/>
      <c r="H11" s="136"/>
      <c r="I11" s="137"/>
      <c r="J11" s="135"/>
      <c r="K11" s="136"/>
      <c r="L11" s="136"/>
      <c r="M11" s="136"/>
      <c r="N11" s="136"/>
      <c r="O11" s="137"/>
      <c r="P11" s="4"/>
    </row>
    <row r="12" spans="1:18">
      <c r="A12" s="85"/>
      <c r="B12" s="95" t="s">
        <v>33</v>
      </c>
      <c r="C12" s="96"/>
      <c r="D12" s="85"/>
      <c r="E12" s="20">
        <v>798789298.05999994</v>
      </c>
      <c r="F12" s="141" t="s">
        <v>3</v>
      </c>
      <c r="G12" s="143">
        <f>E12*100/E13</f>
        <v>87.79</v>
      </c>
      <c r="H12" s="145" t="s">
        <v>4</v>
      </c>
      <c r="I12" s="86"/>
      <c r="J12" s="85"/>
      <c r="K12" s="20">
        <v>739484617.21000004</v>
      </c>
      <c r="L12" s="141" t="s">
        <v>3</v>
      </c>
      <c r="M12" s="143">
        <f>K12*100/K13</f>
        <v>93.22</v>
      </c>
      <c r="N12" s="145" t="s">
        <v>4</v>
      </c>
      <c r="O12" s="86"/>
      <c r="P12" s="147">
        <f>G12-M12</f>
        <v>-5.43</v>
      </c>
    </row>
    <row r="13" spans="1:18">
      <c r="A13" s="87"/>
      <c r="B13" s="95" t="s">
        <v>67</v>
      </c>
      <c r="C13" s="97"/>
      <c r="D13" s="87"/>
      <c r="E13" s="20">
        <v>909933647.92999995</v>
      </c>
      <c r="F13" s="142"/>
      <c r="G13" s="144"/>
      <c r="H13" s="146"/>
      <c r="I13" s="88"/>
      <c r="J13" s="87"/>
      <c r="K13" s="20">
        <v>793255185.59000003</v>
      </c>
      <c r="L13" s="142"/>
      <c r="M13" s="144"/>
      <c r="N13" s="146"/>
      <c r="O13" s="88"/>
      <c r="P13" s="148"/>
    </row>
    <row r="14" spans="1:18" s="104" customFormat="1">
      <c r="A14" s="138" t="s">
        <v>91</v>
      </c>
      <c r="B14" s="139"/>
      <c r="C14" s="140"/>
      <c r="D14" s="135"/>
      <c r="E14" s="136"/>
      <c r="F14" s="136"/>
      <c r="G14" s="136"/>
      <c r="H14" s="136"/>
      <c r="I14" s="137"/>
      <c r="J14" s="135"/>
      <c r="K14" s="136"/>
      <c r="L14" s="136"/>
      <c r="M14" s="136"/>
      <c r="N14" s="136"/>
      <c r="O14" s="137"/>
      <c r="P14" s="99"/>
      <c r="R14" s="105"/>
    </row>
    <row r="15" spans="1:18" s="104" customFormat="1">
      <c r="A15" s="85"/>
      <c r="B15" s="95" t="s">
        <v>69</v>
      </c>
      <c r="C15" s="96"/>
      <c r="D15" s="85"/>
      <c r="E15" s="20">
        <v>663577765.97000003</v>
      </c>
      <c r="F15" s="141" t="s">
        <v>3</v>
      </c>
      <c r="G15" s="143">
        <f>E15*100/E16</f>
        <v>83.07</v>
      </c>
      <c r="H15" s="145" t="s">
        <v>4</v>
      </c>
      <c r="I15" s="86"/>
      <c r="J15" s="85"/>
      <c r="K15" s="20">
        <v>655075819.46000004</v>
      </c>
      <c r="L15" s="141" t="s">
        <v>3</v>
      </c>
      <c r="M15" s="143">
        <f>K15*100/K16</f>
        <v>88.59</v>
      </c>
      <c r="N15" s="145" t="s">
        <v>4</v>
      </c>
      <c r="O15" s="86"/>
      <c r="P15" s="155">
        <f>G15-M15</f>
        <v>-5.52</v>
      </c>
      <c r="R15" s="105"/>
    </row>
    <row r="16" spans="1:18" s="104" customFormat="1">
      <c r="A16" s="87"/>
      <c r="B16" s="95" t="s">
        <v>33</v>
      </c>
      <c r="C16" s="97"/>
      <c r="D16" s="87"/>
      <c r="E16" s="20">
        <f>E12</f>
        <v>798789298.05999994</v>
      </c>
      <c r="F16" s="142"/>
      <c r="G16" s="144"/>
      <c r="H16" s="146"/>
      <c r="I16" s="88"/>
      <c r="J16" s="87"/>
      <c r="K16" s="20">
        <f>K12</f>
        <v>739484617.21000004</v>
      </c>
      <c r="L16" s="142"/>
      <c r="M16" s="144"/>
      <c r="N16" s="146"/>
      <c r="O16" s="88"/>
      <c r="P16" s="156"/>
      <c r="R16" s="105"/>
    </row>
    <row r="17" spans="1:18" s="104" customFormat="1">
      <c r="A17" s="138" t="s">
        <v>70</v>
      </c>
      <c r="B17" s="139"/>
      <c r="C17" s="140"/>
      <c r="D17" s="135"/>
      <c r="E17" s="136"/>
      <c r="F17" s="136"/>
      <c r="G17" s="136"/>
      <c r="H17" s="136"/>
      <c r="I17" s="137"/>
      <c r="J17" s="135"/>
      <c r="K17" s="136"/>
      <c r="L17" s="136"/>
      <c r="M17" s="136"/>
      <c r="N17" s="136"/>
      <c r="O17" s="137"/>
      <c r="P17" s="99"/>
      <c r="R17" s="105"/>
    </row>
    <row r="18" spans="1:18" s="104" customFormat="1">
      <c r="A18" s="85"/>
      <c r="B18" s="95" t="s">
        <v>71</v>
      </c>
      <c r="C18" s="96"/>
      <c r="D18" s="85"/>
      <c r="E18" s="20">
        <v>70764470.510000005</v>
      </c>
      <c r="F18" s="141" t="s">
        <v>3</v>
      </c>
      <c r="G18" s="143">
        <f>E18*100/E19</f>
        <v>8.86</v>
      </c>
      <c r="H18" s="145" t="s">
        <v>4</v>
      </c>
      <c r="I18" s="86"/>
      <c r="J18" s="85"/>
      <c r="K18" s="20">
        <v>70150668.640000001</v>
      </c>
      <c r="L18" s="141" t="s">
        <v>3</v>
      </c>
      <c r="M18" s="143">
        <f>K18*100/K19</f>
        <v>9.49</v>
      </c>
      <c r="N18" s="145" t="s">
        <v>4</v>
      </c>
      <c r="O18" s="86"/>
      <c r="P18" s="155">
        <f>G18-M18</f>
        <v>-0.63</v>
      </c>
      <c r="R18" s="105"/>
    </row>
    <row r="19" spans="1:18" s="104" customFormat="1">
      <c r="A19" s="87"/>
      <c r="B19" s="95" t="s">
        <v>33</v>
      </c>
      <c r="C19" s="97"/>
      <c r="D19" s="87"/>
      <c r="E19" s="20">
        <f>E12</f>
        <v>798789298.05999994</v>
      </c>
      <c r="F19" s="142"/>
      <c r="G19" s="144"/>
      <c r="H19" s="146"/>
      <c r="I19" s="88"/>
      <c r="J19" s="87"/>
      <c r="K19" s="20">
        <f>K12</f>
        <v>739484617.21000004</v>
      </c>
      <c r="L19" s="142"/>
      <c r="M19" s="144"/>
      <c r="N19" s="146"/>
      <c r="O19" s="88"/>
      <c r="P19" s="156"/>
      <c r="R19" s="105"/>
    </row>
    <row r="20" spans="1:18" s="104" customFormat="1" ht="12" customHeight="1">
      <c r="A20" s="138" t="s">
        <v>93</v>
      </c>
      <c r="B20" s="139"/>
      <c r="C20" s="140"/>
      <c r="D20" s="135"/>
      <c r="E20" s="136"/>
      <c r="F20" s="136"/>
      <c r="G20" s="136"/>
      <c r="H20" s="136"/>
      <c r="I20" s="137"/>
      <c r="J20" s="135"/>
      <c r="K20" s="136"/>
      <c r="L20" s="136"/>
      <c r="M20" s="136"/>
      <c r="N20" s="136"/>
      <c r="O20" s="137"/>
      <c r="P20" s="99"/>
      <c r="R20" s="105"/>
    </row>
    <row r="21" spans="1:18" s="104" customFormat="1">
      <c r="A21" s="85"/>
      <c r="B21" s="95" t="s">
        <v>94</v>
      </c>
      <c r="C21" s="96"/>
      <c r="D21" s="85"/>
      <c r="E21" s="20">
        <f>E16</f>
        <v>798789298.05999994</v>
      </c>
      <c r="F21" s="141" t="s">
        <v>3</v>
      </c>
      <c r="G21" s="143">
        <f>E21/E22</f>
        <v>892.87</v>
      </c>
      <c r="H21" s="145"/>
      <c r="I21" s="86"/>
      <c r="J21" s="85"/>
      <c r="K21" s="20">
        <f>K16</f>
        <v>739484617.21000004</v>
      </c>
      <c r="L21" s="141" t="s">
        <v>3</v>
      </c>
      <c r="M21" s="143">
        <f>K21/K22</f>
        <v>829.85</v>
      </c>
      <c r="N21" s="145"/>
      <c r="O21" s="86"/>
      <c r="P21" s="155">
        <f>G21-M21</f>
        <v>63.02</v>
      </c>
      <c r="R21" s="105"/>
    </row>
    <row r="22" spans="1:18" s="104" customFormat="1">
      <c r="A22" s="87"/>
      <c r="B22" s="95" t="s">
        <v>10</v>
      </c>
      <c r="C22" s="97"/>
      <c r="D22" s="87"/>
      <c r="E22" s="21">
        <v>894636</v>
      </c>
      <c r="F22" s="142"/>
      <c r="G22" s="144"/>
      <c r="H22" s="146"/>
      <c r="I22" s="88"/>
      <c r="J22" s="87"/>
      <c r="K22" s="21">
        <v>891111</v>
      </c>
      <c r="L22" s="142"/>
      <c r="M22" s="144"/>
      <c r="N22" s="146"/>
      <c r="O22" s="88"/>
      <c r="P22" s="156"/>
      <c r="R22" s="105"/>
    </row>
    <row r="23" spans="1:18" s="104" customFormat="1">
      <c r="A23" s="138" t="s">
        <v>95</v>
      </c>
      <c r="B23" s="139"/>
      <c r="C23" s="140"/>
      <c r="D23" s="135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7"/>
      <c r="P23" s="99"/>
      <c r="R23" s="105"/>
    </row>
    <row r="24" spans="1:18" s="104" customFormat="1">
      <c r="A24" s="85"/>
      <c r="B24" s="95" t="s">
        <v>72</v>
      </c>
      <c r="C24" s="96"/>
      <c r="D24" s="85"/>
      <c r="E24" s="20">
        <f>70436747.67+92802432.01</f>
        <v>163239179.68000001</v>
      </c>
      <c r="F24" s="141" t="s">
        <v>3</v>
      </c>
      <c r="G24" s="143">
        <f>E24/E25</f>
        <v>182.46</v>
      </c>
      <c r="H24" s="145"/>
      <c r="I24" s="86"/>
      <c r="J24" s="85"/>
      <c r="K24" s="20">
        <f>48766766.42+69868858.02</f>
        <v>118635624.44</v>
      </c>
      <c r="L24" s="141" t="s">
        <v>3</v>
      </c>
      <c r="M24" s="143">
        <f>K24/K25</f>
        <v>133.13</v>
      </c>
      <c r="N24" s="145"/>
      <c r="O24" s="86"/>
      <c r="P24" s="155">
        <f>G24-M24</f>
        <v>49.33</v>
      </c>
      <c r="R24" s="105"/>
    </row>
    <row r="25" spans="1:18" s="104" customFormat="1">
      <c r="A25" s="87"/>
      <c r="B25" s="95" t="s">
        <v>10</v>
      </c>
      <c r="C25" s="97"/>
      <c r="D25" s="87"/>
      <c r="E25" s="22">
        <f>E22</f>
        <v>894636</v>
      </c>
      <c r="F25" s="142"/>
      <c r="G25" s="144"/>
      <c r="H25" s="146"/>
      <c r="I25" s="88"/>
      <c r="J25" s="87"/>
      <c r="K25" s="22">
        <f>K22</f>
        <v>891111</v>
      </c>
      <c r="L25" s="142"/>
      <c r="M25" s="144"/>
      <c r="N25" s="146"/>
      <c r="O25" s="88"/>
      <c r="P25" s="156"/>
      <c r="R25" s="105"/>
    </row>
    <row r="26" spans="1:18" s="104" customFormat="1">
      <c r="A26" s="138" t="s">
        <v>90</v>
      </c>
      <c r="B26" s="139"/>
      <c r="C26" s="140"/>
      <c r="D26" s="135"/>
      <c r="E26" s="136"/>
      <c r="F26" s="136"/>
      <c r="G26" s="136"/>
      <c r="H26" s="136"/>
      <c r="I26" s="137"/>
      <c r="J26" s="135"/>
      <c r="K26" s="136"/>
      <c r="L26" s="136"/>
      <c r="M26" s="136"/>
      <c r="N26" s="136"/>
      <c r="O26" s="137"/>
      <c r="P26" s="99"/>
      <c r="R26" s="105"/>
    </row>
    <row r="27" spans="1:18" s="104" customFormat="1">
      <c r="A27" s="85"/>
      <c r="B27" s="95" t="s">
        <v>72</v>
      </c>
      <c r="C27" s="96"/>
      <c r="D27" s="85"/>
      <c r="E27" s="20">
        <f>E24</f>
        <v>163239179.68000001</v>
      </c>
      <c r="F27" s="141" t="s">
        <v>3</v>
      </c>
      <c r="G27" s="143">
        <f>E27*100/E28</f>
        <v>20.440000000000001</v>
      </c>
      <c r="H27" s="145" t="s">
        <v>4</v>
      </c>
      <c r="I27" s="86"/>
      <c r="J27" s="85"/>
      <c r="K27" s="20">
        <f>K24</f>
        <v>118635624.44</v>
      </c>
      <c r="L27" s="141" t="s">
        <v>3</v>
      </c>
      <c r="M27" s="143">
        <f>K27*100/K28</f>
        <v>16.04</v>
      </c>
      <c r="N27" s="145" t="s">
        <v>4</v>
      </c>
      <c r="O27" s="86"/>
      <c r="P27" s="155">
        <f>G27-M27</f>
        <v>4.4000000000000004</v>
      </c>
      <c r="R27" s="105"/>
    </row>
    <row r="28" spans="1:18" s="104" customFormat="1">
      <c r="A28" s="87"/>
      <c r="B28" s="95" t="s">
        <v>33</v>
      </c>
      <c r="C28" s="97"/>
      <c r="D28" s="87"/>
      <c r="E28" s="20">
        <f>E12</f>
        <v>798789298.05999994</v>
      </c>
      <c r="F28" s="142"/>
      <c r="G28" s="144"/>
      <c r="H28" s="146"/>
      <c r="I28" s="88"/>
      <c r="J28" s="87"/>
      <c r="K28" s="20">
        <f>K12</f>
        <v>739484617.21000004</v>
      </c>
      <c r="L28" s="142"/>
      <c r="M28" s="144"/>
      <c r="N28" s="146"/>
      <c r="O28" s="88"/>
      <c r="P28" s="156"/>
      <c r="R28" s="105"/>
    </row>
    <row r="29" spans="1:18" s="104" customFormat="1">
      <c r="A29" s="138" t="s">
        <v>96</v>
      </c>
      <c r="B29" s="139"/>
      <c r="C29" s="140"/>
      <c r="D29" s="135"/>
      <c r="E29" s="136"/>
      <c r="F29" s="136"/>
      <c r="G29" s="136"/>
      <c r="H29" s="136"/>
      <c r="I29" s="137"/>
      <c r="J29" s="135"/>
      <c r="K29" s="136"/>
      <c r="L29" s="136"/>
      <c r="M29" s="136"/>
      <c r="N29" s="136"/>
      <c r="O29" s="137"/>
      <c r="P29" s="99"/>
      <c r="R29" s="105"/>
    </row>
    <row r="30" spans="1:18" s="104" customFormat="1">
      <c r="A30" s="85"/>
      <c r="B30" s="95" t="s">
        <v>97</v>
      </c>
      <c r="C30" s="96"/>
      <c r="D30" s="85"/>
      <c r="E30" s="20">
        <f>(66480271.04-50497762.35+70436747.67-50333212.26)*365</f>
        <v>13171406096.5</v>
      </c>
      <c r="F30" s="141" t="s">
        <v>3</v>
      </c>
      <c r="G30" s="143">
        <f>E30/E31</f>
        <v>112.69</v>
      </c>
      <c r="H30" s="145"/>
      <c r="I30" s="86"/>
      <c r="J30" s="85"/>
      <c r="K30" s="20">
        <f>(68115730.84-56091984.25+48766766.42-31542583.95)*365</f>
        <v>10675494106.9</v>
      </c>
      <c r="L30" s="141" t="s">
        <v>3</v>
      </c>
      <c r="M30" s="143">
        <f>K30/K31</f>
        <v>91.34</v>
      </c>
      <c r="N30" s="145"/>
      <c r="O30" s="86"/>
      <c r="P30" s="155">
        <f>G30-M30</f>
        <v>21.35</v>
      </c>
      <c r="R30" s="105"/>
    </row>
    <row r="31" spans="1:18" s="104" customFormat="1">
      <c r="A31" s="87"/>
      <c r="B31" s="95" t="s">
        <v>116</v>
      </c>
      <c r="C31" s="97"/>
      <c r="D31" s="87"/>
      <c r="E31" s="20">
        <f>68115730.84+48766766.42</f>
        <v>116882497.26000001</v>
      </c>
      <c r="F31" s="142"/>
      <c r="G31" s="144"/>
      <c r="H31" s="146"/>
      <c r="I31" s="88"/>
      <c r="J31" s="87"/>
      <c r="K31" s="20">
        <f>68115730.84+48766766.42</f>
        <v>116882497.26000001</v>
      </c>
      <c r="L31" s="142"/>
      <c r="M31" s="144"/>
      <c r="N31" s="146"/>
      <c r="O31" s="88"/>
      <c r="P31" s="156"/>
      <c r="R31" s="105"/>
    </row>
    <row r="34" spans="2:14">
      <c r="B34" s="24" t="s">
        <v>61</v>
      </c>
      <c r="G34" s="46">
        <f>G9</f>
        <v>12.46</v>
      </c>
      <c r="M34" s="45">
        <f>M9</f>
        <v>22.41</v>
      </c>
    </row>
    <row r="35" spans="2:14">
      <c r="B35" s="24" t="s">
        <v>66</v>
      </c>
      <c r="G35" s="46">
        <f>G12</f>
        <v>87.79</v>
      </c>
      <c r="M35" s="45">
        <f>M12</f>
        <v>93.22</v>
      </c>
    </row>
    <row r="36" spans="2:14">
      <c r="B36" s="24" t="s">
        <v>107</v>
      </c>
      <c r="G36" s="46">
        <f>G15</f>
        <v>83.07</v>
      </c>
      <c r="M36" s="45">
        <f>M15</f>
        <v>88.59</v>
      </c>
    </row>
    <row r="37" spans="2:14">
      <c r="B37" s="24" t="s">
        <v>70</v>
      </c>
      <c r="G37" s="46">
        <f>G18</f>
        <v>8.86</v>
      </c>
      <c r="M37" s="45">
        <f>M18</f>
        <v>9.49</v>
      </c>
    </row>
    <row r="38" spans="2:14">
      <c r="B38" s="24" t="s">
        <v>90</v>
      </c>
      <c r="G38" s="46">
        <f>G27</f>
        <v>20.440000000000001</v>
      </c>
      <c r="M38" s="45">
        <f>M27</f>
        <v>16.04</v>
      </c>
    </row>
    <row r="40" spans="2:14">
      <c r="E40" s="44"/>
      <c r="G40" s="44"/>
      <c r="H40" s="44"/>
      <c r="K40" s="44"/>
      <c r="N40" s="44"/>
    </row>
    <row r="41" spans="2:14">
      <c r="E41" s="44"/>
      <c r="G41" s="44"/>
      <c r="H41" s="44"/>
      <c r="K41" s="44"/>
      <c r="N41" s="44"/>
    </row>
    <row r="42" spans="2:14">
      <c r="E42" s="44"/>
      <c r="G42" s="44"/>
      <c r="H42" s="44"/>
      <c r="K42" s="44"/>
      <c r="N42" s="44"/>
    </row>
    <row r="43" spans="2:14">
      <c r="E43" s="44"/>
      <c r="G43" s="44"/>
      <c r="H43" s="44"/>
      <c r="K43" s="44"/>
      <c r="N43" s="44"/>
    </row>
  </sheetData>
  <mergeCells count="84">
    <mergeCell ref="P30:P31"/>
    <mergeCell ref="F21:F22"/>
    <mergeCell ref="G21:G22"/>
    <mergeCell ref="H21:H22"/>
    <mergeCell ref="L21:L22"/>
    <mergeCell ref="J26:O26"/>
    <mergeCell ref="P21:P22"/>
    <mergeCell ref="H24:H25"/>
    <mergeCell ref="M30:M31"/>
    <mergeCell ref="D29:I29"/>
    <mergeCell ref="D23:I23"/>
    <mergeCell ref="J23:O23"/>
    <mergeCell ref="F24:F25"/>
    <mergeCell ref="M21:M22"/>
    <mergeCell ref="M27:M28"/>
    <mergeCell ref="N27:N28"/>
    <mergeCell ref="F15:F16"/>
    <mergeCell ref="G15:G16"/>
    <mergeCell ref="H15:H16"/>
    <mergeCell ref="L15:L16"/>
    <mergeCell ref="A26:C26"/>
    <mergeCell ref="F18:F19"/>
    <mergeCell ref="G18:G19"/>
    <mergeCell ref="D26:I26"/>
    <mergeCell ref="H18:H19"/>
    <mergeCell ref="G24:G25"/>
    <mergeCell ref="J20:O20"/>
    <mergeCell ref="D20:I20"/>
    <mergeCell ref="A20:C20"/>
    <mergeCell ref="A23:C23"/>
    <mergeCell ref="N24:N25"/>
    <mergeCell ref="N18:N19"/>
    <mergeCell ref="P12:P13"/>
    <mergeCell ref="M12:M13"/>
    <mergeCell ref="P15:P16"/>
    <mergeCell ref="N15:N16"/>
    <mergeCell ref="P18:P19"/>
    <mergeCell ref="P27:P28"/>
    <mergeCell ref="P24:P25"/>
    <mergeCell ref="J17:O17"/>
    <mergeCell ref="J14:O14"/>
    <mergeCell ref="N21:N22"/>
    <mergeCell ref="M15:M16"/>
    <mergeCell ref="L18:L19"/>
    <mergeCell ref="M18:M19"/>
    <mergeCell ref="L27:L28"/>
    <mergeCell ref="L24:L25"/>
    <mergeCell ref="M24:M25"/>
    <mergeCell ref="A6:C6"/>
    <mergeCell ref="D6:I6"/>
    <mergeCell ref="J6:O6"/>
    <mergeCell ref="L12:L13"/>
    <mergeCell ref="J8:O8"/>
    <mergeCell ref="G12:G13"/>
    <mergeCell ref="H12:H13"/>
    <mergeCell ref="J11:O11"/>
    <mergeCell ref="N12:N13"/>
    <mergeCell ref="F12:F13"/>
    <mergeCell ref="D11:I11"/>
    <mergeCell ref="D8:I8"/>
    <mergeCell ref="A8:C8"/>
    <mergeCell ref="P9:P10"/>
    <mergeCell ref="F9:F10"/>
    <mergeCell ref="G9:G10"/>
    <mergeCell ref="H9:H10"/>
    <mergeCell ref="L9:L10"/>
    <mergeCell ref="M9:M10"/>
    <mergeCell ref="N9:N10"/>
    <mergeCell ref="B4:J4"/>
    <mergeCell ref="J29:O29"/>
    <mergeCell ref="A29:C29"/>
    <mergeCell ref="F30:F31"/>
    <mergeCell ref="G30:G31"/>
    <mergeCell ref="H30:H31"/>
    <mergeCell ref="L30:L31"/>
    <mergeCell ref="N30:N31"/>
    <mergeCell ref="F27:F28"/>
    <mergeCell ref="G27:G28"/>
    <mergeCell ref="H27:H28"/>
    <mergeCell ref="A14:C14"/>
    <mergeCell ref="A11:C11"/>
    <mergeCell ref="A17:C17"/>
    <mergeCell ref="D17:I17"/>
    <mergeCell ref="D14:I14"/>
  </mergeCells>
  <phoneticPr fontId="1" type="noConversion"/>
  <pageMargins left="0.75" right="0.75" top="1" bottom="1" header="0" footer="0"/>
  <pageSetup paperSize="9" scale="80" orientation="landscape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1"/>
  <sheetViews>
    <sheetView topLeftCell="A7" workbookViewId="0">
      <selection activeCell="M3" sqref="M3"/>
    </sheetView>
  </sheetViews>
  <sheetFormatPr baseColWidth="10" defaultRowHeight="12"/>
  <cols>
    <col min="1" max="1" width="16.88671875" style="44" customWidth="1"/>
    <col min="2" max="2" width="31.88671875" style="44" customWidth="1"/>
    <col min="3" max="4" width="1.109375" style="44" customWidth="1"/>
    <col min="5" max="5" width="13.88671875" style="44" bestFit="1" customWidth="1"/>
    <col min="6" max="6" width="2" style="44" bestFit="1" customWidth="1"/>
    <col min="7" max="7" width="6.5546875" style="44" bestFit="1" customWidth="1"/>
    <col min="8" max="8" width="2.44140625" style="44" bestFit="1" customWidth="1"/>
    <col min="9" max="10" width="1.109375" style="44" customWidth="1"/>
    <col min="11" max="11" width="13.88671875" style="44" bestFit="1" customWidth="1"/>
    <col min="12" max="12" width="2" style="44" bestFit="1" customWidth="1"/>
    <col min="13" max="13" width="6.5546875" style="44" bestFit="1" customWidth="1"/>
    <col min="14" max="14" width="2.44140625" style="44" bestFit="1" customWidth="1"/>
    <col min="15" max="15" width="1.109375" style="44" customWidth="1"/>
    <col min="16" max="16" width="7.6640625" style="44" bestFit="1" customWidth="1"/>
    <col min="17" max="16384" width="11.5546875" style="44"/>
  </cols>
  <sheetData>
    <row r="1" spans="1:16" s="196" customFormat="1"/>
    <row r="2" spans="1:16" s="196" customFormat="1" ht="59.4" customHeight="1">
      <c r="B2" s="200" t="s">
        <v>142</v>
      </c>
    </row>
    <row r="3" spans="1:16" s="196" customFormat="1"/>
    <row r="4" spans="1:16" s="196" customFormat="1" ht="13.2">
      <c r="B4" s="134" t="s">
        <v>148</v>
      </c>
      <c r="C4" s="134"/>
      <c r="D4" s="134"/>
      <c r="E4" s="134"/>
      <c r="F4" s="134"/>
      <c r="G4" s="134"/>
      <c r="H4" s="134"/>
      <c r="I4" s="134"/>
      <c r="J4" s="134"/>
    </row>
    <row r="5" spans="1:16" s="196" customFormat="1"/>
    <row r="6" spans="1:16" ht="13.2" customHeight="1">
      <c r="A6" s="149" t="s">
        <v>0</v>
      </c>
      <c r="B6" s="149"/>
      <c r="C6" s="149"/>
      <c r="D6" s="150" t="s">
        <v>132</v>
      </c>
      <c r="E6" s="151"/>
      <c r="F6" s="151"/>
      <c r="G6" s="151"/>
      <c r="H6" s="151"/>
      <c r="I6" s="152"/>
      <c r="J6" s="150" t="s">
        <v>131</v>
      </c>
      <c r="K6" s="151"/>
      <c r="L6" s="151"/>
      <c r="M6" s="151"/>
      <c r="N6" s="151"/>
      <c r="O6" s="152"/>
      <c r="P6" s="101" t="s">
        <v>1</v>
      </c>
    </row>
    <row r="7" spans="1:16" ht="13.2" customHeight="1">
      <c r="A7" s="54"/>
      <c r="B7" s="55"/>
      <c r="C7" s="55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6" ht="13.2" customHeight="1">
      <c r="A8" s="161" t="s">
        <v>86</v>
      </c>
      <c r="B8" s="162"/>
      <c r="C8" s="163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>
      <c r="A9" s="5"/>
      <c r="B9" s="29" t="s">
        <v>25</v>
      </c>
      <c r="C9" s="7"/>
      <c r="D9" s="5"/>
      <c r="E9" s="8">
        <v>222733224</v>
      </c>
      <c r="F9" s="167" t="s">
        <v>3</v>
      </c>
      <c r="G9" s="167">
        <f>E9*100/E10</f>
        <v>117.57</v>
      </c>
      <c r="H9" s="167" t="s">
        <v>4</v>
      </c>
      <c r="I9" s="17"/>
      <c r="J9" s="5"/>
      <c r="K9" s="8">
        <v>153117978.13999999</v>
      </c>
      <c r="L9" s="167" t="s">
        <v>3</v>
      </c>
      <c r="M9" s="167">
        <f>K9*100/K10</f>
        <v>100.38</v>
      </c>
      <c r="N9" s="167" t="s">
        <v>4</v>
      </c>
      <c r="O9" s="17"/>
      <c r="P9" s="147">
        <f>G9-M9</f>
        <v>17.190000000000001</v>
      </c>
    </row>
    <row r="10" spans="1:16">
      <c r="A10" s="12"/>
      <c r="B10" s="29" t="s">
        <v>124</v>
      </c>
      <c r="C10" s="13"/>
      <c r="D10" s="12"/>
      <c r="E10" s="9">
        <v>189441907.97999999</v>
      </c>
      <c r="F10" s="168"/>
      <c r="G10" s="168"/>
      <c r="H10" s="168"/>
      <c r="I10" s="19"/>
      <c r="J10" s="12"/>
      <c r="K10" s="9">
        <v>152539272.15000001</v>
      </c>
      <c r="L10" s="168"/>
      <c r="M10" s="168"/>
      <c r="N10" s="168"/>
      <c r="O10" s="19"/>
      <c r="P10" s="148"/>
    </row>
    <row r="11" spans="1:16" ht="13.2" customHeight="1">
      <c r="A11" s="161" t="s">
        <v>125</v>
      </c>
      <c r="B11" s="162"/>
      <c r="C11" s="163"/>
      <c r="D11" s="48"/>
      <c r="E11" s="39"/>
      <c r="F11" s="39"/>
      <c r="G11" s="39"/>
      <c r="H11" s="39"/>
      <c r="I11" s="40"/>
      <c r="J11" s="48"/>
      <c r="K11" s="39"/>
      <c r="L11" s="39"/>
      <c r="M11" s="39"/>
      <c r="N11" s="39"/>
      <c r="O11" s="40"/>
      <c r="P11" s="49"/>
    </row>
    <row r="12" spans="1:16" ht="24">
      <c r="A12" s="5"/>
      <c r="B12" s="29" t="s">
        <v>87</v>
      </c>
      <c r="C12" s="7"/>
      <c r="D12" s="5"/>
      <c r="E12" s="8">
        <f>E9+78630786.96</f>
        <v>301364010.95999998</v>
      </c>
      <c r="F12" s="167" t="s">
        <v>3</v>
      </c>
      <c r="G12" s="167">
        <f>E12*100/E13</f>
        <v>159.08000000000001</v>
      </c>
      <c r="H12" s="167" t="s">
        <v>4</v>
      </c>
      <c r="I12" s="17"/>
      <c r="J12" s="5"/>
      <c r="K12" s="8">
        <f>K9+49476095.21</f>
        <v>202594073.34999999</v>
      </c>
      <c r="L12" s="167" t="s">
        <v>3</v>
      </c>
      <c r="M12" s="167">
        <f>K12*100/K13</f>
        <v>132.81</v>
      </c>
      <c r="N12" s="167" t="s">
        <v>4</v>
      </c>
      <c r="O12" s="17"/>
      <c r="P12" s="147">
        <f>G12-M12</f>
        <v>26.27</v>
      </c>
    </row>
    <row r="13" spans="1:16">
      <c r="A13" s="12"/>
      <c r="B13" s="29" t="s">
        <v>124</v>
      </c>
      <c r="C13" s="13"/>
      <c r="D13" s="12"/>
      <c r="E13" s="8">
        <f>E10</f>
        <v>189441907.97999999</v>
      </c>
      <c r="F13" s="168"/>
      <c r="G13" s="168"/>
      <c r="H13" s="168"/>
      <c r="I13" s="19"/>
      <c r="J13" s="12"/>
      <c r="K13" s="8">
        <f>K10</f>
        <v>152539272.15000001</v>
      </c>
      <c r="L13" s="168"/>
      <c r="M13" s="168"/>
      <c r="N13" s="168"/>
      <c r="O13" s="19"/>
      <c r="P13" s="148"/>
    </row>
    <row r="14" spans="1:16" ht="13.2" customHeight="1">
      <c r="A14" s="161" t="s">
        <v>122</v>
      </c>
      <c r="B14" s="162"/>
      <c r="C14" s="163"/>
      <c r="D14" s="2"/>
      <c r="E14" s="3"/>
      <c r="F14" s="3"/>
      <c r="G14" s="3"/>
      <c r="H14" s="3"/>
      <c r="I14" s="1"/>
      <c r="J14" s="2"/>
      <c r="K14" s="3"/>
      <c r="L14" s="3"/>
      <c r="M14" s="3"/>
      <c r="N14" s="3"/>
      <c r="O14" s="1"/>
      <c r="P14" s="4"/>
    </row>
    <row r="15" spans="1:16">
      <c r="A15" s="5"/>
      <c r="B15" s="29" t="s">
        <v>123</v>
      </c>
      <c r="C15" s="7"/>
      <c r="D15" s="5"/>
      <c r="E15" s="8">
        <v>322912378.81</v>
      </c>
      <c r="F15" s="167" t="s">
        <v>3</v>
      </c>
      <c r="G15" s="167">
        <f>E15*100/E16</f>
        <v>170.45</v>
      </c>
      <c r="H15" s="167" t="s">
        <v>4</v>
      </c>
      <c r="I15" s="17"/>
      <c r="J15" s="5"/>
      <c r="K15" s="8">
        <v>214557013.81</v>
      </c>
      <c r="L15" s="167" t="s">
        <v>3</v>
      </c>
      <c r="M15" s="167">
        <f>K15*100/K16</f>
        <v>140.66</v>
      </c>
      <c r="N15" s="167" t="s">
        <v>4</v>
      </c>
      <c r="O15" s="17"/>
      <c r="P15" s="147">
        <f>G15-M15</f>
        <v>29.79</v>
      </c>
    </row>
    <row r="16" spans="1:16">
      <c r="A16" s="12"/>
      <c r="B16" s="29" t="s">
        <v>124</v>
      </c>
      <c r="C16" s="13"/>
      <c r="D16" s="12"/>
      <c r="E16" s="9">
        <f>E10</f>
        <v>189441907.97999999</v>
      </c>
      <c r="F16" s="168"/>
      <c r="G16" s="168"/>
      <c r="H16" s="168"/>
      <c r="I16" s="19"/>
      <c r="J16" s="12"/>
      <c r="K16" s="9">
        <f>K10</f>
        <v>152539272.15000001</v>
      </c>
      <c r="L16" s="168"/>
      <c r="M16" s="168"/>
      <c r="N16" s="168"/>
      <c r="O16" s="19"/>
      <c r="P16" s="148"/>
    </row>
    <row r="17" spans="1:16" ht="13.2" customHeight="1">
      <c r="A17" s="138" t="s">
        <v>88</v>
      </c>
      <c r="B17" s="139"/>
      <c r="C17" s="140"/>
      <c r="D17" s="135"/>
      <c r="E17" s="136"/>
      <c r="F17" s="136"/>
      <c r="G17" s="136"/>
      <c r="H17" s="136"/>
      <c r="I17" s="137"/>
      <c r="J17" s="135"/>
      <c r="K17" s="136"/>
      <c r="L17" s="136"/>
      <c r="M17" s="136"/>
      <c r="N17" s="136"/>
      <c r="O17" s="137"/>
      <c r="P17" s="99"/>
    </row>
    <row r="18" spans="1:16">
      <c r="A18" s="85"/>
      <c r="B18" s="106" t="s">
        <v>126</v>
      </c>
      <c r="C18" s="96"/>
      <c r="D18" s="85"/>
      <c r="E18" s="20">
        <f>E10+175936663.3</f>
        <v>365378571.27999997</v>
      </c>
      <c r="F18" s="141" t="s">
        <v>3</v>
      </c>
      <c r="G18" s="141">
        <f>E18/E19</f>
        <v>408.41</v>
      </c>
      <c r="H18" s="141"/>
      <c r="I18" s="86"/>
      <c r="J18" s="85"/>
      <c r="K18" s="20">
        <f>K10+223138752.73</f>
        <v>375678024.88</v>
      </c>
      <c r="L18" s="141" t="s">
        <v>3</v>
      </c>
      <c r="M18" s="141">
        <f>K18/K19</f>
        <v>421.58</v>
      </c>
      <c r="N18" s="141"/>
      <c r="O18" s="86"/>
      <c r="P18" s="155">
        <f>G18-M18</f>
        <v>-13.17</v>
      </c>
    </row>
    <row r="19" spans="1:16">
      <c r="A19" s="87"/>
      <c r="B19" s="106" t="s">
        <v>89</v>
      </c>
      <c r="C19" s="97"/>
      <c r="D19" s="87"/>
      <c r="E19" s="22">
        <v>894636</v>
      </c>
      <c r="F19" s="142"/>
      <c r="G19" s="142"/>
      <c r="H19" s="142"/>
      <c r="I19" s="88"/>
      <c r="J19" s="87"/>
      <c r="K19" s="22">
        <v>891111</v>
      </c>
      <c r="L19" s="142"/>
      <c r="M19" s="142"/>
      <c r="N19" s="142"/>
      <c r="O19" s="88"/>
      <c r="P19" s="156"/>
    </row>
    <row r="20" spans="1:16" ht="13.2" customHeight="1">
      <c r="A20" s="138" t="s">
        <v>127</v>
      </c>
      <c r="B20" s="139"/>
      <c r="C20" s="140"/>
      <c r="D20" s="135"/>
      <c r="E20" s="136"/>
      <c r="F20" s="136"/>
      <c r="G20" s="136"/>
      <c r="H20" s="136"/>
      <c r="I20" s="137"/>
      <c r="J20" s="135"/>
      <c r="K20" s="136"/>
      <c r="L20" s="136"/>
      <c r="M20" s="136"/>
      <c r="N20" s="136"/>
      <c r="O20" s="137"/>
      <c r="P20" s="99"/>
    </row>
    <row r="21" spans="1:16">
      <c r="A21" s="85"/>
      <c r="B21" s="106" t="s">
        <v>126</v>
      </c>
      <c r="C21" s="96"/>
      <c r="D21" s="85"/>
      <c r="E21" s="20">
        <f>E18</f>
        <v>365378571.27999997</v>
      </c>
      <c r="F21" s="141" t="s">
        <v>3</v>
      </c>
      <c r="G21" s="141">
        <f>E21*100/E22</f>
        <v>24.71</v>
      </c>
      <c r="H21" s="141" t="s">
        <v>4</v>
      </c>
      <c r="I21" s="86"/>
      <c r="J21" s="85"/>
      <c r="K21" s="20">
        <f>K18</f>
        <v>375678024.88</v>
      </c>
      <c r="L21" s="141" t="s">
        <v>3</v>
      </c>
      <c r="M21" s="141">
        <f>K21*100/K22</f>
        <v>31.79</v>
      </c>
      <c r="N21" s="141" t="s">
        <v>4</v>
      </c>
      <c r="O21" s="86"/>
      <c r="P21" s="155">
        <f>G21-M21</f>
        <v>-7.08</v>
      </c>
    </row>
    <row r="22" spans="1:16">
      <c r="A22" s="87"/>
      <c r="B22" s="106" t="s">
        <v>128</v>
      </c>
      <c r="C22" s="97"/>
      <c r="D22" s="87"/>
      <c r="E22" s="20">
        <v>1478851219.0599999</v>
      </c>
      <c r="F22" s="142"/>
      <c r="G22" s="142"/>
      <c r="H22" s="142"/>
      <c r="I22" s="88"/>
      <c r="J22" s="87"/>
      <c r="K22" s="20">
        <v>1181572359.98</v>
      </c>
      <c r="L22" s="142"/>
      <c r="M22" s="142"/>
      <c r="N22" s="142"/>
      <c r="O22" s="88"/>
      <c r="P22" s="156"/>
    </row>
    <row r="23" spans="1:16" ht="13.2" customHeight="1">
      <c r="A23" s="138" t="s">
        <v>129</v>
      </c>
      <c r="B23" s="139"/>
      <c r="C23" s="140"/>
      <c r="D23" s="135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7"/>
      <c r="P23" s="99"/>
    </row>
    <row r="24" spans="1:16">
      <c r="A24" s="85"/>
      <c r="B24" s="106" t="s">
        <v>124</v>
      </c>
      <c r="C24" s="96"/>
      <c r="D24" s="85"/>
      <c r="E24" s="20">
        <f>E10</f>
        <v>189441907.97999999</v>
      </c>
      <c r="F24" s="141" t="s">
        <v>3</v>
      </c>
      <c r="G24" s="141">
        <f>E24*100/E25</f>
        <v>107.68</v>
      </c>
      <c r="H24" s="141" t="s">
        <v>4</v>
      </c>
      <c r="I24" s="86"/>
      <c r="J24" s="85"/>
      <c r="K24" s="20">
        <f>K10</f>
        <v>152539272.15000001</v>
      </c>
      <c r="L24" s="141" t="s">
        <v>3</v>
      </c>
      <c r="M24" s="141">
        <f>K24*100/K25</f>
        <v>68.36</v>
      </c>
      <c r="N24" s="141" t="s">
        <v>4</v>
      </c>
      <c r="O24" s="86"/>
      <c r="P24" s="155">
        <f>G24-M24</f>
        <v>39.32</v>
      </c>
    </row>
    <row r="25" spans="1:16">
      <c r="A25" s="87"/>
      <c r="B25" s="106" t="s">
        <v>130</v>
      </c>
      <c r="C25" s="97"/>
      <c r="D25" s="87"/>
      <c r="E25" s="20">
        <v>175936663.30000001</v>
      </c>
      <c r="F25" s="142"/>
      <c r="G25" s="142"/>
      <c r="H25" s="142"/>
      <c r="I25" s="88"/>
      <c r="J25" s="87"/>
      <c r="K25" s="20">
        <v>223138752.72999999</v>
      </c>
      <c r="L25" s="142"/>
      <c r="M25" s="142"/>
      <c r="N25" s="142"/>
      <c r="O25" s="88"/>
      <c r="P25" s="156"/>
    </row>
    <row r="26" spans="1:16">
      <c r="A26" s="28"/>
      <c r="B26" s="111"/>
      <c r="C26" s="28"/>
      <c r="D26" s="28"/>
      <c r="E26" s="92"/>
      <c r="F26" s="92"/>
      <c r="G26" s="92"/>
      <c r="H26" s="92"/>
      <c r="I26" s="92"/>
      <c r="J26" s="28"/>
      <c r="K26" s="92"/>
      <c r="L26" s="92"/>
      <c r="M26" s="92"/>
      <c r="N26" s="92"/>
      <c r="O26" s="92"/>
      <c r="P26" s="110"/>
    </row>
    <row r="29" spans="1:16">
      <c r="B29" s="107" t="s">
        <v>86</v>
      </c>
      <c r="G29" s="45">
        <f>G9</f>
        <v>117.57</v>
      </c>
      <c r="M29" s="45">
        <f>M9</f>
        <v>100.38</v>
      </c>
    </row>
    <row r="30" spans="1:16">
      <c r="B30" s="107" t="s">
        <v>125</v>
      </c>
      <c r="G30" s="45">
        <f>G12</f>
        <v>159.08000000000001</v>
      </c>
      <c r="M30" s="45">
        <f>M12</f>
        <v>132.81</v>
      </c>
    </row>
    <row r="31" spans="1:16">
      <c r="B31" s="107" t="s">
        <v>122</v>
      </c>
      <c r="G31" s="45">
        <f>G15</f>
        <v>170.45</v>
      </c>
      <c r="M31" s="45">
        <f>M15</f>
        <v>140.66</v>
      </c>
    </row>
    <row r="32" spans="1:16">
      <c r="B32" s="107" t="s">
        <v>88</v>
      </c>
      <c r="G32" s="45">
        <f>G18</f>
        <v>408.41</v>
      </c>
      <c r="M32" s="45">
        <f>M18</f>
        <v>421.58</v>
      </c>
    </row>
    <row r="33" spans="2:13">
      <c r="B33" s="108" t="s">
        <v>127</v>
      </c>
      <c r="G33" s="45">
        <f>G21</f>
        <v>24.71</v>
      </c>
      <c r="M33" s="45">
        <f>M21</f>
        <v>31.79</v>
      </c>
    </row>
    <row r="34" spans="2:13">
      <c r="B34" s="108" t="s">
        <v>129</v>
      </c>
      <c r="G34" s="45">
        <f>G24</f>
        <v>107.68</v>
      </c>
      <c r="M34" s="45">
        <f>M24</f>
        <v>68.36</v>
      </c>
    </row>
    <row r="37" spans="2:13">
      <c r="E37" s="46"/>
    </row>
    <row r="38" spans="2:13">
      <c r="E38" s="46"/>
    </row>
    <row r="39" spans="2:13">
      <c r="E39" s="46"/>
    </row>
    <row r="40" spans="2:13">
      <c r="E40" s="46"/>
    </row>
    <row r="41" spans="2:13">
      <c r="E41" s="46"/>
    </row>
  </sheetData>
  <mergeCells count="58">
    <mergeCell ref="B4:J4"/>
    <mergeCell ref="P24:P25"/>
    <mergeCell ref="A23:C23"/>
    <mergeCell ref="D23:I23"/>
    <mergeCell ref="J23:O23"/>
    <mergeCell ref="F24:F25"/>
    <mergeCell ref="G24:G25"/>
    <mergeCell ref="H24:H25"/>
    <mergeCell ref="L24:L25"/>
    <mergeCell ref="M24:M25"/>
    <mergeCell ref="N24:N25"/>
    <mergeCell ref="A6:C6"/>
    <mergeCell ref="D6:I6"/>
    <mergeCell ref="J6:O6"/>
    <mergeCell ref="M18:M19"/>
    <mergeCell ref="N18:N19"/>
    <mergeCell ref="F12:F13"/>
    <mergeCell ref="G12:G13"/>
    <mergeCell ref="H12:H13"/>
    <mergeCell ref="L12:L13"/>
    <mergeCell ref="M12:M13"/>
    <mergeCell ref="N12:N13"/>
    <mergeCell ref="A11:C11"/>
    <mergeCell ref="F9:F10"/>
    <mergeCell ref="G9:G10"/>
    <mergeCell ref="H9:H10"/>
    <mergeCell ref="L9:L10"/>
    <mergeCell ref="A8:C8"/>
    <mergeCell ref="A14:C14"/>
    <mergeCell ref="M15:M16"/>
    <mergeCell ref="N15:N16"/>
    <mergeCell ref="P18:P19"/>
    <mergeCell ref="F18:F19"/>
    <mergeCell ref="G18:G19"/>
    <mergeCell ref="H18:H19"/>
    <mergeCell ref="L18:L19"/>
    <mergeCell ref="P12:P13"/>
    <mergeCell ref="P9:P10"/>
    <mergeCell ref="M9:M10"/>
    <mergeCell ref="N9:N10"/>
    <mergeCell ref="P15:P16"/>
    <mergeCell ref="A20:C20"/>
    <mergeCell ref="D20:I20"/>
    <mergeCell ref="J20:O20"/>
    <mergeCell ref="F15:F16"/>
    <mergeCell ref="G15:G16"/>
    <mergeCell ref="H15:H16"/>
    <mergeCell ref="L15:L16"/>
    <mergeCell ref="A17:C17"/>
    <mergeCell ref="D17:I17"/>
    <mergeCell ref="J17:O17"/>
    <mergeCell ref="M21:M22"/>
    <mergeCell ref="N21:N22"/>
    <mergeCell ref="P21:P22"/>
    <mergeCell ref="F21:F22"/>
    <mergeCell ref="G21:G22"/>
    <mergeCell ref="H21:H22"/>
    <mergeCell ref="L21:L22"/>
  </mergeCells>
  <phoneticPr fontId="1" type="noConversion"/>
  <pageMargins left="0.75" right="0.75" top="1" bottom="1" header="0" footer="0"/>
  <pageSetup paperSize="9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1"/>
  <sheetViews>
    <sheetView zoomScaleNormal="100" workbookViewId="0">
      <selection activeCell="R47" sqref="R47"/>
    </sheetView>
  </sheetViews>
  <sheetFormatPr baseColWidth="10" defaultRowHeight="12"/>
  <cols>
    <col min="1" max="1" width="16.88671875" style="44" customWidth="1"/>
    <col min="2" max="2" width="40.21875" style="44" customWidth="1"/>
    <col min="3" max="4" width="1.109375" style="44" customWidth="1"/>
    <col min="5" max="5" width="11.88671875" style="91" bestFit="1" customWidth="1"/>
    <col min="6" max="6" width="2" style="44" bestFit="1" customWidth="1"/>
    <col min="7" max="7" width="6.33203125" style="46" bestFit="1" customWidth="1"/>
    <col min="8" max="8" width="2.44140625" style="90" bestFit="1" customWidth="1"/>
    <col min="9" max="10" width="1.109375" style="44" customWidth="1"/>
    <col min="11" max="11" width="11.88671875" style="91" bestFit="1" customWidth="1"/>
    <col min="12" max="12" width="2" style="44" bestFit="1" customWidth="1"/>
    <col min="13" max="13" width="6" style="44" bestFit="1" customWidth="1"/>
    <col min="14" max="14" width="2.44140625" style="90" bestFit="1" customWidth="1"/>
    <col min="15" max="15" width="1.109375" style="44" customWidth="1"/>
    <col min="16" max="16" width="5.44140625" style="44" bestFit="1" customWidth="1"/>
    <col min="17" max="17" width="11.5546875" style="44"/>
    <col min="18" max="18" width="11.5546875" style="46"/>
    <col min="19" max="16384" width="11.5546875" style="44"/>
  </cols>
  <sheetData>
    <row r="1" spans="1:20" s="121" customFormat="1">
      <c r="E1" s="124"/>
      <c r="G1" s="122"/>
      <c r="H1" s="123"/>
      <c r="K1" s="124"/>
      <c r="N1" s="123"/>
      <c r="R1" s="122"/>
    </row>
    <row r="2" spans="1:20" s="121" customFormat="1" ht="67.2" customHeight="1">
      <c r="B2" s="128" t="s">
        <v>137</v>
      </c>
      <c r="E2" s="124"/>
      <c r="G2" s="122"/>
      <c r="H2" s="123"/>
      <c r="K2" s="124"/>
      <c r="N2" s="123"/>
      <c r="R2" s="122"/>
    </row>
    <row r="3" spans="1:20" s="121" customFormat="1">
      <c r="E3" s="124"/>
      <c r="G3" s="122"/>
      <c r="H3" s="123"/>
      <c r="K3" s="124"/>
      <c r="N3" s="123"/>
      <c r="R3" s="122"/>
    </row>
    <row r="4" spans="1:20" s="121" customFormat="1" ht="13.2">
      <c r="B4" s="134" t="s">
        <v>138</v>
      </c>
      <c r="C4" s="134"/>
      <c r="D4" s="134"/>
      <c r="E4" s="134"/>
      <c r="F4" s="134"/>
      <c r="G4" s="134"/>
      <c r="H4" s="134"/>
      <c r="I4" s="134"/>
      <c r="J4" s="134"/>
      <c r="K4" s="124"/>
      <c r="N4" s="123"/>
      <c r="R4" s="122"/>
    </row>
    <row r="5" spans="1:20" s="121" customFormat="1">
      <c r="E5" s="124"/>
      <c r="G5" s="122"/>
      <c r="H5" s="123"/>
      <c r="K5" s="124"/>
      <c r="N5" s="123"/>
      <c r="R5" s="122"/>
    </row>
    <row r="6" spans="1:20" ht="13.2" customHeight="1">
      <c r="A6" s="157" t="s">
        <v>0</v>
      </c>
      <c r="B6" s="157"/>
      <c r="C6" s="157"/>
      <c r="D6" s="158" t="s">
        <v>132</v>
      </c>
      <c r="E6" s="159"/>
      <c r="F6" s="159"/>
      <c r="G6" s="159"/>
      <c r="H6" s="159"/>
      <c r="I6" s="160"/>
      <c r="J6" s="158" t="s">
        <v>131</v>
      </c>
      <c r="K6" s="159"/>
      <c r="L6" s="159"/>
      <c r="M6" s="159"/>
      <c r="N6" s="159"/>
      <c r="O6" s="160"/>
      <c r="P6" s="125" t="s">
        <v>1</v>
      </c>
    </row>
    <row r="7" spans="1:20" s="23" customFormat="1" ht="13.2" customHeight="1">
      <c r="A7" s="54"/>
      <c r="B7" s="55"/>
      <c r="C7" s="56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20">
      <c r="A8" s="138" t="s">
        <v>64</v>
      </c>
      <c r="B8" s="139"/>
      <c r="C8" s="140"/>
      <c r="D8" s="135"/>
      <c r="E8" s="136"/>
      <c r="F8" s="136"/>
      <c r="G8" s="136"/>
      <c r="H8" s="136"/>
      <c r="I8" s="137"/>
      <c r="J8" s="135"/>
      <c r="K8" s="136"/>
      <c r="L8" s="136"/>
      <c r="M8" s="136"/>
      <c r="N8" s="136"/>
      <c r="O8" s="137"/>
      <c r="P8" s="4"/>
    </row>
    <row r="9" spans="1:20">
      <c r="A9" s="85"/>
      <c r="B9" s="95" t="s">
        <v>31</v>
      </c>
      <c r="C9" s="96"/>
      <c r="D9" s="85"/>
      <c r="E9" s="20">
        <v>845854621.19000006</v>
      </c>
      <c r="F9" s="141" t="s">
        <v>3</v>
      </c>
      <c r="G9" s="143">
        <f>E9*100/E10</f>
        <v>92.96</v>
      </c>
      <c r="H9" s="145" t="s">
        <v>4</v>
      </c>
      <c r="I9" s="86"/>
      <c r="J9" s="85"/>
      <c r="K9" s="20">
        <v>783969312.25</v>
      </c>
      <c r="L9" s="141" t="s">
        <v>3</v>
      </c>
      <c r="M9" s="143">
        <f>K9*100/K10</f>
        <v>98.83</v>
      </c>
      <c r="N9" s="145" t="s">
        <v>4</v>
      </c>
      <c r="O9" s="86"/>
      <c r="P9" s="147">
        <f>G9-M9</f>
        <v>-5.87</v>
      </c>
    </row>
    <row r="10" spans="1:20">
      <c r="A10" s="87"/>
      <c r="B10" s="95" t="s">
        <v>65</v>
      </c>
      <c r="C10" s="97"/>
      <c r="D10" s="87"/>
      <c r="E10" s="20">
        <v>909933647.92999995</v>
      </c>
      <c r="F10" s="142"/>
      <c r="G10" s="144"/>
      <c r="H10" s="146"/>
      <c r="I10" s="88"/>
      <c r="J10" s="87"/>
      <c r="K10" s="20">
        <v>793255185.59000003</v>
      </c>
      <c r="L10" s="142"/>
      <c r="M10" s="144"/>
      <c r="N10" s="146"/>
      <c r="O10" s="88"/>
      <c r="P10" s="148"/>
    </row>
    <row r="11" spans="1:20" s="104" customFormat="1">
      <c r="A11" s="138" t="s">
        <v>92</v>
      </c>
      <c r="B11" s="139"/>
      <c r="C11" s="140"/>
      <c r="D11" s="135"/>
      <c r="E11" s="136"/>
      <c r="F11" s="136"/>
      <c r="G11" s="136"/>
      <c r="H11" s="136"/>
      <c r="I11" s="137"/>
      <c r="J11" s="135"/>
      <c r="K11" s="136"/>
      <c r="L11" s="136"/>
      <c r="M11" s="136"/>
      <c r="N11" s="136"/>
      <c r="O11" s="137"/>
      <c r="P11" s="99"/>
      <c r="R11" s="105"/>
    </row>
    <row r="12" spans="1:20" s="104" customFormat="1">
      <c r="A12" s="85"/>
      <c r="B12" s="95" t="s">
        <v>68</v>
      </c>
      <c r="C12" s="96"/>
      <c r="D12" s="85"/>
      <c r="E12" s="20">
        <v>811445814.55999994</v>
      </c>
      <c r="F12" s="141" t="s">
        <v>3</v>
      </c>
      <c r="G12" s="143">
        <f>E12*100/E13</f>
        <v>95.93</v>
      </c>
      <c r="H12" s="145" t="s">
        <v>4</v>
      </c>
      <c r="I12" s="86"/>
      <c r="J12" s="85"/>
      <c r="K12" s="20">
        <v>773100083.66999996</v>
      </c>
      <c r="L12" s="141" t="s">
        <v>3</v>
      </c>
      <c r="M12" s="143">
        <f>K12*100/K13</f>
        <v>98.61</v>
      </c>
      <c r="N12" s="145" t="s">
        <v>4</v>
      </c>
      <c r="O12" s="86"/>
      <c r="P12" s="155">
        <f>G12-M12</f>
        <v>-2.68</v>
      </c>
      <c r="R12" s="105"/>
    </row>
    <row r="13" spans="1:20" s="104" customFormat="1">
      <c r="A13" s="87"/>
      <c r="B13" s="95" t="s">
        <v>31</v>
      </c>
      <c r="C13" s="97"/>
      <c r="D13" s="87"/>
      <c r="E13" s="20">
        <f>E9</f>
        <v>845854621.19000006</v>
      </c>
      <c r="F13" s="142"/>
      <c r="G13" s="144"/>
      <c r="H13" s="146"/>
      <c r="I13" s="88"/>
      <c r="J13" s="87"/>
      <c r="K13" s="20">
        <f>K9</f>
        <v>783969312.25</v>
      </c>
      <c r="L13" s="142"/>
      <c r="M13" s="144"/>
      <c r="N13" s="146"/>
      <c r="O13" s="88"/>
      <c r="P13" s="156"/>
      <c r="R13" s="105"/>
    </row>
    <row r="14" spans="1:20" s="104" customFormat="1">
      <c r="A14" s="138" t="s">
        <v>98</v>
      </c>
      <c r="B14" s="139"/>
      <c r="C14" s="140"/>
      <c r="D14" s="135"/>
      <c r="E14" s="136"/>
      <c r="F14" s="136"/>
      <c r="G14" s="136"/>
      <c r="H14" s="136"/>
      <c r="I14" s="137"/>
      <c r="J14" s="135"/>
      <c r="K14" s="136"/>
      <c r="L14" s="136"/>
      <c r="M14" s="136"/>
      <c r="N14" s="136"/>
      <c r="O14" s="137"/>
      <c r="P14" s="99"/>
      <c r="R14" s="105"/>
    </row>
    <row r="15" spans="1:20" s="104" customFormat="1" ht="24">
      <c r="A15" s="85"/>
      <c r="B15" s="95" t="s">
        <v>117</v>
      </c>
      <c r="C15" s="96"/>
      <c r="D15" s="85"/>
      <c r="E15" s="20">
        <f>10820200.78+427664920.33+38218333.09+2657864.26+6970867.85+1450959+142454278.64</f>
        <v>630237423.95000005</v>
      </c>
      <c r="F15" s="141" t="s">
        <v>3</v>
      </c>
      <c r="G15" s="143">
        <f>E15*100/E16</f>
        <v>74.510000000000005</v>
      </c>
      <c r="H15" s="145" t="s">
        <v>4</v>
      </c>
      <c r="I15" s="86"/>
      <c r="J15" s="85"/>
      <c r="K15" s="20">
        <f>11462461.98+370885987.63+38622820.92+4255499.67+7837998.7+3844313.62+224539450.41</f>
        <v>661448532.92999995</v>
      </c>
      <c r="L15" s="141" t="s">
        <v>3</v>
      </c>
      <c r="M15" s="143">
        <f>K15*100/K16</f>
        <v>84.37</v>
      </c>
      <c r="N15" s="145" t="s">
        <v>4</v>
      </c>
      <c r="O15" s="86"/>
      <c r="P15" s="155">
        <f>G15-M15</f>
        <v>-9.86</v>
      </c>
      <c r="R15" s="105"/>
      <c r="S15" s="92"/>
      <c r="T15" s="112"/>
    </row>
    <row r="16" spans="1:20" s="104" customFormat="1">
      <c r="A16" s="87"/>
      <c r="B16" s="95" t="s">
        <v>99</v>
      </c>
      <c r="C16" s="97"/>
      <c r="D16" s="87"/>
      <c r="E16" s="20">
        <f>E13</f>
        <v>845854621.19000006</v>
      </c>
      <c r="F16" s="142"/>
      <c r="G16" s="144"/>
      <c r="H16" s="146"/>
      <c r="I16" s="88"/>
      <c r="J16" s="87"/>
      <c r="K16" s="20">
        <f>K13</f>
        <v>783969312.25</v>
      </c>
      <c r="L16" s="142"/>
      <c r="M16" s="144"/>
      <c r="N16" s="146"/>
      <c r="O16" s="88"/>
      <c r="P16" s="156"/>
      <c r="R16" s="105"/>
    </row>
    <row r="17" spans="1:18" s="104" customFormat="1">
      <c r="A17" s="138" t="s">
        <v>100</v>
      </c>
      <c r="B17" s="139"/>
      <c r="C17" s="140"/>
      <c r="D17" s="135"/>
      <c r="E17" s="136"/>
      <c r="F17" s="136"/>
      <c r="G17" s="136"/>
      <c r="H17" s="136"/>
      <c r="I17" s="137"/>
      <c r="J17" s="135"/>
      <c r="K17" s="136"/>
      <c r="L17" s="136"/>
      <c r="M17" s="136"/>
      <c r="N17" s="136"/>
      <c r="O17" s="137"/>
      <c r="P17" s="99"/>
      <c r="R17" s="105"/>
    </row>
    <row r="18" spans="1:18" s="104" customFormat="1">
      <c r="A18" s="85"/>
      <c r="B18" s="95" t="s">
        <v>101</v>
      </c>
      <c r="C18" s="96"/>
      <c r="D18" s="85"/>
      <c r="E18" s="20">
        <v>464786252.73000002</v>
      </c>
      <c r="F18" s="141" t="s">
        <v>3</v>
      </c>
      <c r="G18" s="143">
        <f>E18*100/E19</f>
        <v>54.95</v>
      </c>
      <c r="H18" s="145" t="s">
        <v>4</v>
      </c>
      <c r="I18" s="86"/>
      <c r="J18" s="85"/>
      <c r="K18" s="20">
        <v>409814306.68000001</v>
      </c>
      <c r="L18" s="141" t="s">
        <v>3</v>
      </c>
      <c r="M18" s="143">
        <f>K18*100/K19</f>
        <v>52.27</v>
      </c>
      <c r="N18" s="145" t="s">
        <v>4</v>
      </c>
      <c r="O18" s="86"/>
      <c r="P18" s="155">
        <f>G18-M18</f>
        <v>2.68</v>
      </c>
      <c r="R18" s="105"/>
    </row>
    <row r="19" spans="1:18" s="104" customFormat="1">
      <c r="A19" s="87"/>
      <c r="B19" s="95" t="s">
        <v>99</v>
      </c>
      <c r="C19" s="97"/>
      <c r="D19" s="87"/>
      <c r="E19" s="20">
        <f>E16</f>
        <v>845854621.19000006</v>
      </c>
      <c r="F19" s="142"/>
      <c r="G19" s="144"/>
      <c r="H19" s="146"/>
      <c r="I19" s="88"/>
      <c r="J19" s="87"/>
      <c r="K19" s="20">
        <f>K16</f>
        <v>783969312.25</v>
      </c>
      <c r="L19" s="142"/>
      <c r="M19" s="144"/>
      <c r="N19" s="146"/>
      <c r="O19" s="88"/>
      <c r="P19" s="156"/>
      <c r="R19" s="105"/>
    </row>
    <row r="20" spans="1:18" s="104" customFormat="1">
      <c r="A20" s="138" t="s">
        <v>102</v>
      </c>
      <c r="B20" s="139"/>
      <c r="C20" s="140"/>
      <c r="D20" s="135"/>
      <c r="E20" s="136"/>
      <c r="F20" s="136"/>
      <c r="G20" s="136"/>
      <c r="H20" s="136"/>
      <c r="I20" s="137"/>
      <c r="J20" s="135"/>
      <c r="K20" s="136"/>
      <c r="L20" s="136"/>
      <c r="M20" s="136"/>
      <c r="N20" s="136"/>
      <c r="O20" s="137"/>
      <c r="P20" s="99"/>
      <c r="R20" s="105"/>
    </row>
    <row r="21" spans="1:18" s="104" customFormat="1">
      <c r="A21" s="85"/>
      <c r="B21" s="95" t="s">
        <v>103</v>
      </c>
      <c r="C21" s="96"/>
      <c r="D21" s="85"/>
      <c r="E21" s="20">
        <v>68981442.980000004</v>
      </c>
      <c r="F21" s="141" t="s">
        <v>3</v>
      </c>
      <c r="G21" s="143">
        <f>E21/E22</f>
        <v>77.11</v>
      </c>
      <c r="H21" s="145"/>
      <c r="I21" s="86"/>
      <c r="J21" s="85"/>
      <c r="K21" s="20">
        <v>61160669.369999997</v>
      </c>
      <c r="L21" s="141" t="s">
        <v>3</v>
      </c>
      <c r="M21" s="143">
        <f>K21/K22</f>
        <v>68.63</v>
      </c>
      <c r="N21" s="145"/>
      <c r="O21" s="86"/>
      <c r="P21" s="155">
        <f>G21-M21</f>
        <v>8.48</v>
      </c>
      <c r="R21" s="105"/>
    </row>
    <row r="22" spans="1:18" s="104" customFormat="1">
      <c r="A22" s="87"/>
      <c r="B22" s="95" t="s">
        <v>10</v>
      </c>
      <c r="C22" s="97"/>
      <c r="D22" s="87"/>
      <c r="E22" s="22">
        <v>894636</v>
      </c>
      <c r="F22" s="142"/>
      <c r="G22" s="144"/>
      <c r="H22" s="146"/>
      <c r="I22" s="88"/>
      <c r="J22" s="87"/>
      <c r="K22" s="22">
        <v>891111</v>
      </c>
      <c r="L22" s="142"/>
      <c r="M22" s="144"/>
      <c r="N22" s="146"/>
      <c r="O22" s="88"/>
      <c r="P22" s="156"/>
      <c r="R22" s="105"/>
    </row>
    <row r="23" spans="1:18" s="104" customFormat="1">
      <c r="A23" s="138" t="s">
        <v>115</v>
      </c>
      <c r="B23" s="139"/>
      <c r="C23" s="140"/>
      <c r="D23" s="135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7"/>
      <c r="P23" s="99"/>
      <c r="R23" s="105"/>
    </row>
    <row r="24" spans="1:18" s="104" customFormat="1">
      <c r="A24" s="85"/>
      <c r="B24" s="95" t="s">
        <v>101</v>
      </c>
      <c r="C24" s="96"/>
      <c r="D24" s="85"/>
      <c r="E24" s="20">
        <f>E18</f>
        <v>464786252.73000002</v>
      </c>
      <c r="F24" s="141" t="s">
        <v>3</v>
      </c>
      <c r="G24" s="143">
        <f>E24/E25</f>
        <v>519.53</v>
      </c>
      <c r="H24" s="145"/>
      <c r="I24" s="86"/>
      <c r="J24" s="85"/>
      <c r="K24" s="20">
        <f>K18</f>
        <v>409814306.68000001</v>
      </c>
      <c r="L24" s="141" t="s">
        <v>3</v>
      </c>
      <c r="M24" s="143">
        <f>K24/K25</f>
        <v>459.89</v>
      </c>
      <c r="N24" s="145"/>
      <c r="O24" s="86"/>
      <c r="P24" s="155">
        <f>G24-M24</f>
        <v>59.64</v>
      </c>
      <c r="R24" s="105"/>
    </row>
    <row r="25" spans="1:18" s="104" customFormat="1">
      <c r="A25" s="87"/>
      <c r="B25" s="95" t="s">
        <v>10</v>
      </c>
      <c r="C25" s="97"/>
      <c r="D25" s="87"/>
      <c r="E25" s="22">
        <f>E22</f>
        <v>894636</v>
      </c>
      <c r="F25" s="142"/>
      <c r="G25" s="144"/>
      <c r="H25" s="146"/>
      <c r="I25" s="88"/>
      <c r="J25" s="87"/>
      <c r="K25" s="22">
        <f>K22</f>
        <v>891111</v>
      </c>
      <c r="L25" s="142"/>
      <c r="M25" s="144"/>
      <c r="N25" s="146"/>
      <c r="O25" s="88"/>
      <c r="P25" s="156"/>
      <c r="R25" s="105"/>
    </row>
    <row r="26" spans="1:18" s="104" customFormat="1">
      <c r="A26" s="138" t="s">
        <v>73</v>
      </c>
      <c r="B26" s="139"/>
      <c r="C26" s="140"/>
      <c r="D26" s="135"/>
      <c r="E26" s="136"/>
      <c r="F26" s="136"/>
      <c r="G26" s="136"/>
      <c r="H26" s="136"/>
      <c r="I26" s="137"/>
      <c r="J26" s="135"/>
      <c r="K26" s="136"/>
      <c r="L26" s="136"/>
      <c r="M26" s="136"/>
      <c r="N26" s="136"/>
      <c r="O26" s="137"/>
      <c r="P26" s="99"/>
      <c r="R26" s="105"/>
    </row>
    <row r="27" spans="1:18" s="104" customFormat="1">
      <c r="A27" s="85"/>
      <c r="B27" s="95" t="s">
        <v>74</v>
      </c>
      <c r="C27" s="96"/>
      <c r="D27" s="85"/>
      <c r="E27" s="20">
        <f>5692916.75+47237079.34</f>
        <v>52929996.090000004</v>
      </c>
      <c r="F27" s="141" t="s">
        <v>3</v>
      </c>
      <c r="G27" s="143">
        <f>E27*100/E28</f>
        <v>6.74</v>
      </c>
      <c r="H27" s="145" t="s">
        <v>4</v>
      </c>
      <c r="I27" s="86"/>
      <c r="J27" s="85"/>
      <c r="K27" s="20">
        <f>10942483.37+134340179.99</f>
        <v>145282663.36000001</v>
      </c>
      <c r="L27" s="141" t="s">
        <v>3</v>
      </c>
      <c r="M27" s="143">
        <f>K27*100/K28</f>
        <v>22.65</v>
      </c>
      <c r="N27" s="145" t="s">
        <v>4</v>
      </c>
      <c r="O27" s="86"/>
      <c r="P27" s="155">
        <f>G27-M27</f>
        <v>-15.91</v>
      </c>
      <c r="R27" s="105"/>
    </row>
    <row r="28" spans="1:18" s="104" customFormat="1">
      <c r="A28" s="87"/>
      <c r="B28" s="95" t="s">
        <v>75</v>
      </c>
      <c r="C28" s="97"/>
      <c r="D28" s="87"/>
      <c r="E28" s="20">
        <v>785124347.47000003</v>
      </c>
      <c r="F28" s="142"/>
      <c r="G28" s="144"/>
      <c r="H28" s="146"/>
      <c r="I28" s="88"/>
      <c r="J28" s="87"/>
      <c r="K28" s="20">
        <v>641315079.47000003</v>
      </c>
      <c r="L28" s="142"/>
      <c r="M28" s="144"/>
      <c r="N28" s="146"/>
      <c r="O28" s="88"/>
      <c r="P28" s="156"/>
      <c r="R28" s="105"/>
    </row>
    <row r="29" spans="1:18" s="104" customFormat="1">
      <c r="A29" s="138" t="s">
        <v>76</v>
      </c>
      <c r="B29" s="139"/>
      <c r="C29" s="140"/>
      <c r="D29" s="135"/>
      <c r="E29" s="136"/>
      <c r="F29" s="136"/>
      <c r="G29" s="136"/>
      <c r="H29" s="136"/>
      <c r="I29" s="137"/>
      <c r="J29" s="135"/>
      <c r="K29" s="136"/>
      <c r="L29" s="136"/>
      <c r="M29" s="136"/>
      <c r="N29" s="136"/>
      <c r="O29" s="137"/>
      <c r="P29" s="99"/>
      <c r="R29" s="105"/>
    </row>
    <row r="30" spans="1:18" s="104" customFormat="1">
      <c r="A30" s="85"/>
      <c r="B30" s="95" t="s">
        <v>77</v>
      </c>
      <c r="C30" s="96"/>
      <c r="D30" s="85"/>
      <c r="E30" s="20">
        <v>232262244.72999999</v>
      </c>
      <c r="F30" s="141" t="s">
        <v>3</v>
      </c>
      <c r="G30" s="143">
        <f>E30*100/E31</f>
        <v>29.58</v>
      </c>
      <c r="H30" s="145" t="s">
        <v>4</v>
      </c>
      <c r="I30" s="86"/>
      <c r="J30" s="85"/>
      <c r="K30" s="20">
        <v>159965448.11000001</v>
      </c>
      <c r="L30" s="141" t="s">
        <v>3</v>
      </c>
      <c r="M30" s="143">
        <f>K30*100/K31</f>
        <v>24.94</v>
      </c>
      <c r="N30" s="145" t="s">
        <v>4</v>
      </c>
      <c r="O30" s="86"/>
      <c r="P30" s="155">
        <f>G30-M30</f>
        <v>4.6399999999999997</v>
      </c>
      <c r="R30" s="105"/>
    </row>
    <row r="31" spans="1:18" s="104" customFormat="1">
      <c r="A31" s="87"/>
      <c r="B31" s="95" t="s">
        <v>75</v>
      </c>
      <c r="C31" s="97"/>
      <c r="D31" s="87"/>
      <c r="E31" s="20">
        <f>E28</f>
        <v>785124347.47000003</v>
      </c>
      <c r="F31" s="142"/>
      <c r="G31" s="144"/>
      <c r="H31" s="146"/>
      <c r="I31" s="88"/>
      <c r="J31" s="87"/>
      <c r="K31" s="20">
        <f>K28</f>
        <v>641315079.47000003</v>
      </c>
      <c r="L31" s="142"/>
      <c r="M31" s="144"/>
      <c r="N31" s="146"/>
      <c r="O31" s="88"/>
      <c r="P31" s="156"/>
      <c r="R31" s="105"/>
    </row>
    <row r="32" spans="1:18" s="104" customFormat="1">
      <c r="A32" s="138" t="s">
        <v>78</v>
      </c>
      <c r="B32" s="139"/>
      <c r="C32" s="140"/>
      <c r="D32" s="135"/>
      <c r="E32" s="136"/>
      <c r="F32" s="136"/>
      <c r="G32" s="136"/>
      <c r="H32" s="136"/>
      <c r="I32" s="137"/>
      <c r="J32" s="135"/>
      <c r="K32" s="136"/>
      <c r="L32" s="136"/>
      <c r="M32" s="136"/>
      <c r="N32" s="136"/>
      <c r="O32" s="137"/>
      <c r="P32" s="99"/>
      <c r="R32" s="105"/>
    </row>
    <row r="33" spans="1:18" s="104" customFormat="1" ht="24">
      <c r="A33" s="85"/>
      <c r="B33" s="95" t="s">
        <v>79</v>
      </c>
      <c r="C33" s="96"/>
      <c r="D33" s="85"/>
      <c r="E33" s="20">
        <f>E30-47237079.34</f>
        <v>185025165.38999999</v>
      </c>
      <c r="F33" s="141" t="s">
        <v>3</v>
      </c>
      <c r="G33" s="143">
        <f>E33*100/E34</f>
        <v>23.57</v>
      </c>
      <c r="H33" s="145" t="s">
        <v>4</v>
      </c>
      <c r="I33" s="86"/>
      <c r="J33" s="85"/>
      <c r="K33" s="20">
        <f>K30-134340179.99</f>
        <v>25625268.120000001</v>
      </c>
      <c r="L33" s="141" t="s">
        <v>3</v>
      </c>
      <c r="M33" s="143">
        <f>K33*100/K34</f>
        <v>4</v>
      </c>
      <c r="N33" s="145" t="s">
        <v>4</v>
      </c>
      <c r="O33" s="86"/>
      <c r="P33" s="155">
        <f>G33-M33</f>
        <v>19.57</v>
      </c>
      <c r="R33" s="105"/>
    </row>
    <row r="34" spans="1:18" s="104" customFormat="1">
      <c r="A34" s="87"/>
      <c r="B34" s="98" t="s">
        <v>75</v>
      </c>
      <c r="C34" s="97"/>
      <c r="D34" s="87"/>
      <c r="E34" s="20">
        <f>E31</f>
        <v>785124347.47000003</v>
      </c>
      <c r="F34" s="142"/>
      <c r="G34" s="144"/>
      <c r="H34" s="146"/>
      <c r="I34" s="88"/>
      <c r="J34" s="87"/>
      <c r="K34" s="20">
        <f>K31</f>
        <v>641315079.47000003</v>
      </c>
      <c r="L34" s="142"/>
      <c r="M34" s="144"/>
      <c r="N34" s="146"/>
      <c r="O34" s="88"/>
      <c r="P34" s="156"/>
      <c r="R34" s="105"/>
    </row>
    <row r="35" spans="1:18" s="104" customFormat="1">
      <c r="A35" s="138" t="s">
        <v>120</v>
      </c>
      <c r="B35" s="139"/>
      <c r="C35" s="140"/>
      <c r="D35" s="135"/>
      <c r="E35" s="136"/>
      <c r="F35" s="136"/>
      <c r="G35" s="136"/>
      <c r="H35" s="136"/>
      <c r="I35" s="137"/>
      <c r="J35" s="135"/>
      <c r="K35" s="136"/>
      <c r="L35" s="136"/>
      <c r="M35" s="136"/>
      <c r="N35" s="136"/>
      <c r="O35" s="137"/>
      <c r="P35" s="99"/>
      <c r="R35" s="105"/>
    </row>
    <row r="36" spans="1:18" s="104" customFormat="1">
      <c r="A36" s="85"/>
      <c r="B36" s="95" t="s">
        <v>119</v>
      </c>
      <c r="C36" s="96"/>
      <c r="D36" s="85"/>
      <c r="E36" s="20">
        <f>(2660756.99+165490.67)*365</f>
        <v>1031580395.9</v>
      </c>
      <c r="F36" s="141" t="s">
        <v>3</v>
      </c>
      <c r="G36" s="143">
        <f>E36/E37</f>
        <v>2.15</v>
      </c>
      <c r="H36" s="145"/>
      <c r="I36" s="86"/>
      <c r="J36" s="85"/>
      <c r="K36" s="20">
        <f>(6487368.27+291368.88)*365</f>
        <v>2474239059.75</v>
      </c>
      <c r="L36" s="141" t="s">
        <v>3</v>
      </c>
      <c r="M36" s="143">
        <f>K36/K37</f>
        <v>5.82</v>
      </c>
      <c r="N36" s="145"/>
      <c r="O36" s="86"/>
      <c r="P36" s="155">
        <f>G36-M36</f>
        <v>-3.67</v>
      </c>
      <c r="R36" s="105"/>
    </row>
    <row r="37" spans="1:18" s="104" customFormat="1">
      <c r="A37" s="87"/>
      <c r="B37" s="95" t="s">
        <v>133</v>
      </c>
      <c r="C37" s="97"/>
      <c r="D37" s="87"/>
      <c r="E37" s="20">
        <f>10820200.78+427664920.33+38218333.09+2657864.26</f>
        <v>479361318.45999998</v>
      </c>
      <c r="F37" s="142"/>
      <c r="G37" s="144"/>
      <c r="H37" s="146"/>
      <c r="I37" s="88"/>
      <c r="J37" s="87"/>
      <c r="K37" s="20">
        <f>11462461.98+370885987.63+38622820.92+4255499.67</f>
        <v>425226770.19999999</v>
      </c>
      <c r="L37" s="142"/>
      <c r="M37" s="144"/>
      <c r="N37" s="146"/>
      <c r="O37" s="88"/>
      <c r="P37" s="156"/>
      <c r="R37" s="105"/>
    </row>
    <row r="40" spans="1:18">
      <c r="B40" s="24" t="s">
        <v>64</v>
      </c>
      <c r="G40" s="46">
        <f>G9</f>
        <v>92.96</v>
      </c>
      <c r="M40" s="45">
        <f>M9</f>
        <v>98.83</v>
      </c>
    </row>
    <row r="41" spans="1:18">
      <c r="B41" s="24" t="s">
        <v>106</v>
      </c>
      <c r="G41" s="46">
        <f>G12</f>
        <v>95.93</v>
      </c>
      <c r="M41" s="45">
        <f>M12</f>
        <v>98.61</v>
      </c>
    </row>
    <row r="42" spans="1:18">
      <c r="B42" s="28" t="s">
        <v>98</v>
      </c>
      <c r="G42" s="46">
        <f>G15</f>
        <v>74.510000000000005</v>
      </c>
      <c r="M42" s="45">
        <f>M15</f>
        <v>84.37</v>
      </c>
    </row>
    <row r="43" spans="1:18">
      <c r="B43" s="28" t="s">
        <v>100</v>
      </c>
      <c r="G43" s="46">
        <f>G18</f>
        <v>54.95</v>
      </c>
      <c r="M43" s="45">
        <f>M18</f>
        <v>52.27</v>
      </c>
    </row>
    <row r="44" spans="1:18">
      <c r="B44" s="24" t="s">
        <v>73</v>
      </c>
      <c r="G44" s="46">
        <f>G27</f>
        <v>6.74</v>
      </c>
      <c r="M44" s="45">
        <f>M27</f>
        <v>22.65</v>
      </c>
    </row>
    <row r="45" spans="1:18">
      <c r="B45" s="24" t="s">
        <v>76</v>
      </c>
      <c r="G45" s="46">
        <f>G30</f>
        <v>29.58</v>
      </c>
      <c r="M45" s="45">
        <f>M30</f>
        <v>24.94</v>
      </c>
    </row>
    <row r="46" spans="1:18">
      <c r="B46" s="24" t="s">
        <v>78</v>
      </c>
      <c r="G46" s="46">
        <f>G33</f>
        <v>23.57</v>
      </c>
      <c r="M46" s="45">
        <f>M33</f>
        <v>4</v>
      </c>
    </row>
    <row r="48" spans="1:18">
      <c r="E48" s="44"/>
      <c r="G48" s="44"/>
      <c r="H48" s="44"/>
      <c r="K48" s="44"/>
      <c r="N48" s="44"/>
    </row>
    <row r="49" spans="5:14">
      <c r="E49" s="44"/>
      <c r="G49" s="44"/>
      <c r="H49" s="44"/>
      <c r="K49" s="44"/>
      <c r="N49" s="44"/>
    </row>
    <row r="50" spans="5:14">
      <c r="E50" s="44"/>
      <c r="G50" s="44"/>
      <c r="H50" s="44"/>
      <c r="K50" s="44"/>
      <c r="N50" s="44"/>
    </row>
    <row r="51" spans="5:14">
      <c r="E51" s="44"/>
      <c r="G51" s="44"/>
      <c r="H51" s="44"/>
      <c r="K51" s="44"/>
      <c r="N51" s="44"/>
    </row>
  </sheetData>
  <mergeCells count="104">
    <mergeCell ref="A6:C6"/>
    <mergeCell ref="D6:I6"/>
    <mergeCell ref="J6:O6"/>
    <mergeCell ref="M9:M10"/>
    <mergeCell ref="N9:N10"/>
    <mergeCell ref="P27:P28"/>
    <mergeCell ref="A8:C8"/>
    <mergeCell ref="D8:I8"/>
    <mergeCell ref="F9:F10"/>
    <mergeCell ref="G9:G10"/>
    <mergeCell ref="P12:P13"/>
    <mergeCell ref="P9:P10"/>
    <mergeCell ref="J8:O8"/>
    <mergeCell ref="L9:L10"/>
    <mergeCell ref="J11:O11"/>
    <mergeCell ref="L12:L13"/>
    <mergeCell ref="M12:M13"/>
    <mergeCell ref="H9:H10"/>
    <mergeCell ref="F12:F13"/>
    <mergeCell ref="A26:C26"/>
    <mergeCell ref="D26:I26"/>
    <mergeCell ref="J26:O26"/>
    <mergeCell ref="A11:C11"/>
    <mergeCell ref="D11:I11"/>
    <mergeCell ref="A14:C14"/>
    <mergeCell ref="D14:I14"/>
    <mergeCell ref="M30:M31"/>
    <mergeCell ref="N30:N31"/>
    <mergeCell ref="J14:O14"/>
    <mergeCell ref="N15:N16"/>
    <mergeCell ref="N12:N13"/>
    <mergeCell ref="G12:G13"/>
    <mergeCell ref="H12:H13"/>
    <mergeCell ref="A29:C29"/>
    <mergeCell ref="D29:I29"/>
    <mergeCell ref="J29:O29"/>
    <mergeCell ref="F27:F28"/>
    <mergeCell ref="G27:G28"/>
    <mergeCell ref="L18:L19"/>
    <mergeCell ref="M18:M19"/>
    <mergeCell ref="N18:N19"/>
    <mergeCell ref="G18:G19"/>
    <mergeCell ref="H18:H19"/>
    <mergeCell ref="A23:C23"/>
    <mergeCell ref="D23:I23"/>
    <mergeCell ref="J23:O23"/>
    <mergeCell ref="F24:F25"/>
    <mergeCell ref="P30:P31"/>
    <mergeCell ref="M36:M37"/>
    <mergeCell ref="N36:N37"/>
    <mergeCell ref="P24:P25"/>
    <mergeCell ref="P21:P22"/>
    <mergeCell ref="P18:P19"/>
    <mergeCell ref="P15:P16"/>
    <mergeCell ref="A17:C17"/>
    <mergeCell ref="D17:I17"/>
    <mergeCell ref="J17:O17"/>
    <mergeCell ref="F15:F16"/>
    <mergeCell ref="G15:G16"/>
    <mergeCell ref="H15:H16"/>
    <mergeCell ref="L15:L16"/>
    <mergeCell ref="F18:F19"/>
    <mergeCell ref="M21:M22"/>
    <mergeCell ref="N21:N22"/>
    <mergeCell ref="L21:L22"/>
    <mergeCell ref="M15:M16"/>
    <mergeCell ref="G36:G37"/>
    <mergeCell ref="H36:H37"/>
    <mergeCell ref="L36:L37"/>
    <mergeCell ref="G33:G34"/>
    <mergeCell ref="F21:F22"/>
    <mergeCell ref="A35:C35"/>
    <mergeCell ref="D35:I35"/>
    <mergeCell ref="J35:O35"/>
    <mergeCell ref="H21:H22"/>
    <mergeCell ref="M33:M34"/>
    <mergeCell ref="N33:N34"/>
    <mergeCell ref="H33:H34"/>
    <mergeCell ref="L33:L34"/>
    <mergeCell ref="G21:G22"/>
    <mergeCell ref="B4:J4"/>
    <mergeCell ref="G24:G25"/>
    <mergeCell ref="H24:H25"/>
    <mergeCell ref="P36:P37"/>
    <mergeCell ref="L24:L25"/>
    <mergeCell ref="M24:M25"/>
    <mergeCell ref="N24:N25"/>
    <mergeCell ref="A32:C32"/>
    <mergeCell ref="D32:I32"/>
    <mergeCell ref="J32:O32"/>
    <mergeCell ref="F30:F31"/>
    <mergeCell ref="G30:G31"/>
    <mergeCell ref="H30:H31"/>
    <mergeCell ref="L30:L31"/>
    <mergeCell ref="H27:H28"/>
    <mergeCell ref="L27:L28"/>
    <mergeCell ref="M27:M28"/>
    <mergeCell ref="N27:N28"/>
    <mergeCell ref="P33:P34"/>
    <mergeCell ref="F33:F34"/>
    <mergeCell ref="A20:C20"/>
    <mergeCell ref="D20:I20"/>
    <mergeCell ref="J20:O20"/>
    <mergeCell ref="F36:F37"/>
  </mergeCells>
  <phoneticPr fontId="1" type="noConversion"/>
  <pageMargins left="0.75" right="0.75" top="1" bottom="1" header="0" footer="0"/>
  <pageSetup paperSize="9" scale="80" orientation="landscape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zoomScaleNormal="100" workbookViewId="0">
      <selection activeCell="T14" sqref="T14"/>
    </sheetView>
  </sheetViews>
  <sheetFormatPr baseColWidth="10" defaultRowHeight="13.8"/>
  <cols>
    <col min="1" max="1" width="16.88671875" style="23" customWidth="1"/>
    <col min="2" max="2" width="44.6640625" style="23" bestFit="1" customWidth="1"/>
    <col min="3" max="4" width="1.109375" style="23" customWidth="1"/>
    <col min="5" max="5" width="9.88671875" style="25" bestFit="1" customWidth="1"/>
    <col min="6" max="6" width="1.6640625" style="23" customWidth="1"/>
    <col min="7" max="7" width="5.44140625" style="23" bestFit="1" customWidth="1"/>
    <col min="8" max="8" width="1.6640625" style="27" customWidth="1"/>
    <col min="9" max="10" width="1.109375" style="23" customWidth="1"/>
    <col min="11" max="11" width="9.88671875" style="25" bestFit="1" customWidth="1"/>
    <col min="12" max="12" width="1.5546875" style="23" bestFit="1" customWidth="1"/>
    <col min="13" max="13" width="5.44140625" style="23" bestFit="1" customWidth="1"/>
    <col min="14" max="14" width="2" style="27" bestFit="1" customWidth="1"/>
    <col min="15" max="15" width="1.109375" style="23" customWidth="1"/>
    <col min="16" max="16" width="5.21875" style="23" bestFit="1" customWidth="1"/>
    <col min="17" max="16384" width="11.5546875" style="23"/>
  </cols>
  <sheetData>
    <row r="1" spans="1:16" s="117" customFormat="1">
      <c r="E1" s="118"/>
      <c r="H1" s="119"/>
      <c r="K1" s="118"/>
      <c r="N1" s="119"/>
    </row>
    <row r="2" spans="1:16" s="117" customFormat="1" ht="67.2" customHeight="1">
      <c r="B2" s="129" t="s">
        <v>135</v>
      </c>
      <c r="E2" s="118"/>
      <c r="H2" s="119"/>
      <c r="K2" s="118"/>
      <c r="N2" s="119"/>
    </row>
    <row r="3" spans="1:16" s="117" customFormat="1">
      <c r="E3" s="118"/>
      <c r="H3" s="119"/>
      <c r="K3" s="118"/>
      <c r="N3" s="119"/>
    </row>
    <row r="4" spans="1:16" s="117" customFormat="1">
      <c r="B4" s="134" t="s">
        <v>139</v>
      </c>
      <c r="C4" s="134"/>
      <c r="D4" s="134"/>
      <c r="E4" s="134"/>
      <c r="F4" s="134"/>
      <c r="G4" s="134"/>
      <c r="H4" s="134"/>
      <c r="I4" s="134"/>
      <c r="J4" s="134"/>
      <c r="K4" s="118"/>
      <c r="N4" s="119"/>
    </row>
    <row r="5" spans="1:16" s="117" customFormat="1">
      <c r="E5" s="118"/>
      <c r="H5" s="119"/>
      <c r="K5" s="118"/>
      <c r="N5" s="119"/>
    </row>
    <row r="6" spans="1:16" ht="13.2" customHeight="1">
      <c r="A6" s="149" t="s">
        <v>0</v>
      </c>
      <c r="B6" s="149"/>
      <c r="C6" s="149"/>
      <c r="D6" s="171" t="s">
        <v>132</v>
      </c>
      <c r="E6" s="171"/>
      <c r="F6" s="171"/>
      <c r="G6" s="171"/>
      <c r="H6" s="171"/>
      <c r="I6" s="171"/>
      <c r="J6" s="171" t="s">
        <v>131</v>
      </c>
      <c r="K6" s="171"/>
      <c r="L6" s="171"/>
      <c r="M6" s="171"/>
      <c r="N6" s="171"/>
      <c r="O6" s="171"/>
      <c r="P6" s="101" t="s">
        <v>1</v>
      </c>
    </row>
    <row r="7" spans="1:16" ht="13.2" customHeight="1">
      <c r="A7" s="54"/>
      <c r="B7" s="55"/>
      <c r="C7" s="56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6" ht="13.2" customHeight="1">
      <c r="A8" s="161" t="s">
        <v>91</v>
      </c>
      <c r="B8" s="162"/>
      <c r="C8" s="163"/>
      <c r="D8" s="153"/>
      <c r="E8" s="154"/>
      <c r="F8" s="154"/>
      <c r="G8" s="154"/>
      <c r="H8" s="154"/>
      <c r="I8" s="154"/>
      <c r="J8" s="153"/>
      <c r="K8" s="154"/>
      <c r="L8" s="154"/>
      <c r="M8" s="154"/>
      <c r="N8" s="154"/>
      <c r="O8" s="154"/>
      <c r="P8" s="4"/>
    </row>
    <row r="9" spans="1:16">
      <c r="A9" s="5"/>
      <c r="B9" s="29" t="s">
        <v>108</v>
      </c>
      <c r="C9" s="7"/>
      <c r="D9" s="5"/>
      <c r="E9" s="8">
        <v>85425868.590000004</v>
      </c>
      <c r="F9" s="167" t="s">
        <v>3</v>
      </c>
      <c r="G9" s="167">
        <f>E9/E10*100</f>
        <v>94.05</v>
      </c>
      <c r="H9" s="169" t="s">
        <v>4</v>
      </c>
      <c r="I9" s="9"/>
      <c r="J9" s="5"/>
      <c r="K9" s="8">
        <v>52065679.060000002</v>
      </c>
      <c r="L9" s="167" t="s">
        <v>3</v>
      </c>
      <c r="M9" s="167">
        <f>K9/K10*100</f>
        <v>88.97</v>
      </c>
      <c r="N9" s="169" t="s">
        <v>4</v>
      </c>
      <c r="O9" s="9"/>
      <c r="P9" s="147">
        <f>G9-M9</f>
        <v>5.08</v>
      </c>
    </row>
    <row r="10" spans="1:16">
      <c r="A10" s="12"/>
      <c r="B10" s="6" t="s">
        <v>109</v>
      </c>
      <c r="C10" s="13"/>
      <c r="D10" s="12"/>
      <c r="E10" s="8">
        <v>90830174.430000007</v>
      </c>
      <c r="F10" s="168"/>
      <c r="G10" s="168"/>
      <c r="H10" s="170"/>
      <c r="I10" s="8"/>
      <c r="J10" s="12"/>
      <c r="K10" s="8">
        <f>58178315.44+341875.21</f>
        <v>58520190.649999999</v>
      </c>
      <c r="L10" s="168"/>
      <c r="M10" s="168"/>
      <c r="N10" s="170"/>
      <c r="O10" s="8"/>
      <c r="P10" s="148"/>
    </row>
    <row r="11" spans="1:16">
      <c r="A11" s="161" t="s">
        <v>92</v>
      </c>
      <c r="B11" s="162"/>
      <c r="C11" s="163"/>
      <c r="D11" s="164"/>
      <c r="E11" s="165"/>
      <c r="F11" s="165"/>
      <c r="G11" s="165"/>
      <c r="H11" s="165"/>
      <c r="I11" s="166"/>
      <c r="J11" s="164"/>
      <c r="K11" s="165"/>
      <c r="L11" s="165"/>
      <c r="M11" s="165"/>
      <c r="N11" s="165"/>
      <c r="O11" s="166"/>
      <c r="P11" s="4"/>
    </row>
    <row r="12" spans="1:16">
      <c r="A12" s="5"/>
      <c r="B12" s="29" t="s">
        <v>110</v>
      </c>
      <c r="C12" s="7"/>
      <c r="D12" s="5"/>
      <c r="E12" s="8">
        <v>4594127.68</v>
      </c>
      <c r="F12" s="167" t="s">
        <v>3</v>
      </c>
      <c r="G12" s="167">
        <f>E12*100/E13</f>
        <v>10.06</v>
      </c>
      <c r="H12" s="169" t="s">
        <v>4</v>
      </c>
      <c r="I12" s="17"/>
      <c r="J12" s="5"/>
      <c r="K12" s="8">
        <v>4794667.62</v>
      </c>
      <c r="L12" s="167" t="s">
        <v>3</v>
      </c>
      <c r="M12" s="167">
        <f>K12*100/K13</f>
        <v>11.91</v>
      </c>
      <c r="N12" s="169" t="s">
        <v>4</v>
      </c>
      <c r="O12" s="17"/>
      <c r="P12" s="147">
        <f>G12-M12</f>
        <v>-1.85</v>
      </c>
    </row>
    <row r="13" spans="1:16">
      <c r="A13" s="12"/>
      <c r="B13" s="6" t="s">
        <v>111</v>
      </c>
      <c r="C13" s="13"/>
      <c r="D13" s="12"/>
      <c r="E13" s="8">
        <v>45675227.5</v>
      </c>
      <c r="F13" s="168"/>
      <c r="G13" s="168"/>
      <c r="H13" s="170"/>
      <c r="I13" s="19"/>
      <c r="J13" s="12"/>
      <c r="K13" s="8">
        <v>40254268.509999998</v>
      </c>
      <c r="L13" s="168"/>
      <c r="M13" s="168"/>
      <c r="N13" s="170"/>
      <c r="O13" s="19"/>
      <c r="P13" s="148"/>
    </row>
    <row r="15" spans="1:16">
      <c r="E15" s="30"/>
    </row>
    <row r="17" spans="2:14">
      <c r="B17" s="24" t="s">
        <v>107</v>
      </c>
      <c r="C17" s="44"/>
      <c r="D17" s="44"/>
      <c r="E17" s="91"/>
      <c r="F17" s="44"/>
      <c r="G17" s="45">
        <f>G9</f>
        <v>94.05</v>
      </c>
      <c r="H17" s="90"/>
      <c r="I17" s="44"/>
      <c r="J17" s="44"/>
      <c r="K17" s="91"/>
      <c r="L17" s="44"/>
      <c r="M17" s="45">
        <f>M9</f>
        <v>88.97</v>
      </c>
    </row>
    <row r="18" spans="2:14">
      <c r="B18" s="24" t="s">
        <v>106</v>
      </c>
      <c r="C18" s="44"/>
      <c r="D18" s="44"/>
      <c r="E18" s="91"/>
      <c r="F18" s="44"/>
      <c r="G18" s="45">
        <f>G12</f>
        <v>10.06</v>
      </c>
      <c r="H18" s="90"/>
      <c r="I18" s="44"/>
      <c r="J18" s="44"/>
      <c r="K18" s="91"/>
      <c r="L18" s="44"/>
      <c r="M18" s="45">
        <f>M12</f>
        <v>11.91</v>
      </c>
    </row>
    <row r="19" spans="2:14">
      <c r="E19" s="23"/>
      <c r="H19" s="23"/>
      <c r="K19" s="23"/>
      <c r="N19" s="23"/>
    </row>
    <row r="20" spans="2:14">
      <c r="E20" s="23"/>
      <c r="H20" s="23"/>
      <c r="K20" s="23"/>
      <c r="N20" s="23"/>
    </row>
    <row r="21" spans="2:14">
      <c r="E21" s="23"/>
      <c r="H21" s="23"/>
      <c r="K21" s="23"/>
      <c r="N21" s="23"/>
    </row>
  </sheetData>
  <mergeCells count="24">
    <mergeCell ref="P12:P13"/>
    <mergeCell ref="D8:I8"/>
    <mergeCell ref="F12:F13"/>
    <mergeCell ref="G12:G13"/>
    <mergeCell ref="H12:H13"/>
    <mergeCell ref="L12:L13"/>
    <mergeCell ref="P9:P10"/>
    <mergeCell ref="F9:F10"/>
    <mergeCell ref="J8:O8"/>
    <mergeCell ref="B4:J4"/>
    <mergeCell ref="A11:C11"/>
    <mergeCell ref="D11:I11"/>
    <mergeCell ref="J11:O11"/>
    <mergeCell ref="M12:M13"/>
    <mergeCell ref="N12:N13"/>
    <mergeCell ref="A6:C6"/>
    <mergeCell ref="D6:I6"/>
    <mergeCell ref="J6:O6"/>
    <mergeCell ref="M9:M10"/>
    <mergeCell ref="N9:N10"/>
    <mergeCell ref="A8:C8"/>
    <mergeCell ref="G9:G10"/>
    <mergeCell ref="H9:H10"/>
    <mergeCell ref="L9:L10"/>
  </mergeCells>
  <phoneticPr fontId="1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7"/>
  <sheetViews>
    <sheetView zoomScaleNormal="100" workbookViewId="0">
      <selection activeCell="K38" sqref="K38"/>
    </sheetView>
  </sheetViews>
  <sheetFormatPr baseColWidth="10" defaultRowHeight="13.8"/>
  <cols>
    <col min="1" max="1" width="16.88671875" style="23" customWidth="1"/>
    <col min="2" max="2" width="36.21875" style="23" customWidth="1"/>
    <col min="3" max="4" width="1.109375" style="23" customWidth="1"/>
    <col min="5" max="5" width="13.88671875" style="23" bestFit="1" customWidth="1"/>
    <col min="6" max="6" width="2" style="23" bestFit="1" customWidth="1"/>
    <col min="7" max="7" width="6.88671875" style="23" bestFit="1" customWidth="1"/>
    <col min="8" max="8" width="2.44140625" style="23" bestFit="1" customWidth="1"/>
    <col min="9" max="10" width="1.109375" style="23" customWidth="1"/>
    <col min="11" max="11" width="13.88671875" style="23" bestFit="1" customWidth="1"/>
    <col min="12" max="12" width="2" style="23" bestFit="1" customWidth="1"/>
    <col min="13" max="13" width="6.6640625" style="23" bestFit="1" customWidth="1"/>
    <col min="14" max="14" width="2.44140625" style="23" bestFit="1" customWidth="1"/>
    <col min="15" max="15" width="1.109375" style="23" customWidth="1"/>
    <col min="16" max="16" width="7.6640625" style="23" bestFit="1" customWidth="1"/>
    <col min="17" max="16384" width="11.5546875" style="23"/>
  </cols>
  <sheetData>
    <row r="1" spans="1:16" s="117" customFormat="1"/>
    <row r="2" spans="1:16" s="117" customFormat="1" ht="70.2" customHeight="1">
      <c r="B2" s="130" t="s">
        <v>140</v>
      </c>
    </row>
    <row r="3" spans="1:16" s="117" customFormat="1"/>
    <row r="4" spans="1:16" s="117" customFormat="1">
      <c r="B4" s="134" t="s">
        <v>141</v>
      </c>
      <c r="C4" s="134"/>
      <c r="D4" s="134"/>
      <c r="E4" s="134"/>
      <c r="F4" s="134"/>
      <c r="G4" s="134"/>
      <c r="H4" s="134"/>
      <c r="I4" s="134"/>
      <c r="J4" s="134"/>
    </row>
    <row r="5" spans="1:16" s="117" customFormat="1"/>
    <row r="6" spans="1:16" ht="13.2" customHeight="1">
      <c r="A6" s="149" t="s">
        <v>0</v>
      </c>
      <c r="B6" s="149"/>
      <c r="C6" s="149"/>
      <c r="D6" s="172" t="s">
        <v>132</v>
      </c>
      <c r="E6" s="172"/>
      <c r="F6" s="172"/>
      <c r="G6" s="172"/>
      <c r="H6" s="172"/>
      <c r="I6" s="172"/>
      <c r="J6" s="172" t="s">
        <v>131</v>
      </c>
      <c r="K6" s="172"/>
      <c r="L6" s="172"/>
      <c r="M6" s="172"/>
      <c r="N6" s="172"/>
      <c r="O6" s="172"/>
      <c r="P6" s="100" t="s">
        <v>1</v>
      </c>
    </row>
    <row r="7" spans="1:16">
      <c r="A7" s="164"/>
      <c r="B7" s="165"/>
      <c r="C7" s="166"/>
      <c r="D7" s="2"/>
      <c r="E7" s="3"/>
      <c r="F7" s="3"/>
      <c r="G7" s="3"/>
      <c r="H7" s="3"/>
      <c r="I7" s="1"/>
      <c r="J7" s="2"/>
      <c r="K7" s="3"/>
      <c r="L7" s="3"/>
      <c r="M7" s="3"/>
      <c r="N7" s="3"/>
      <c r="O7" s="1"/>
      <c r="P7" s="4"/>
    </row>
    <row r="8" spans="1:16">
      <c r="A8" s="5"/>
      <c r="B8" s="6" t="s">
        <v>40</v>
      </c>
      <c r="C8" s="7"/>
      <c r="D8" s="5"/>
      <c r="E8" s="8">
        <v>232262244.72999999</v>
      </c>
      <c r="F8" s="167" t="s">
        <v>3</v>
      </c>
      <c r="G8" s="167">
        <f>E8/E9</f>
        <v>259.62</v>
      </c>
      <c r="H8" s="167"/>
      <c r="I8" s="17"/>
      <c r="J8" s="5"/>
      <c r="K8" s="8">
        <v>159965448.11000001</v>
      </c>
      <c r="L8" s="167" t="s">
        <v>3</v>
      </c>
      <c r="M8" s="167">
        <f>K8/K9</f>
        <v>179.51</v>
      </c>
      <c r="N8" s="167"/>
      <c r="O8" s="17"/>
      <c r="P8" s="147">
        <f>G8-M8</f>
        <v>80.11</v>
      </c>
    </row>
    <row r="9" spans="1:16">
      <c r="A9" s="12"/>
      <c r="B9" s="6" t="s">
        <v>10</v>
      </c>
      <c r="C9" s="13"/>
      <c r="D9" s="12"/>
      <c r="E9" s="84">
        <v>894636</v>
      </c>
      <c r="F9" s="168"/>
      <c r="G9" s="168"/>
      <c r="H9" s="168"/>
      <c r="I9" s="19"/>
      <c r="J9" s="12"/>
      <c r="K9" s="84">
        <v>891111</v>
      </c>
      <c r="L9" s="168"/>
      <c r="M9" s="168"/>
      <c r="N9" s="168"/>
      <c r="O9" s="19"/>
      <c r="P9" s="148"/>
    </row>
    <row r="10" spans="1:16">
      <c r="A10" s="164"/>
      <c r="B10" s="165"/>
      <c r="C10" s="166"/>
      <c r="D10" s="2"/>
      <c r="E10" s="3"/>
      <c r="F10" s="3"/>
      <c r="G10" s="3"/>
      <c r="H10" s="3"/>
      <c r="I10" s="1"/>
      <c r="J10" s="2"/>
      <c r="K10" s="3"/>
      <c r="L10" s="3"/>
      <c r="M10" s="3"/>
      <c r="N10" s="3"/>
      <c r="O10" s="1"/>
      <c r="P10" s="4"/>
    </row>
    <row r="11" spans="1:16">
      <c r="A11" s="5"/>
      <c r="B11" s="6" t="s">
        <v>40</v>
      </c>
      <c r="C11" s="7"/>
      <c r="D11" s="5"/>
      <c r="E11" s="8">
        <f>E8</f>
        <v>232262244.72999999</v>
      </c>
      <c r="F11" s="167" t="s">
        <v>3</v>
      </c>
      <c r="G11" s="167">
        <f>E11*100/E12</f>
        <v>42.01</v>
      </c>
      <c r="H11" s="167" t="s">
        <v>4</v>
      </c>
      <c r="I11" s="17"/>
      <c r="J11" s="5"/>
      <c r="K11" s="8">
        <f>K8</f>
        <v>159965448.11000001</v>
      </c>
      <c r="L11" s="167" t="s">
        <v>3</v>
      </c>
      <c r="M11" s="167">
        <f>K11*100/K12</f>
        <v>33.229999999999997</v>
      </c>
      <c r="N11" s="167" t="s">
        <v>4</v>
      </c>
      <c r="O11" s="17"/>
      <c r="P11" s="147">
        <f>G11-M11</f>
        <v>8.7799999999999994</v>
      </c>
    </row>
    <row r="12" spans="1:16">
      <c r="A12" s="12"/>
      <c r="B12" s="6" t="s">
        <v>41</v>
      </c>
      <c r="C12" s="13"/>
      <c r="D12" s="12"/>
      <c r="E12" s="8">
        <v>552862102.74000001</v>
      </c>
      <c r="F12" s="168"/>
      <c r="G12" s="168"/>
      <c r="H12" s="168"/>
      <c r="I12" s="19"/>
      <c r="J12" s="12"/>
      <c r="K12" s="8">
        <v>481348631.36000001</v>
      </c>
      <c r="L12" s="168"/>
      <c r="M12" s="168"/>
      <c r="N12" s="168"/>
      <c r="O12" s="19"/>
      <c r="P12" s="148"/>
    </row>
    <row r="13" spans="1:16">
      <c r="A13" s="161" t="s">
        <v>42</v>
      </c>
      <c r="B13" s="173"/>
      <c r="C13" s="174"/>
      <c r="D13" s="164"/>
      <c r="E13" s="165"/>
      <c r="F13" s="165"/>
      <c r="G13" s="165"/>
      <c r="H13" s="165"/>
      <c r="I13" s="166"/>
      <c r="J13" s="164"/>
      <c r="K13" s="165"/>
      <c r="L13" s="165"/>
      <c r="M13" s="165"/>
      <c r="N13" s="165"/>
      <c r="O13" s="166"/>
      <c r="P13" s="4"/>
    </row>
    <row r="14" spans="1:16">
      <c r="A14" s="5"/>
      <c r="B14" s="6" t="s">
        <v>43</v>
      </c>
      <c r="C14" s="7"/>
      <c r="D14" s="85"/>
      <c r="E14" s="20">
        <v>68981442.980000004</v>
      </c>
      <c r="F14" s="141" t="s">
        <v>3</v>
      </c>
      <c r="G14" s="141">
        <f>E14*100/E15</f>
        <v>8.16</v>
      </c>
      <c r="H14" s="141" t="s">
        <v>4</v>
      </c>
      <c r="I14" s="86"/>
      <c r="J14" s="85"/>
      <c r="K14" s="20">
        <v>61160669.369999997</v>
      </c>
      <c r="L14" s="141" t="s">
        <v>3</v>
      </c>
      <c r="M14" s="141">
        <f>K14*100/K15</f>
        <v>7.8</v>
      </c>
      <c r="N14" s="141" t="s">
        <v>4</v>
      </c>
      <c r="O14" s="86"/>
      <c r="P14" s="147">
        <f>G14-M14</f>
        <v>0.36</v>
      </c>
    </row>
    <row r="15" spans="1:16">
      <c r="A15" s="12"/>
      <c r="B15" s="6" t="s">
        <v>114</v>
      </c>
      <c r="C15" s="13"/>
      <c r="D15" s="87"/>
      <c r="E15" s="20">
        <v>845854621.19000006</v>
      </c>
      <c r="F15" s="142"/>
      <c r="G15" s="142"/>
      <c r="H15" s="142"/>
      <c r="I15" s="88"/>
      <c r="J15" s="87"/>
      <c r="K15" s="20">
        <v>783969312.25</v>
      </c>
      <c r="L15" s="142"/>
      <c r="M15" s="142"/>
      <c r="N15" s="142"/>
      <c r="O15" s="88"/>
      <c r="P15" s="148"/>
    </row>
    <row r="16" spans="1:16">
      <c r="A16" s="161" t="s">
        <v>44</v>
      </c>
      <c r="B16" s="162"/>
      <c r="C16" s="163"/>
      <c r="D16" s="135"/>
      <c r="E16" s="136"/>
      <c r="F16" s="136"/>
      <c r="G16" s="136"/>
      <c r="H16" s="136"/>
      <c r="I16" s="137"/>
      <c r="J16" s="135"/>
      <c r="K16" s="136"/>
      <c r="L16" s="136"/>
      <c r="M16" s="136"/>
      <c r="N16" s="136"/>
      <c r="O16" s="137"/>
      <c r="P16" s="4"/>
    </row>
    <row r="17" spans="1:18">
      <c r="A17" s="5"/>
      <c r="B17" s="6" t="s">
        <v>45</v>
      </c>
      <c r="C17" s="7"/>
      <c r="D17" s="85"/>
      <c r="E17" s="20">
        <v>106273893.17</v>
      </c>
      <c r="F17" s="141" t="s">
        <v>3</v>
      </c>
      <c r="G17" s="141">
        <f>E17*100/E18</f>
        <v>12.56</v>
      </c>
      <c r="H17" s="141" t="s">
        <v>4</v>
      </c>
      <c r="I17" s="86"/>
      <c r="J17" s="85"/>
      <c r="K17" s="20">
        <v>58412306.380000003</v>
      </c>
      <c r="L17" s="141" t="s">
        <v>3</v>
      </c>
      <c r="M17" s="141">
        <f>K17*100/K18</f>
        <v>7.45</v>
      </c>
      <c r="N17" s="141" t="s">
        <v>4</v>
      </c>
      <c r="O17" s="86"/>
      <c r="P17" s="147">
        <f>G17-M17</f>
        <v>5.1100000000000003</v>
      </c>
    </row>
    <row r="18" spans="1:18">
      <c r="A18" s="12"/>
      <c r="B18" s="6" t="s">
        <v>114</v>
      </c>
      <c r="C18" s="13"/>
      <c r="D18" s="87"/>
      <c r="E18" s="20">
        <f>E15</f>
        <v>845854621.19000006</v>
      </c>
      <c r="F18" s="142"/>
      <c r="G18" s="142"/>
      <c r="H18" s="142"/>
      <c r="I18" s="88"/>
      <c r="J18" s="87"/>
      <c r="K18" s="20">
        <f>K15</f>
        <v>783969312.25</v>
      </c>
      <c r="L18" s="142"/>
      <c r="M18" s="142"/>
      <c r="N18" s="142"/>
      <c r="O18" s="88"/>
      <c r="P18" s="148"/>
    </row>
    <row r="19" spans="1:18">
      <c r="A19" s="161" t="s">
        <v>46</v>
      </c>
      <c r="B19" s="162"/>
      <c r="C19" s="163"/>
      <c r="D19" s="135"/>
      <c r="E19" s="136"/>
      <c r="F19" s="136"/>
      <c r="G19" s="136"/>
      <c r="H19" s="136"/>
      <c r="I19" s="137"/>
      <c r="J19" s="135"/>
      <c r="K19" s="136"/>
      <c r="L19" s="136"/>
      <c r="M19" s="136"/>
      <c r="N19" s="136"/>
      <c r="O19" s="137"/>
      <c r="P19" s="4"/>
    </row>
    <row r="20" spans="1:18">
      <c r="A20" s="5"/>
      <c r="B20" s="6" t="s">
        <v>45</v>
      </c>
      <c r="C20" s="7"/>
      <c r="D20" s="85"/>
      <c r="E20" s="20">
        <f>E17</f>
        <v>106273893.17</v>
      </c>
      <c r="F20" s="141" t="s">
        <v>3</v>
      </c>
      <c r="G20" s="141">
        <f>E20*100/E21</f>
        <v>135.16</v>
      </c>
      <c r="H20" s="141" t="s">
        <v>4</v>
      </c>
      <c r="I20" s="86"/>
      <c r="J20" s="85"/>
      <c r="K20" s="20">
        <f>K17</f>
        <v>58412306.380000003</v>
      </c>
      <c r="L20" s="141" t="s">
        <v>3</v>
      </c>
      <c r="M20" s="141">
        <f>K20*100/K21</f>
        <v>118.06</v>
      </c>
      <c r="N20" s="141" t="s">
        <v>4</v>
      </c>
      <c r="O20" s="86"/>
      <c r="P20" s="147">
        <f>G20-M20</f>
        <v>17.100000000000001</v>
      </c>
    </row>
    <row r="21" spans="1:18">
      <c r="A21" s="12"/>
      <c r="B21" s="6" t="s">
        <v>47</v>
      </c>
      <c r="C21" s="13"/>
      <c r="D21" s="87"/>
      <c r="E21" s="20">
        <v>78630786.959999993</v>
      </c>
      <c r="F21" s="142"/>
      <c r="G21" s="142"/>
      <c r="H21" s="142"/>
      <c r="I21" s="88"/>
      <c r="J21" s="87"/>
      <c r="K21" s="20">
        <v>49476095.210000001</v>
      </c>
      <c r="L21" s="142"/>
      <c r="M21" s="142"/>
      <c r="N21" s="142"/>
      <c r="O21" s="88"/>
      <c r="P21" s="148"/>
    </row>
    <row r="22" spans="1:18">
      <c r="A22" s="161" t="s">
        <v>48</v>
      </c>
      <c r="B22" s="162"/>
      <c r="C22" s="163"/>
      <c r="D22" s="164"/>
      <c r="E22" s="165"/>
      <c r="F22" s="165"/>
      <c r="G22" s="165"/>
      <c r="H22" s="165"/>
      <c r="I22" s="166"/>
      <c r="J22" s="164"/>
      <c r="K22" s="165"/>
      <c r="L22" s="165"/>
      <c r="M22" s="165"/>
      <c r="N22" s="165"/>
      <c r="O22" s="166"/>
      <c r="P22" s="4"/>
    </row>
    <row r="23" spans="1:18">
      <c r="A23" s="5"/>
      <c r="B23" s="6" t="s">
        <v>45</v>
      </c>
      <c r="C23" s="7"/>
      <c r="D23" s="5"/>
      <c r="E23" s="8">
        <f>E20</f>
        <v>106273893.17</v>
      </c>
      <c r="F23" s="167" t="s">
        <v>3</v>
      </c>
      <c r="G23" s="167">
        <f>E23*100/E24</f>
        <v>72</v>
      </c>
      <c r="H23" s="167" t="s">
        <v>4</v>
      </c>
      <c r="I23" s="17"/>
      <c r="J23" s="5"/>
      <c r="K23" s="8">
        <f>K20</f>
        <v>58412306.380000003</v>
      </c>
      <c r="L23" s="167" t="s">
        <v>3</v>
      </c>
      <c r="M23" s="167">
        <f>K23*100/K24</f>
        <v>57.9</v>
      </c>
      <c r="N23" s="167" t="s">
        <v>4</v>
      </c>
      <c r="O23" s="17"/>
      <c r="P23" s="147">
        <f>G23-M23</f>
        <v>14.1</v>
      </c>
    </row>
    <row r="24" spans="1:18">
      <c r="A24" s="12"/>
      <c r="B24" s="6" t="s">
        <v>49</v>
      </c>
      <c r="C24" s="13"/>
      <c r="D24" s="12"/>
      <c r="E24" s="8">
        <v>147606561.72</v>
      </c>
      <c r="F24" s="168"/>
      <c r="G24" s="168"/>
      <c r="H24" s="168"/>
      <c r="I24" s="19"/>
      <c r="J24" s="12"/>
      <c r="K24" s="8">
        <v>100891380.42</v>
      </c>
      <c r="L24" s="168"/>
      <c r="M24" s="168"/>
      <c r="N24" s="168"/>
      <c r="O24" s="19"/>
      <c r="P24" s="148"/>
    </row>
    <row r="25" spans="1:18" s="104" customFormat="1" ht="23.4" customHeight="1">
      <c r="A25" s="138" t="s">
        <v>104</v>
      </c>
      <c r="B25" s="139"/>
      <c r="C25" s="140"/>
      <c r="D25" s="135"/>
      <c r="E25" s="136"/>
      <c r="F25" s="136"/>
      <c r="G25" s="136"/>
      <c r="H25" s="136"/>
      <c r="I25" s="137"/>
      <c r="J25" s="135"/>
      <c r="K25" s="136"/>
      <c r="L25" s="136"/>
      <c r="M25" s="136"/>
      <c r="N25" s="136"/>
      <c r="O25" s="137"/>
      <c r="P25" s="99"/>
      <c r="R25" s="105"/>
    </row>
    <row r="26" spans="1:18" s="104" customFormat="1" ht="12">
      <c r="A26" s="85"/>
      <c r="B26" s="95" t="s">
        <v>103</v>
      </c>
      <c r="C26" s="96"/>
      <c r="D26" s="85"/>
      <c r="E26" s="20">
        <f>E14</f>
        <v>68981442.980000004</v>
      </c>
      <c r="F26" s="141" t="s">
        <v>3</v>
      </c>
      <c r="G26" s="143">
        <f>E26*100/E27</f>
        <v>64.91</v>
      </c>
      <c r="H26" s="145" t="s">
        <v>4</v>
      </c>
      <c r="I26" s="86"/>
      <c r="J26" s="85"/>
      <c r="K26" s="20">
        <f>K14</f>
        <v>61160669.369999997</v>
      </c>
      <c r="L26" s="141" t="s">
        <v>3</v>
      </c>
      <c r="M26" s="143">
        <f>K26*100/K27</f>
        <v>104.71</v>
      </c>
      <c r="N26" s="145" t="s">
        <v>4</v>
      </c>
      <c r="O26" s="86"/>
      <c r="P26" s="155">
        <f>G26-M26</f>
        <v>-39.799999999999997</v>
      </c>
      <c r="R26" s="105"/>
    </row>
    <row r="27" spans="1:18" s="104" customFormat="1" ht="12">
      <c r="A27" s="87"/>
      <c r="B27" s="95" t="s">
        <v>105</v>
      </c>
      <c r="C27" s="97"/>
      <c r="D27" s="87"/>
      <c r="E27" s="20">
        <f>E23</f>
        <v>106273893.17</v>
      </c>
      <c r="F27" s="142"/>
      <c r="G27" s="144"/>
      <c r="H27" s="146"/>
      <c r="I27" s="88"/>
      <c r="J27" s="87"/>
      <c r="K27" s="20">
        <f>K23</f>
        <v>58412306.380000003</v>
      </c>
      <c r="L27" s="142"/>
      <c r="M27" s="144"/>
      <c r="N27" s="146"/>
      <c r="O27" s="88"/>
      <c r="P27" s="156"/>
      <c r="R27" s="105"/>
    </row>
    <row r="30" spans="1:18">
      <c r="B30" s="89" t="s">
        <v>50</v>
      </c>
      <c r="G30" s="26">
        <f>G11</f>
        <v>42.01</v>
      </c>
      <c r="M30" s="26">
        <f>M11</f>
        <v>33.229999999999997</v>
      </c>
    </row>
    <row r="31" spans="1:18">
      <c r="B31" s="24" t="s">
        <v>42</v>
      </c>
      <c r="G31" s="26">
        <f>G14</f>
        <v>8.16</v>
      </c>
      <c r="M31" s="26">
        <f>M14</f>
        <v>7.8</v>
      </c>
    </row>
    <row r="32" spans="1:18">
      <c r="B32" s="24" t="s">
        <v>44</v>
      </c>
      <c r="G32" s="26">
        <f>G17</f>
        <v>12.56</v>
      </c>
      <c r="M32" s="26">
        <f>M17</f>
        <v>7.45</v>
      </c>
    </row>
    <row r="33" spans="2:18">
      <c r="B33" s="24" t="s">
        <v>46</v>
      </c>
      <c r="G33" s="26">
        <f>G20</f>
        <v>135.16</v>
      </c>
      <c r="M33" s="26">
        <f>M20</f>
        <v>118.06</v>
      </c>
    </row>
    <row r="34" spans="2:18">
      <c r="B34" s="24" t="s">
        <v>48</v>
      </c>
      <c r="G34" s="26">
        <f>G23</f>
        <v>72</v>
      </c>
      <c r="M34" s="26">
        <f>M23</f>
        <v>57.9</v>
      </c>
    </row>
    <row r="35" spans="2:18" ht="24">
      <c r="B35" s="24" t="s">
        <v>104</v>
      </c>
      <c r="C35" s="24"/>
      <c r="D35" s="24"/>
      <c r="E35" s="91"/>
      <c r="F35" s="44"/>
      <c r="G35" s="43">
        <f>'Resultado-remanente'!G26</f>
        <v>64.91</v>
      </c>
      <c r="H35" s="27"/>
      <c r="K35" s="25"/>
      <c r="M35" s="26">
        <f>'Resultado-remanente'!M26</f>
        <v>104.71</v>
      </c>
      <c r="N35" s="90"/>
      <c r="O35" s="44"/>
    </row>
    <row r="37" spans="2:18" s="44" customFormat="1" ht="12" customHeight="1">
      <c r="R37" s="46"/>
    </row>
  </sheetData>
  <mergeCells count="70">
    <mergeCell ref="M26:M27"/>
    <mergeCell ref="N26:N27"/>
    <mergeCell ref="P26:P27"/>
    <mergeCell ref="A25:C25"/>
    <mergeCell ref="D25:I25"/>
    <mergeCell ref="J25:O25"/>
    <mergeCell ref="F26:F27"/>
    <mergeCell ref="G26:G27"/>
    <mergeCell ref="H26:H27"/>
    <mergeCell ref="L26:L27"/>
    <mergeCell ref="M23:M24"/>
    <mergeCell ref="N23:N24"/>
    <mergeCell ref="P23:P24"/>
    <mergeCell ref="F23:F24"/>
    <mergeCell ref="G23:G24"/>
    <mergeCell ref="H23:H24"/>
    <mergeCell ref="L23:L24"/>
    <mergeCell ref="M20:M21"/>
    <mergeCell ref="N20:N21"/>
    <mergeCell ref="P20:P21"/>
    <mergeCell ref="A22:C22"/>
    <mergeCell ref="D22:I22"/>
    <mergeCell ref="J22:O22"/>
    <mergeCell ref="F20:F21"/>
    <mergeCell ref="G20:G21"/>
    <mergeCell ref="H20:H21"/>
    <mergeCell ref="L20:L21"/>
    <mergeCell ref="P17:P18"/>
    <mergeCell ref="A19:C19"/>
    <mergeCell ref="D19:I19"/>
    <mergeCell ref="J19:O19"/>
    <mergeCell ref="F17:F18"/>
    <mergeCell ref="G17:G18"/>
    <mergeCell ref="H17:H18"/>
    <mergeCell ref="L17:L18"/>
    <mergeCell ref="M17:M18"/>
    <mergeCell ref="N17:N18"/>
    <mergeCell ref="A16:C16"/>
    <mergeCell ref="D16:I16"/>
    <mergeCell ref="J16:O16"/>
    <mergeCell ref="M14:M15"/>
    <mergeCell ref="N14:N15"/>
    <mergeCell ref="L11:L12"/>
    <mergeCell ref="M11:M12"/>
    <mergeCell ref="N11:N12"/>
    <mergeCell ref="P11:P12"/>
    <mergeCell ref="A13:C13"/>
    <mergeCell ref="D13:I13"/>
    <mergeCell ref="J13:O13"/>
    <mergeCell ref="P8:P9"/>
    <mergeCell ref="F8:F9"/>
    <mergeCell ref="G8:G9"/>
    <mergeCell ref="H8:H9"/>
    <mergeCell ref="L8:L9"/>
    <mergeCell ref="B4:J4"/>
    <mergeCell ref="P14:P15"/>
    <mergeCell ref="F14:F15"/>
    <mergeCell ref="G14:G15"/>
    <mergeCell ref="H14:H15"/>
    <mergeCell ref="L14:L15"/>
    <mergeCell ref="A7:C7"/>
    <mergeCell ref="M8:M9"/>
    <mergeCell ref="N8:N9"/>
    <mergeCell ref="A6:C6"/>
    <mergeCell ref="D6:I6"/>
    <mergeCell ref="J6:O6"/>
    <mergeCell ref="A10:C10"/>
    <mergeCell ref="F11:F12"/>
    <mergeCell ref="G11:G12"/>
    <mergeCell ref="H11:H12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S38" sqref="S38"/>
    </sheetView>
  </sheetViews>
  <sheetFormatPr baseColWidth="10" defaultRowHeight="13.8"/>
  <cols>
    <col min="1" max="1" width="16.88671875" style="23" customWidth="1"/>
    <col min="2" max="2" width="35.109375" style="23" customWidth="1"/>
    <col min="3" max="4" width="1.109375" style="23" customWidth="1"/>
    <col min="5" max="5" width="10.6640625" style="23" bestFit="1" customWidth="1"/>
    <col min="6" max="6" width="2" style="23" bestFit="1" customWidth="1"/>
    <col min="7" max="7" width="5.44140625" style="23" bestFit="1" customWidth="1"/>
    <col min="8" max="8" width="2" style="23" bestFit="1" customWidth="1"/>
    <col min="9" max="10" width="1.109375" style="23" customWidth="1"/>
    <col min="11" max="11" width="10.6640625" style="23" bestFit="1" customWidth="1"/>
    <col min="12" max="12" width="2" style="23" bestFit="1" customWidth="1"/>
    <col min="13" max="13" width="5.44140625" style="23" bestFit="1" customWidth="1"/>
    <col min="14" max="14" width="2" style="23" bestFit="1" customWidth="1"/>
    <col min="15" max="15" width="1.109375" style="23" customWidth="1"/>
    <col min="16" max="16" width="5.21875" style="37" bestFit="1" customWidth="1"/>
    <col min="17" max="16384" width="11.5546875" style="23"/>
  </cols>
  <sheetData>
    <row r="1" spans="1:16" s="117" customFormat="1">
      <c r="P1" s="120"/>
    </row>
    <row r="2" spans="1:16" s="117" customFormat="1" ht="64.8" customHeight="1">
      <c r="B2" s="131" t="s">
        <v>142</v>
      </c>
      <c r="P2" s="120"/>
    </row>
    <row r="3" spans="1:16" s="117" customFormat="1">
      <c r="P3" s="120"/>
    </row>
    <row r="4" spans="1:16" s="117" customFormat="1">
      <c r="B4" s="127" t="s">
        <v>143</v>
      </c>
      <c r="C4" s="127"/>
      <c r="D4" s="127"/>
      <c r="E4" s="127"/>
      <c r="F4" s="127"/>
      <c r="G4" s="127"/>
      <c r="H4" s="127"/>
      <c r="I4" s="127"/>
      <c r="J4" s="127"/>
      <c r="K4" s="127"/>
      <c r="P4" s="120"/>
    </row>
    <row r="5" spans="1:16" s="117" customFormat="1">
      <c r="P5" s="120"/>
    </row>
    <row r="6" spans="1:16" ht="13.2" customHeight="1">
      <c r="A6" s="157" t="s">
        <v>0</v>
      </c>
      <c r="B6" s="157"/>
      <c r="C6" s="157"/>
      <c r="D6" s="172" t="s">
        <v>132</v>
      </c>
      <c r="E6" s="172"/>
      <c r="F6" s="172"/>
      <c r="G6" s="172"/>
      <c r="H6" s="172"/>
      <c r="I6" s="172"/>
      <c r="J6" s="172" t="s">
        <v>131</v>
      </c>
      <c r="K6" s="172"/>
      <c r="L6" s="172"/>
      <c r="M6" s="172"/>
      <c r="N6" s="172"/>
      <c r="O6" s="172"/>
      <c r="P6" s="100" t="s">
        <v>1</v>
      </c>
    </row>
    <row r="7" spans="1:16">
      <c r="A7" s="31"/>
      <c r="B7" s="16"/>
      <c r="C7" s="32"/>
      <c r="D7" s="33"/>
      <c r="E7" s="34"/>
      <c r="F7" s="35"/>
      <c r="G7" s="35"/>
      <c r="H7" s="35"/>
      <c r="I7" s="35"/>
      <c r="J7" s="33"/>
      <c r="K7" s="34"/>
      <c r="L7" s="35"/>
      <c r="M7" s="35"/>
      <c r="N7" s="35"/>
      <c r="O7" s="35"/>
      <c r="P7" s="36"/>
    </row>
    <row r="8" spans="1:16">
      <c r="A8" s="5"/>
      <c r="B8" s="6" t="s">
        <v>2</v>
      </c>
      <c r="C8" s="7"/>
      <c r="D8" s="5"/>
      <c r="E8" s="20">
        <v>112337580.67</v>
      </c>
      <c r="F8" s="167" t="s">
        <v>3</v>
      </c>
      <c r="G8" s="167">
        <f>E8/E9*100</f>
        <v>13.28</v>
      </c>
      <c r="H8" s="167" t="s">
        <v>4</v>
      </c>
      <c r="I8" s="9"/>
      <c r="J8" s="5"/>
      <c r="K8" s="20">
        <v>110606925.03</v>
      </c>
      <c r="L8" s="167" t="s">
        <v>3</v>
      </c>
      <c r="M8" s="167">
        <f>K8/K9*100</f>
        <v>14.11</v>
      </c>
      <c r="N8" s="167" t="s">
        <v>4</v>
      </c>
      <c r="O8" s="9"/>
      <c r="P8" s="147">
        <f>G8-M8</f>
        <v>-0.83</v>
      </c>
    </row>
    <row r="9" spans="1:16">
      <c r="A9" s="5"/>
      <c r="B9" s="24" t="s">
        <v>5</v>
      </c>
      <c r="C9" s="7"/>
      <c r="D9" s="5"/>
      <c r="E9" s="9">
        <v>845854621.19000006</v>
      </c>
      <c r="F9" s="167"/>
      <c r="G9" s="167"/>
      <c r="H9" s="167"/>
      <c r="I9" s="9"/>
      <c r="J9" s="5"/>
      <c r="K9" s="9">
        <v>783969312.25</v>
      </c>
      <c r="L9" s="167"/>
      <c r="M9" s="167"/>
      <c r="N9" s="167"/>
      <c r="O9" s="9"/>
      <c r="P9" s="147"/>
    </row>
    <row r="10" spans="1:16">
      <c r="A10" s="5"/>
      <c r="B10" s="24"/>
      <c r="C10" s="7"/>
      <c r="D10" s="5"/>
      <c r="E10" s="167"/>
      <c r="F10" s="167"/>
      <c r="G10" s="167"/>
      <c r="H10" s="167"/>
      <c r="I10" s="9"/>
      <c r="J10" s="5"/>
      <c r="K10" s="167"/>
      <c r="L10" s="167"/>
      <c r="M10" s="167"/>
      <c r="N10" s="167"/>
      <c r="O10" s="9"/>
      <c r="P10" s="11"/>
    </row>
    <row r="11" spans="1:16">
      <c r="A11" s="5"/>
      <c r="B11" s="6" t="s">
        <v>6</v>
      </c>
      <c r="C11" s="7"/>
      <c r="D11" s="5"/>
      <c r="E11" s="20">
        <v>6657983.3300000001</v>
      </c>
      <c r="F11" s="167" t="s">
        <v>3</v>
      </c>
      <c r="G11" s="167">
        <f>E11*100/E12</f>
        <v>0.79</v>
      </c>
      <c r="H11" s="167" t="s">
        <v>4</v>
      </c>
      <c r="I11" s="17"/>
      <c r="J11" s="5"/>
      <c r="K11" s="20">
        <v>10808868.93</v>
      </c>
      <c r="L11" s="167" t="s">
        <v>3</v>
      </c>
      <c r="M11" s="167">
        <f>K11*100/K12</f>
        <v>1.38</v>
      </c>
      <c r="N11" s="167" t="s">
        <v>4</v>
      </c>
      <c r="O11" s="17"/>
      <c r="P11" s="147">
        <f>G11-M11</f>
        <v>-0.59</v>
      </c>
    </row>
    <row r="12" spans="1:16">
      <c r="A12" s="5"/>
      <c r="B12" s="24" t="s">
        <v>5</v>
      </c>
      <c r="C12" s="7"/>
      <c r="D12" s="5"/>
      <c r="E12" s="9">
        <f>E9</f>
        <v>845854621.19000006</v>
      </c>
      <c r="F12" s="167"/>
      <c r="G12" s="167"/>
      <c r="H12" s="167"/>
      <c r="I12" s="17"/>
      <c r="J12" s="5"/>
      <c r="K12" s="9">
        <f>K9</f>
        <v>783969312.25</v>
      </c>
      <c r="L12" s="167"/>
      <c r="M12" s="167"/>
      <c r="N12" s="167"/>
      <c r="O12" s="17"/>
      <c r="P12" s="147"/>
    </row>
    <row r="13" spans="1:16">
      <c r="A13" s="175"/>
      <c r="B13" s="176"/>
      <c r="C13" s="177"/>
      <c r="D13" s="178"/>
      <c r="E13" s="179"/>
      <c r="F13" s="179"/>
      <c r="G13" s="179"/>
      <c r="H13" s="179"/>
      <c r="I13" s="180"/>
      <c r="J13" s="178"/>
      <c r="K13" s="179"/>
      <c r="L13" s="179"/>
      <c r="M13" s="179"/>
      <c r="N13" s="179"/>
      <c r="O13" s="180"/>
      <c r="P13" s="11"/>
    </row>
    <row r="14" spans="1:16">
      <c r="A14" s="5"/>
      <c r="B14" s="6" t="s">
        <v>7</v>
      </c>
      <c r="C14" s="7"/>
      <c r="D14" s="5"/>
      <c r="E14" s="20">
        <v>144864.56</v>
      </c>
      <c r="F14" s="167" t="s">
        <v>3</v>
      </c>
      <c r="G14" s="167">
        <f>E14*100/E15</f>
        <v>0.02</v>
      </c>
      <c r="H14" s="167" t="s">
        <v>4</v>
      </c>
      <c r="I14" s="17"/>
      <c r="J14" s="5"/>
      <c r="K14" s="20">
        <v>1876121.37</v>
      </c>
      <c r="L14" s="167" t="s">
        <v>3</v>
      </c>
      <c r="M14" s="167">
        <f>K14*100/K15</f>
        <v>0.24</v>
      </c>
      <c r="N14" s="167" t="s">
        <v>4</v>
      </c>
      <c r="O14" s="17"/>
      <c r="P14" s="147">
        <f>G14-M14</f>
        <v>-0.22</v>
      </c>
    </row>
    <row r="15" spans="1:16">
      <c r="A15" s="5"/>
      <c r="B15" s="24" t="s">
        <v>5</v>
      </c>
      <c r="C15" s="7"/>
      <c r="D15" s="5"/>
      <c r="E15" s="9">
        <f>E9</f>
        <v>845854621.19000006</v>
      </c>
      <c r="F15" s="167"/>
      <c r="G15" s="167"/>
      <c r="H15" s="167"/>
      <c r="I15" s="17"/>
      <c r="J15" s="5"/>
      <c r="K15" s="9">
        <f>K9</f>
        <v>783969312.25</v>
      </c>
      <c r="L15" s="167"/>
      <c r="M15" s="167"/>
      <c r="N15" s="167"/>
      <c r="O15" s="17"/>
      <c r="P15" s="147"/>
    </row>
    <row r="16" spans="1:16">
      <c r="A16" s="175"/>
      <c r="B16" s="176"/>
      <c r="C16" s="177"/>
      <c r="D16" s="178"/>
      <c r="E16" s="179"/>
      <c r="F16" s="179"/>
      <c r="G16" s="179"/>
      <c r="H16" s="179"/>
      <c r="I16" s="180"/>
      <c r="J16" s="178"/>
      <c r="K16" s="179"/>
      <c r="L16" s="179"/>
      <c r="M16" s="179"/>
      <c r="N16" s="179"/>
      <c r="O16" s="180"/>
      <c r="P16" s="11"/>
    </row>
    <row r="17" spans="1:16">
      <c r="A17" s="5"/>
      <c r="B17" s="6" t="s">
        <v>8</v>
      </c>
      <c r="C17" s="7"/>
      <c r="D17" s="5"/>
      <c r="E17" s="20">
        <v>231598975.81</v>
      </c>
      <c r="F17" s="167" t="s">
        <v>3</v>
      </c>
      <c r="G17" s="167">
        <f>E17*100/E18</f>
        <v>27.38</v>
      </c>
      <c r="H17" s="167" t="s">
        <v>4</v>
      </c>
      <c r="I17" s="17"/>
      <c r="J17" s="5"/>
      <c r="K17" s="20">
        <v>111185855.84999999</v>
      </c>
      <c r="L17" s="167" t="s">
        <v>3</v>
      </c>
      <c r="M17" s="167">
        <f>K17*100/K18</f>
        <v>14.18</v>
      </c>
      <c r="N17" s="167" t="s">
        <v>4</v>
      </c>
      <c r="O17" s="17"/>
      <c r="P17" s="147">
        <f>G17-M17</f>
        <v>13.2</v>
      </c>
    </row>
    <row r="18" spans="1:16">
      <c r="A18" s="5"/>
      <c r="B18" s="24" t="s">
        <v>5</v>
      </c>
      <c r="C18" s="7"/>
      <c r="D18" s="5"/>
      <c r="E18" s="9">
        <f>E9</f>
        <v>845854621.19000006</v>
      </c>
      <c r="F18" s="167"/>
      <c r="G18" s="167"/>
      <c r="H18" s="167"/>
      <c r="I18" s="17"/>
      <c r="J18" s="5"/>
      <c r="K18" s="9">
        <f>K9</f>
        <v>783969312.25</v>
      </c>
      <c r="L18" s="167"/>
      <c r="M18" s="167"/>
      <c r="N18" s="167"/>
      <c r="O18" s="17"/>
      <c r="P18" s="147"/>
    </row>
    <row r="19" spans="1:16">
      <c r="A19" s="175"/>
      <c r="B19" s="176"/>
      <c r="C19" s="177"/>
      <c r="D19" s="178"/>
      <c r="E19" s="179"/>
      <c r="F19" s="179"/>
      <c r="G19" s="179"/>
      <c r="H19" s="179"/>
      <c r="I19" s="180"/>
      <c r="J19" s="178"/>
      <c r="K19" s="179"/>
      <c r="L19" s="179"/>
      <c r="M19" s="179"/>
      <c r="N19" s="179"/>
      <c r="O19" s="180"/>
      <c r="P19" s="11"/>
    </row>
    <row r="20" spans="1:16">
      <c r="A20" s="5"/>
      <c r="B20" s="6" t="s">
        <v>9</v>
      </c>
      <c r="C20" s="7"/>
      <c r="D20" s="5"/>
      <c r="E20" s="20">
        <v>5617281.7800000003</v>
      </c>
      <c r="F20" s="167" t="s">
        <v>3</v>
      </c>
      <c r="G20" s="167">
        <f>E20*100/E21</f>
        <v>0.66</v>
      </c>
      <c r="H20" s="167" t="s">
        <v>4</v>
      </c>
      <c r="I20" s="17"/>
      <c r="J20" s="5"/>
      <c r="K20" s="20">
        <v>1965797.76</v>
      </c>
      <c r="L20" s="167" t="s">
        <v>3</v>
      </c>
      <c r="M20" s="167">
        <f>K20*100/K21</f>
        <v>0.25</v>
      </c>
      <c r="N20" s="167" t="s">
        <v>4</v>
      </c>
      <c r="O20" s="17"/>
      <c r="P20" s="147">
        <f>G20-M20</f>
        <v>0.41</v>
      </c>
    </row>
    <row r="21" spans="1:16">
      <c r="A21" s="5"/>
      <c r="B21" s="24" t="s">
        <v>5</v>
      </c>
      <c r="C21" s="7"/>
      <c r="D21" s="5"/>
      <c r="E21" s="9">
        <f>E9</f>
        <v>845854621.19000006</v>
      </c>
      <c r="F21" s="167"/>
      <c r="G21" s="167"/>
      <c r="H21" s="167"/>
      <c r="I21" s="17"/>
      <c r="J21" s="5"/>
      <c r="K21" s="9">
        <f>K9</f>
        <v>783969312.25</v>
      </c>
      <c r="L21" s="167"/>
      <c r="M21" s="167"/>
      <c r="N21" s="167"/>
      <c r="O21" s="17"/>
      <c r="P21" s="147"/>
    </row>
    <row r="22" spans="1:16">
      <c r="A22" s="175"/>
      <c r="B22" s="176"/>
      <c r="C22" s="177"/>
      <c r="D22" s="178"/>
      <c r="E22" s="179"/>
      <c r="F22" s="179"/>
      <c r="G22" s="179"/>
      <c r="H22" s="179"/>
      <c r="I22" s="180"/>
      <c r="J22" s="178"/>
      <c r="K22" s="179"/>
      <c r="L22" s="179"/>
      <c r="M22" s="179"/>
      <c r="N22" s="179"/>
      <c r="O22" s="180"/>
      <c r="P22" s="11"/>
    </row>
    <row r="23" spans="1:16">
      <c r="A23" s="5"/>
      <c r="B23" s="6" t="s">
        <v>2</v>
      </c>
      <c r="C23" s="7"/>
      <c r="D23" s="5"/>
      <c r="E23" s="20">
        <f>E8</f>
        <v>112337580.67</v>
      </c>
      <c r="F23" s="167" t="s">
        <v>3</v>
      </c>
      <c r="G23" s="167">
        <f>E23/E24</f>
        <v>125.57</v>
      </c>
      <c r="H23" s="167"/>
      <c r="I23" s="9"/>
      <c r="J23" s="5"/>
      <c r="K23" s="20">
        <f>K8</f>
        <v>110606925.03</v>
      </c>
      <c r="L23" s="167" t="s">
        <v>3</v>
      </c>
      <c r="M23" s="167">
        <f>K23/K24</f>
        <v>124.12</v>
      </c>
      <c r="N23" s="167"/>
      <c r="O23" s="9"/>
      <c r="P23" s="147">
        <f>G23-M23</f>
        <v>1.45</v>
      </c>
    </row>
    <row r="24" spans="1:16">
      <c r="A24" s="5"/>
      <c r="B24" s="24" t="s">
        <v>10</v>
      </c>
      <c r="C24" s="7"/>
      <c r="D24" s="5"/>
      <c r="E24" s="21">
        <v>894636</v>
      </c>
      <c r="F24" s="167"/>
      <c r="G24" s="167"/>
      <c r="H24" s="167"/>
      <c r="I24" s="9"/>
      <c r="J24" s="5"/>
      <c r="K24" s="21">
        <v>891111</v>
      </c>
      <c r="L24" s="167"/>
      <c r="M24" s="167"/>
      <c r="N24" s="167"/>
      <c r="O24" s="9"/>
      <c r="P24" s="147"/>
    </row>
    <row r="25" spans="1:16">
      <c r="A25" s="175"/>
      <c r="B25" s="176"/>
      <c r="C25" s="177"/>
      <c r="D25" s="178"/>
      <c r="E25" s="179"/>
      <c r="F25" s="179"/>
      <c r="G25" s="179"/>
      <c r="H25" s="179"/>
      <c r="I25" s="180"/>
      <c r="J25" s="178"/>
      <c r="K25" s="179"/>
      <c r="L25" s="179"/>
      <c r="M25" s="179"/>
      <c r="N25" s="179"/>
      <c r="O25" s="180"/>
      <c r="P25" s="11"/>
    </row>
    <row r="26" spans="1:16">
      <c r="A26" s="5"/>
      <c r="B26" s="6" t="s">
        <v>6</v>
      </c>
      <c r="C26" s="7"/>
      <c r="D26" s="5"/>
      <c r="E26" s="20">
        <f>E11</f>
        <v>6657983.3300000001</v>
      </c>
      <c r="F26" s="167" t="s">
        <v>3</v>
      </c>
      <c r="G26" s="167">
        <f>E26/E27</f>
        <v>7.44</v>
      </c>
      <c r="H26" s="167"/>
      <c r="I26" s="17"/>
      <c r="J26" s="5"/>
      <c r="K26" s="20">
        <f>K11</f>
        <v>10808868.93</v>
      </c>
      <c r="L26" s="167" t="s">
        <v>3</v>
      </c>
      <c r="M26" s="167">
        <f>K26/K27</f>
        <v>12.13</v>
      </c>
      <c r="N26" s="167"/>
      <c r="O26" s="17"/>
      <c r="P26" s="147">
        <f>G26-M26</f>
        <v>-4.6900000000000004</v>
      </c>
    </row>
    <row r="27" spans="1:16">
      <c r="A27" s="5"/>
      <c r="B27" s="24" t="s">
        <v>10</v>
      </c>
      <c r="C27" s="7"/>
      <c r="D27" s="5"/>
      <c r="E27" s="21">
        <f>E24</f>
        <v>894636</v>
      </c>
      <c r="F27" s="167"/>
      <c r="G27" s="167"/>
      <c r="H27" s="167"/>
      <c r="I27" s="17"/>
      <c r="J27" s="5"/>
      <c r="K27" s="21">
        <f>K24</f>
        <v>891111</v>
      </c>
      <c r="L27" s="167"/>
      <c r="M27" s="167"/>
      <c r="N27" s="167"/>
      <c r="O27" s="17"/>
      <c r="P27" s="147"/>
    </row>
    <row r="28" spans="1:16">
      <c r="A28" s="175"/>
      <c r="B28" s="176"/>
      <c r="C28" s="177"/>
      <c r="D28" s="178"/>
      <c r="E28" s="179"/>
      <c r="F28" s="179"/>
      <c r="G28" s="179"/>
      <c r="H28" s="179"/>
      <c r="I28" s="180"/>
      <c r="J28" s="178"/>
      <c r="K28" s="179"/>
      <c r="L28" s="179"/>
      <c r="M28" s="179"/>
      <c r="N28" s="179"/>
      <c r="O28" s="180"/>
      <c r="P28" s="11"/>
    </row>
    <row r="29" spans="1:16">
      <c r="A29" s="5"/>
      <c r="B29" s="6" t="s">
        <v>7</v>
      </c>
      <c r="C29" s="7"/>
      <c r="D29" s="5"/>
      <c r="E29" s="20">
        <f>E14</f>
        <v>144864.56</v>
      </c>
      <c r="F29" s="167" t="s">
        <v>3</v>
      </c>
      <c r="G29" s="167">
        <f>E29/E30</f>
        <v>0.16</v>
      </c>
      <c r="H29" s="167"/>
      <c r="I29" s="17"/>
      <c r="J29" s="5"/>
      <c r="K29" s="20">
        <f>K14</f>
        <v>1876121.37</v>
      </c>
      <c r="L29" s="167" t="s">
        <v>3</v>
      </c>
      <c r="M29" s="167">
        <f>K29/K30</f>
        <v>2.11</v>
      </c>
      <c r="N29" s="167"/>
      <c r="O29" s="17"/>
      <c r="P29" s="147">
        <f>G29-M29</f>
        <v>-1.95</v>
      </c>
    </row>
    <row r="30" spans="1:16">
      <c r="A30" s="5"/>
      <c r="B30" s="24" t="s">
        <v>10</v>
      </c>
      <c r="C30" s="7"/>
      <c r="D30" s="5"/>
      <c r="E30" s="21">
        <f>E24</f>
        <v>894636</v>
      </c>
      <c r="F30" s="167"/>
      <c r="G30" s="167"/>
      <c r="H30" s="167"/>
      <c r="I30" s="17"/>
      <c r="J30" s="5"/>
      <c r="K30" s="21">
        <f>K24</f>
        <v>891111</v>
      </c>
      <c r="L30" s="167"/>
      <c r="M30" s="167"/>
      <c r="N30" s="167"/>
      <c r="O30" s="17"/>
      <c r="P30" s="147"/>
    </row>
    <row r="31" spans="1:16">
      <c r="A31" s="175"/>
      <c r="B31" s="176"/>
      <c r="C31" s="177"/>
      <c r="D31" s="178"/>
      <c r="E31" s="179"/>
      <c r="F31" s="179"/>
      <c r="G31" s="179"/>
      <c r="H31" s="179"/>
      <c r="I31" s="180"/>
      <c r="J31" s="178"/>
      <c r="K31" s="179"/>
      <c r="L31" s="179"/>
      <c r="M31" s="179"/>
      <c r="N31" s="179"/>
      <c r="O31" s="180"/>
      <c r="P31" s="11"/>
    </row>
    <row r="32" spans="1:16">
      <c r="A32" s="5"/>
      <c r="B32" s="6" t="s">
        <v>8</v>
      </c>
      <c r="C32" s="7"/>
      <c r="D32" s="5"/>
      <c r="E32" s="20">
        <f>E17</f>
        <v>231598975.81</v>
      </c>
      <c r="F32" s="167" t="s">
        <v>3</v>
      </c>
      <c r="G32" s="167">
        <f>E32/E33</f>
        <v>258.88</v>
      </c>
      <c r="H32" s="167"/>
      <c r="I32" s="17"/>
      <c r="J32" s="5"/>
      <c r="K32" s="20">
        <f>K17</f>
        <v>111185855.84999999</v>
      </c>
      <c r="L32" s="167" t="s">
        <v>3</v>
      </c>
      <c r="M32" s="167">
        <f>K32/K33</f>
        <v>124.77</v>
      </c>
      <c r="N32" s="167"/>
      <c r="O32" s="17"/>
      <c r="P32" s="147">
        <f>G32-M32</f>
        <v>134.11000000000001</v>
      </c>
    </row>
    <row r="33" spans="1:16">
      <c r="A33" s="5"/>
      <c r="B33" s="24" t="s">
        <v>10</v>
      </c>
      <c r="C33" s="7"/>
      <c r="D33" s="5"/>
      <c r="E33" s="21">
        <f>E30</f>
        <v>894636</v>
      </c>
      <c r="F33" s="167"/>
      <c r="G33" s="167"/>
      <c r="H33" s="167"/>
      <c r="I33" s="17"/>
      <c r="J33" s="5"/>
      <c r="K33" s="21">
        <f>K30</f>
        <v>891111</v>
      </c>
      <c r="L33" s="167"/>
      <c r="M33" s="167"/>
      <c r="N33" s="167"/>
      <c r="O33" s="17"/>
      <c r="P33" s="147"/>
    </row>
    <row r="34" spans="1:16">
      <c r="A34" s="175"/>
      <c r="B34" s="176"/>
      <c r="C34" s="177"/>
      <c r="D34" s="178"/>
      <c r="E34" s="179"/>
      <c r="F34" s="179"/>
      <c r="G34" s="179"/>
      <c r="H34" s="179"/>
      <c r="I34" s="180"/>
      <c r="J34" s="178"/>
      <c r="K34" s="179"/>
      <c r="L34" s="179"/>
      <c r="M34" s="179"/>
      <c r="N34" s="179"/>
      <c r="O34" s="180"/>
      <c r="P34" s="11"/>
    </row>
    <row r="35" spans="1:16">
      <c r="A35" s="5"/>
      <c r="B35" s="6" t="s">
        <v>9</v>
      </c>
      <c r="C35" s="7"/>
      <c r="D35" s="5"/>
      <c r="E35" s="20">
        <f>E20</f>
        <v>5617281.7800000003</v>
      </c>
      <c r="F35" s="167" t="s">
        <v>3</v>
      </c>
      <c r="G35" s="167">
        <f>E35/E36</f>
        <v>6.28</v>
      </c>
      <c r="H35" s="167"/>
      <c r="I35" s="17"/>
      <c r="J35" s="5"/>
      <c r="K35" s="20">
        <f>K20</f>
        <v>1965797.76</v>
      </c>
      <c r="L35" s="167" t="s">
        <v>3</v>
      </c>
      <c r="M35" s="167">
        <f>K35/K36</f>
        <v>2.21</v>
      </c>
      <c r="N35" s="167"/>
      <c r="O35" s="17"/>
      <c r="P35" s="147">
        <f>G35-M35</f>
        <v>4.07</v>
      </c>
    </row>
    <row r="36" spans="1:16">
      <c r="A36" s="5"/>
      <c r="B36" s="24" t="s">
        <v>10</v>
      </c>
      <c r="C36" s="7"/>
      <c r="D36" s="5"/>
      <c r="E36" s="21">
        <f>E33</f>
        <v>894636</v>
      </c>
      <c r="F36" s="167"/>
      <c r="G36" s="167"/>
      <c r="H36" s="167"/>
      <c r="I36" s="17"/>
      <c r="J36" s="5"/>
      <c r="K36" s="21">
        <f>K33</f>
        <v>891111</v>
      </c>
      <c r="L36" s="167"/>
      <c r="M36" s="167"/>
      <c r="N36" s="167"/>
      <c r="O36" s="17"/>
      <c r="P36" s="147"/>
    </row>
    <row r="37" spans="1:16">
      <c r="A37" s="181"/>
      <c r="B37" s="182"/>
      <c r="C37" s="182"/>
      <c r="D37" s="183"/>
      <c r="E37" s="182"/>
      <c r="F37" s="182"/>
      <c r="G37" s="182"/>
      <c r="H37" s="182"/>
      <c r="I37" s="184"/>
      <c r="J37" s="183"/>
      <c r="K37" s="182"/>
      <c r="L37" s="182"/>
      <c r="M37" s="182"/>
      <c r="N37" s="182"/>
      <c r="O37" s="184"/>
      <c r="P37" s="15"/>
    </row>
    <row r="40" spans="1:16" ht="24">
      <c r="B40" s="24" t="s">
        <v>11</v>
      </c>
      <c r="C40" s="44"/>
      <c r="D40" s="44"/>
      <c r="E40" s="44"/>
      <c r="F40" s="44"/>
      <c r="G40" s="45">
        <f>G8</f>
        <v>13.28</v>
      </c>
      <c r="H40" s="44"/>
      <c r="I40" s="44"/>
      <c r="J40" s="44"/>
      <c r="K40" s="44"/>
      <c r="L40" s="44"/>
      <c r="M40" s="45">
        <f>M8</f>
        <v>14.11</v>
      </c>
    </row>
    <row r="41" spans="1:16">
      <c r="B41" s="44" t="s">
        <v>12</v>
      </c>
      <c r="C41" s="44"/>
      <c r="D41" s="44"/>
      <c r="E41" s="44"/>
      <c r="F41" s="44"/>
      <c r="G41" s="45">
        <f>G11</f>
        <v>0.79</v>
      </c>
      <c r="H41" s="44"/>
      <c r="I41" s="44"/>
      <c r="J41" s="44"/>
      <c r="K41" s="44"/>
      <c r="L41" s="44"/>
      <c r="M41" s="45">
        <f>M11</f>
        <v>1.38</v>
      </c>
    </row>
    <row r="42" spans="1:16">
      <c r="B42" s="44" t="s">
        <v>13</v>
      </c>
      <c r="C42" s="44"/>
      <c r="D42" s="44"/>
      <c r="E42" s="44"/>
      <c r="F42" s="44"/>
      <c r="G42" s="45">
        <f>G14</f>
        <v>0.02</v>
      </c>
      <c r="H42" s="44"/>
      <c r="I42" s="44"/>
      <c r="J42" s="44"/>
      <c r="K42" s="44"/>
      <c r="L42" s="44"/>
      <c r="M42" s="45">
        <f>M14</f>
        <v>0.24</v>
      </c>
    </row>
    <row r="43" spans="1:16">
      <c r="B43" s="44" t="s">
        <v>14</v>
      </c>
      <c r="C43" s="44"/>
      <c r="D43" s="44"/>
      <c r="E43" s="44"/>
      <c r="F43" s="44"/>
      <c r="G43" s="45">
        <f>G17</f>
        <v>27.38</v>
      </c>
      <c r="H43" s="44"/>
      <c r="I43" s="44"/>
      <c r="J43" s="44"/>
      <c r="K43" s="44"/>
      <c r="L43" s="44"/>
      <c r="M43" s="45">
        <f>M17</f>
        <v>14.18</v>
      </c>
    </row>
    <row r="44" spans="1:16">
      <c r="B44" s="44" t="s">
        <v>15</v>
      </c>
      <c r="C44" s="44"/>
      <c r="D44" s="44"/>
      <c r="E44" s="44"/>
      <c r="F44" s="44"/>
      <c r="G44" s="45">
        <f>G20</f>
        <v>0.66</v>
      </c>
      <c r="H44" s="44"/>
      <c r="I44" s="44"/>
      <c r="J44" s="44"/>
      <c r="K44" s="44"/>
      <c r="L44" s="44"/>
      <c r="M44" s="45">
        <f>M20</f>
        <v>0.25</v>
      </c>
    </row>
    <row r="45" spans="1:16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6">
      <c r="P46" s="23"/>
    </row>
    <row r="47" spans="1:16">
      <c r="P47" s="23"/>
    </row>
    <row r="48" spans="1:16">
      <c r="P48" s="23"/>
    </row>
    <row r="49" spans="2:16">
      <c r="P49" s="23"/>
    </row>
    <row r="50" spans="2:16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2:16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2:16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2:16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6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6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2:16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6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2:16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2:16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6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2:16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16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2:16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2:16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</sheetData>
  <mergeCells count="102">
    <mergeCell ref="M35:M36"/>
    <mergeCell ref="N35:N36"/>
    <mergeCell ref="P35:P36"/>
    <mergeCell ref="A37:C37"/>
    <mergeCell ref="D37:I37"/>
    <mergeCell ref="J37:O37"/>
    <mergeCell ref="F35:F36"/>
    <mergeCell ref="G35:G36"/>
    <mergeCell ref="H35:H36"/>
    <mergeCell ref="L35:L36"/>
    <mergeCell ref="M32:M33"/>
    <mergeCell ref="N32:N33"/>
    <mergeCell ref="P32:P33"/>
    <mergeCell ref="A34:C34"/>
    <mergeCell ref="D34:I34"/>
    <mergeCell ref="J34:O34"/>
    <mergeCell ref="F32:F33"/>
    <mergeCell ref="G32:G33"/>
    <mergeCell ref="H32:H33"/>
    <mergeCell ref="L32:L33"/>
    <mergeCell ref="M29:M30"/>
    <mergeCell ref="N29:N30"/>
    <mergeCell ref="P29:P30"/>
    <mergeCell ref="A31:C31"/>
    <mergeCell ref="D31:I31"/>
    <mergeCell ref="J31:O31"/>
    <mergeCell ref="F29:F30"/>
    <mergeCell ref="G29:G30"/>
    <mergeCell ref="H29:H30"/>
    <mergeCell ref="L29:L30"/>
    <mergeCell ref="P26:P27"/>
    <mergeCell ref="A28:C28"/>
    <mergeCell ref="D28:I28"/>
    <mergeCell ref="J28:O28"/>
    <mergeCell ref="L26:L27"/>
    <mergeCell ref="M26:M27"/>
    <mergeCell ref="N26:N27"/>
    <mergeCell ref="A25:C25"/>
    <mergeCell ref="D25:I25"/>
    <mergeCell ref="J25:O25"/>
    <mergeCell ref="F26:F27"/>
    <mergeCell ref="G26:G27"/>
    <mergeCell ref="H26:H27"/>
    <mergeCell ref="P20:P21"/>
    <mergeCell ref="A22:C22"/>
    <mergeCell ref="D22:I22"/>
    <mergeCell ref="J22:O22"/>
    <mergeCell ref="F20:F21"/>
    <mergeCell ref="G20:G21"/>
    <mergeCell ref="H20:H21"/>
    <mergeCell ref="L20:L21"/>
    <mergeCell ref="F23:F24"/>
    <mergeCell ref="G23:G24"/>
    <mergeCell ref="H23:H24"/>
    <mergeCell ref="L23:L24"/>
    <mergeCell ref="M23:M24"/>
    <mergeCell ref="N23:N24"/>
    <mergeCell ref="A19:C19"/>
    <mergeCell ref="D19:I19"/>
    <mergeCell ref="J19:O19"/>
    <mergeCell ref="F17:F18"/>
    <mergeCell ref="G17:G18"/>
    <mergeCell ref="H17:H18"/>
    <mergeCell ref="L17:L18"/>
    <mergeCell ref="M20:M21"/>
    <mergeCell ref="N20:N21"/>
    <mergeCell ref="G14:G15"/>
    <mergeCell ref="H14:H15"/>
    <mergeCell ref="M14:M15"/>
    <mergeCell ref="M17:M18"/>
    <mergeCell ref="N17:N18"/>
    <mergeCell ref="P14:P15"/>
    <mergeCell ref="E10:H10"/>
    <mergeCell ref="F11:F12"/>
    <mergeCell ref="G11:G12"/>
    <mergeCell ref="H11:H12"/>
    <mergeCell ref="L11:L12"/>
    <mergeCell ref="P17:P18"/>
    <mergeCell ref="M8:M9"/>
    <mergeCell ref="N8:N9"/>
    <mergeCell ref="P11:P12"/>
    <mergeCell ref="K10:N10"/>
    <mergeCell ref="P8:P9"/>
    <mergeCell ref="M11:M12"/>
    <mergeCell ref="N11:N12"/>
    <mergeCell ref="P23:P24"/>
    <mergeCell ref="A6:C6"/>
    <mergeCell ref="D6:I6"/>
    <mergeCell ref="J6:O6"/>
    <mergeCell ref="F8:F9"/>
    <mergeCell ref="G8:G9"/>
    <mergeCell ref="H8:H9"/>
    <mergeCell ref="L14:L15"/>
    <mergeCell ref="L8:L9"/>
    <mergeCell ref="N14:N15"/>
    <mergeCell ref="A16:C16"/>
    <mergeCell ref="D16:I16"/>
    <mergeCell ref="J16:O16"/>
    <mergeCell ref="A13:C13"/>
    <mergeCell ref="D13:I13"/>
    <mergeCell ref="J13:O13"/>
    <mergeCell ref="F14:F15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9"/>
  <sheetViews>
    <sheetView zoomScaleNormal="100" workbookViewId="0">
      <selection activeCell="P36" sqref="P36"/>
    </sheetView>
  </sheetViews>
  <sheetFormatPr baseColWidth="10" defaultRowHeight="12"/>
  <cols>
    <col min="1" max="1" width="16.88671875" style="44" customWidth="1"/>
    <col min="2" max="2" width="40.6640625" style="44" bestFit="1" customWidth="1"/>
    <col min="3" max="4" width="1.109375" style="44" customWidth="1"/>
    <col min="5" max="5" width="10.6640625" style="44" bestFit="1" customWidth="1"/>
    <col min="6" max="6" width="2" style="44" bestFit="1" customWidth="1"/>
    <col min="7" max="7" width="6.44140625" style="44" bestFit="1" customWidth="1"/>
    <col min="8" max="8" width="2.44140625" style="44" bestFit="1" customWidth="1"/>
    <col min="9" max="10" width="1.109375" style="44" customWidth="1"/>
    <col min="11" max="11" width="10.6640625" style="44" bestFit="1" customWidth="1"/>
    <col min="12" max="12" width="2" style="44" bestFit="1" customWidth="1"/>
    <col min="13" max="13" width="6.44140625" style="44" bestFit="1" customWidth="1"/>
    <col min="14" max="14" width="2.44140625" style="44" bestFit="1" customWidth="1"/>
    <col min="15" max="15" width="1.109375" style="44" customWidth="1"/>
    <col min="16" max="16" width="6" style="44" customWidth="1"/>
    <col min="17" max="17" width="11.5546875" style="44"/>
    <col min="18" max="18" width="12.33203125" style="44" bestFit="1" customWidth="1"/>
    <col min="19" max="16384" width="11.5546875" style="44"/>
  </cols>
  <sheetData>
    <row r="1" spans="1:18" s="121" customFormat="1"/>
    <row r="2" spans="1:18" s="121" customFormat="1" ht="60" customHeight="1">
      <c r="B2" s="132" t="s">
        <v>142</v>
      </c>
    </row>
    <row r="3" spans="1:18" s="121" customFormat="1"/>
    <row r="4" spans="1:18" s="121" customFormat="1" ht="13.2">
      <c r="B4" s="134" t="s">
        <v>144</v>
      </c>
      <c r="C4" s="134"/>
      <c r="D4" s="134"/>
      <c r="E4" s="134"/>
      <c r="F4" s="134"/>
      <c r="G4" s="134"/>
      <c r="H4" s="134"/>
      <c r="I4" s="134"/>
      <c r="J4" s="134"/>
    </row>
    <row r="5" spans="1:18" s="121" customFormat="1"/>
    <row r="6" spans="1:18" ht="13.2" customHeight="1">
      <c r="A6" s="149" t="s">
        <v>0</v>
      </c>
      <c r="B6" s="149"/>
      <c r="C6" s="149"/>
      <c r="D6" s="150" t="s">
        <v>132</v>
      </c>
      <c r="E6" s="151"/>
      <c r="F6" s="151"/>
      <c r="G6" s="151"/>
      <c r="H6" s="151"/>
      <c r="I6" s="152"/>
      <c r="J6" s="150" t="s">
        <v>131</v>
      </c>
      <c r="K6" s="151"/>
      <c r="L6" s="151"/>
      <c r="M6" s="151"/>
      <c r="N6" s="151"/>
      <c r="O6" s="152"/>
      <c r="P6" s="101" t="s">
        <v>1</v>
      </c>
    </row>
    <row r="7" spans="1:18" ht="13.2" customHeight="1">
      <c r="A7" s="54"/>
      <c r="B7" s="55"/>
      <c r="C7" s="55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8" ht="13.2" customHeight="1">
      <c r="A8" s="161" t="s">
        <v>16</v>
      </c>
      <c r="B8" s="162"/>
      <c r="C8" s="162"/>
      <c r="D8" s="2"/>
      <c r="E8" s="3"/>
      <c r="F8" s="3"/>
      <c r="G8" s="3"/>
      <c r="H8" s="3"/>
      <c r="I8" s="3"/>
      <c r="J8" s="2"/>
      <c r="K8" s="3"/>
      <c r="L8" s="3"/>
      <c r="M8" s="3"/>
      <c r="N8" s="3"/>
      <c r="O8" s="3"/>
      <c r="P8" s="4"/>
    </row>
    <row r="9" spans="1:18">
      <c r="A9" s="5"/>
      <c r="B9" s="6" t="s">
        <v>17</v>
      </c>
      <c r="C9" s="24"/>
      <c r="D9" s="5"/>
      <c r="E9" s="8">
        <f>305763029.01+52308446.87+0</f>
        <v>358071475.88</v>
      </c>
      <c r="F9" s="167" t="s">
        <v>3</v>
      </c>
      <c r="G9" s="167">
        <f>E9*100/E10</f>
        <v>44.83</v>
      </c>
      <c r="H9" s="167" t="s">
        <v>4</v>
      </c>
      <c r="I9" s="9"/>
      <c r="J9" s="5"/>
      <c r="K9" s="8">
        <f>216088309.27+14437477+116534443.46</f>
        <v>347060229.73000002</v>
      </c>
      <c r="L9" s="167" t="s">
        <v>3</v>
      </c>
      <c r="M9" s="167">
        <f>K9*100/K10</f>
        <v>46.93</v>
      </c>
      <c r="N9" s="167" t="s">
        <v>4</v>
      </c>
      <c r="O9" s="9"/>
      <c r="P9" s="147">
        <f>G9-M9</f>
        <v>-2.1</v>
      </c>
    </row>
    <row r="10" spans="1:18">
      <c r="A10" s="5"/>
      <c r="B10" s="24" t="s">
        <v>18</v>
      </c>
      <c r="C10" s="24"/>
      <c r="D10" s="5"/>
      <c r="E10" s="9">
        <v>798789298.05999994</v>
      </c>
      <c r="F10" s="167"/>
      <c r="G10" s="167"/>
      <c r="H10" s="167"/>
      <c r="I10" s="9"/>
      <c r="J10" s="5"/>
      <c r="K10" s="9">
        <v>739484617.21000004</v>
      </c>
      <c r="L10" s="167"/>
      <c r="M10" s="167"/>
      <c r="N10" s="167"/>
      <c r="O10" s="9"/>
      <c r="P10" s="147"/>
      <c r="R10" s="45"/>
    </row>
    <row r="11" spans="1:18" ht="13.2" customHeight="1">
      <c r="A11" s="5"/>
      <c r="B11" s="24"/>
      <c r="C11" s="24"/>
      <c r="D11" s="5"/>
      <c r="E11" s="9"/>
      <c r="F11" s="9"/>
      <c r="G11" s="9"/>
      <c r="H11" s="9"/>
      <c r="I11" s="9"/>
      <c r="J11" s="5"/>
      <c r="K11" s="9"/>
      <c r="L11" s="9"/>
      <c r="M11" s="9"/>
      <c r="N11" s="9"/>
      <c r="O11" s="9"/>
      <c r="P11" s="11"/>
    </row>
    <row r="12" spans="1:18">
      <c r="A12" s="161" t="s">
        <v>19</v>
      </c>
      <c r="B12" s="162"/>
      <c r="C12" s="163"/>
      <c r="D12" s="38"/>
      <c r="E12" s="39"/>
      <c r="F12" s="39"/>
      <c r="G12" s="39"/>
      <c r="H12" s="39"/>
      <c r="I12" s="40"/>
      <c r="J12" s="38"/>
      <c r="K12" s="39"/>
      <c r="L12" s="39"/>
      <c r="M12" s="39"/>
      <c r="N12" s="39"/>
      <c r="O12" s="40"/>
      <c r="P12" s="41"/>
    </row>
    <row r="13" spans="1:18">
      <c r="A13" s="5"/>
      <c r="B13" s="6" t="s">
        <v>20</v>
      </c>
      <c r="C13" s="7"/>
      <c r="D13" s="24"/>
      <c r="E13" s="8">
        <f>52308446.87+0</f>
        <v>52308446.869999997</v>
      </c>
      <c r="F13" s="167" t="s">
        <v>3</v>
      </c>
      <c r="G13" s="167">
        <f>E13*100/E14</f>
        <v>6.55</v>
      </c>
      <c r="H13" s="167" t="s">
        <v>4</v>
      </c>
      <c r="I13" s="17"/>
      <c r="J13" s="24"/>
      <c r="K13" s="8">
        <f>14437477+116534443.46</f>
        <v>130971920.45999999</v>
      </c>
      <c r="L13" s="167" t="s">
        <v>3</v>
      </c>
      <c r="M13" s="167">
        <f>K13*100/K14</f>
        <v>17.71</v>
      </c>
      <c r="N13" s="167" t="s">
        <v>4</v>
      </c>
      <c r="O13" s="17"/>
      <c r="P13" s="185">
        <f>G13-M13</f>
        <v>-11.16</v>
      </c>
    </row>
    <row r="14" spans="1:18" ht="13.2" customHeight="1">
      <c r="A14" s="5"/>
      <c r="B14" s="24" t="s">
        <v>18</v>
      </c>
      <c r="C14" s="7"/>
      <c r="D14" s="24"/>
      <c r="E14" s="9">
        <f>E10</f>
        <v>798789298.05999994</v>
      </c>
      <c r="F14" s="167"/>
      <c r="G14" s="167"/>
      <c r="H14" s="167"/>
      <c r="I14" s="17"/>
      <c r="J14" s="24"/>
      <c r="K14" s="9">
        <f>K10</f>
        <v>739484617.21000004</v>
      </c>
      <c r="L14" s="167"/>
      <c r="M14" s="167"/>
      <c r="N14" s="167"/>
      <c r="O14" s="17"/>
      <c r="P14" s="185"/>
    </row>
    <row r="15" spans="1:18">
      <c r="A15" s="5"/>
      <c r="B15" s="24"/>
      <c r="C15" s="7"/>
      <c r="D15" s="24"/>
      <c r="E15" s="9"/>
      <c r="F15" s="9"/>
      <c r="G15" s="9"/>
      <c r="H15" s="9"/>
      <c r="I15" s="17"/>
      <c r="J15" s="24"/>
      <c r="K15" s="9"/>
      <c r="L15" s="9"/>
      <c r="M15" s="9"/>
      <c r="N15" s="9"/>
      <c r="O15" s="17"/>
      <c r="P15" s="18"/>
    </row>
    <row r="16" spans="1:18">
      <c r="A16" s="161" t="s">
        <v>21</v>
      </c>
      <c r="B16" s="173"/>
      <c r="C16" s="173"/>
      <c r="D16" s="164"/>
      <c r="E16" s="165"/>
      <c r="F16" s="165"/>
      <c r="G16" s="165"/>
      <c r="H16" s="165"/>
      <c r="I16" s="165"/>
      <c r="J16" s="164"/>
      <c r="K16" s="165"/>
      <c r="L16" s="165"/>
      <c r="M16" s="165"/>
      <c r="N16" s="165"/>
      <c r="O16" s="165"/>
      <c r="P16" s="4"/>
    </row>
    <row r="17" spans="1:16">
      <c r="A17" s="5"/>
      <c r="B17" s="6" t="s">
        <v>22</v>
      </c>
      <c r="C17" s="24"/>
      <c r="D17" s="5"/>
      <c r="E17" s="8">
        <f>305763029.01+52308446.87</f>
        <v>358071475.88</v>
      </c>
      <c r="F17" s="167" t="s">
        <v>3</v>
      </c>
      <c r="G17" s="167">
        <f>E17*100/E18</f>
        <v>44.83</v>
      </c>
      <c r="H17" s="167" t="s">
        <v>4</v>
      </c>
      <c r="I17" s="9"/>
      <c r="J17" s="5"/>
      <c r="K17" s="8">
        <f>K9-116534443.46</f>
        <v>230525786.27000001</v>
      </c>
      <c r="L17" s="167" t="s">
        <v>3</v>
      </c>
      <c r="M17" s="167">
        <f>K17*100/K18</f>
        <v>31.17</v>
      </c>
      <c r="N17" s="167" t="s">
        <v>4</v>
      </c>
      <c r="O17" s="9"/>
      <c r="P17" s="147">
        <f>G17-M17</f>
        <v>13.66</v>
      </c>
    </row>
    <row r="18" spans="1:16">
      <c r="A18" s="5"/>
      <c r="B18" s="24" t="s">
        <v>18</v>
      </c>
      <c r="C18" s="24"/>
      <c r="D18" s="5"/>
      <c r="E18" s="9">
        <f>E14</f>
        <v>798789298.05999994</v>
      </c>
      <c r="F18" s="167"/>
      <c r="G18" s="167"/>
      <c r="H18" s="167"/>
      <c r="I18" s="9"/>
      <c r="J18" s="5"/>
      <c r="K18" s="9">
        <f>K14</f>
        <v>739484617.21000004</v>
      </c>
      <c r="L18" s="167"/>
      <c r="M18" s="167"/>
      <c r="N18" s="167"/>
      <c r="O18" s="9"/>
      <c r="P18" s="147"/>
    </row>
    <row r="19" spans="1:16">
      <c r="A19" s="5"/>
      <c r="B19" s="24"/>
      <c r="C19" s="24"/>
      <c r="D19" s="5"/>
      <c r="E19" s="9"/>
      <c r="F19" s="9"/>
      <c r="G19" s="9"/>
      <c r="H19" s="9"/>
      <c r="I19" s="9"/>
      <c r="J19" s="5"/>
      <c r="K19" s="9"/>
      <c r="L19" s="9"/>
      <c r="M19" s="9"/>
      <c r="N19" s="9"/>
      <c r="O19" s="9"/>
      <c r="P19" s="11"/>
    </row>
    <row r="20" spans="1:16">
      <c r="A20" s="153"/>
      <c r="B20" s="154"/>
      <c r="C20" s="188"/>
      <c r="D20" s="165"/>
      <c r="E20" s="165"/>
      <c r="F20" s="165"/>
      <c r="G20" s="165"/>
      <c r="H20" s="165"/>
      <c r="I20" s="166"/>
      <c r="J20" s="165"/>
      <c r="K20" s="165"/>
      <c r="L20" s="165"/>
      <c r="M20" s="165"/>
      <c r="N20" s="165"/>
      <c r="O20" s="166"/>
      <c r="P20" s="42"/>
    </row>
    <row r="21" spans="1:16">
      <c r="A21" s="5"/>
      <c r="B21" s="6" t="s">
        <v>134</v>
      </c>
      <c r="C21" s="7"/>
      <c r="D21" s="24"/>
      <c r="E21" s="20">
        <v>147606561.72</v>
      </c>
      <c r="F21" s="167" t="s">
        <v>3</v>
      </c>
      <c r="G21" s="167">
        <f>E21*100/E22</f>
        <v>17.45</v>
      </c>
      <c r="H21" s="167" t="s">
        <v>4</v>
      </c>
      <c r="I21" s="17"/>
      <c r="J21" s="24"/>
      <c r="K21" s="20">
        <v>100891380.42</v>
      </c>
      <c r="L21" s="167" t="s">
        <v>3</v>
      </c>
      <c r="M21" s="167">
        <f>K21*100/K22</f>
        <v>12.87</v>
      </c>
      <c r="N21" s="167" t="s">
        <v>4</v>
      </c>
      <c r="O21" s="17"/>
      <c r="P21" s="185">
        <f>G21-M21</f>
        <v>4.58</v>
      </c>
    </row>
    <row r="22" spans="1:16">
      <c r="A22" s="5"/>
      <c r="B22" s="24" t="s">
        <v>5</v>
      </c>
      <c r="C22" s="7"/>
      <c r="D22" s="24"/>
      <c r="E22" s="9">
        <v>845854621.19000006</v>
      </c>
      <c r="F22" s="167"/>
      <c r="G22" s="167"/>
      <c r="H22" s="167"/>
      <c r="I22" s="17"/>
      <c r="J22" s="24"/>
      <c r="K22" s="9">
        <v>783969312.25</v>
      </c>
      <c r="L22" s="167"/>
      <c r="M22" s="167"/>
      <c r="N22" s="167"/>
      <c r="O22" s="17"/>
      <c r="P22" s="185"/>
    </row>
    <row r="23" spans="1:16">
      <c r="A23" s="5"/>
      <c r="B23" s="24"/>
      <c r="C23" s="7"/>
      <c r="D23" s="24"/>
      <c r="E23" s="9"/>
      <c r="F23" s="9"/>
      <c r="G23" s="9"/>
      <c r="H23" s="9"/>
      <c r="I23" s="17"/>
      <c r="J23" s="24"/>
      <c r="K23" s="9"/>
      <c r="L23" s="9"/>
      <c r="M23" s="9"/>
      <c r="N23" s="9"/>
      <c r="O23" s="17"/>
      <c r="P23" s="18"/>
    </row>
    <row r="24" spans="1:16">
      <c r="A24" s="153"/>
      <c r="B24" s="154"/>
      <c r="C24" s="154"/>
      <c r="D24" s="164"/>
      <c r="E24" s="165"/>
      <c r="F24" s="165"/>
      <c r="G24" s="165"/>
      <c r="H24" s="165"/>
      <c r="I24" s="165"/>
      <c r="J24" s="164"/>
      <c r="K24" s="165"/>
      <c r="L24" s="165"/>
      <c r="M24" s="165"/>
      <c r="N24" s="165"/>
      <c r="O24" s="165"/>
      <c r="P24" s="4"/>
    </row>
    <row r="25" spans="1:16">
      <c r="A25" s="5"/>
      <c r="B25" s="6" t="s">
        <v>23</v>
      </c>
      <c r="C25" s="24"/>
      <c r="D25" s="5"/>
      <c r="E25" s="20">
        <v>69621157.599999994</v>
      </c>
      <c r="F25" s="167" t="s">
        <v>3</v>
      </c>
      <c r="G25" s="167">
        <f>E25*100/E26</f>
        <v>69.05</v>
      </c>
      <c r="H25" s="167" t="s">
        <v>4</v>
      </c>
      <c r="I25" s="9"/>
      <c r="J25" s="5"/>
      <c r="K25" s="20">
        <v>26727011.649999999</v>
      </c>
      <c r="L25" s="167" t="s">
        <v>3</v>
      </c>
      <c r="M25" s="167">
        <f>K25*100/K26</f>
        <v>18.41</v>
      </c>
      <c r="N25" s="167" t="s">
        <v>4</v>
      </c>
      <c r="O25" s="9"/>
      <c r="P25" s="147">
        <f>G25-M25</f>
        <v>50.64</v>
      </c>
    </row>
    <row r="26" spans="1:16">
      <c r="A26" s="5"/>
      <c r="B26" s="24" t="s">
        <v>24</v>
      </c>
      <c r="C26" s="24"/>
      <c r="D26" s="5"/>
      <c r="E26" s="9">
        <v>100824647.93000001</v>
      </c>
      <c r="F26" s="167"/>
      <c r="G26" s="167"/>
      <c r="H26" s="167"/>
      <c r="I26" s="9"/>
      <c r="J26" s="5"/>
      <c r="K26" s="9">
        <v>145207185.59</v>
      </c>
      <c r="L26" s="167"/>
      <c r="M26" s="167"/>
      <c r="N26" s="167"/>
      <c r="O26" s="9"/>
      <c r="P26" s="147"/>
    </row>
    <row r="27" spans="1:16">
      <c r="A27" s="5"/>
      <c r="B27" s="24"/>
      <c r="C27" s="24"/>
      <c r="D27" s="5"/>
      <c r="E27" s="9"/>
      <c r="F27" s="9"/>
      <c r="G27" s="9"/>
      <c r="H27" s="9"/>
      <c r="I27" s="9"/>
      <c r="J27" s="5"/>
      <c r="K27" s="9"/>
      <c r="L27" s="9"/>
      <c r="M27" s="9"/>
      <c r="N27" s="9"/>
      <c r="O27" s="9"/>
      <c r="P27" s="11"/>
    </row>
    <row r="28" spans="1:16">
      <c r="A28" s="153"/>
      <c r="B28" s="154"/>
      <c r="C28" s="188"/>
      <c r="D28" s="165"/>
      <c r="E28" s="165"/>
      <c r="F28" s="165"/>
      <c r="G28" s="165"/>
      <c r="H28" s="165"/>
      <c r="I28" s="166"/>
      <c r="J28" s="165"/>
      <c r="K28" s="165"/>
      <c r="L28" s="165"/>
      <c r="M28" s="165"/>
      <c r="N28" s="165"/>
      <c r="O28" s="166"/>
      <c r="P28" s="42"/>
    </row>
    <row r="29" spans="1:16">
      <c r="A29" s="5"/>
      <c r="B29" s="6" t="s">
        <v>25</v>
      </c>
      <c r="C29" s="7"/>
      <c r="D29" s="24"/>
      <c r="E29" s="8">
        <v>222733224</v>
      </c>
      <c r="F29" s="167" t="s">
        <v>3</v>
      </c>
      <c r="G29" s="167">
        <f>E29*100/E30</f>
        <v>148.68</v>
      </c>
      <c r="H29" s="167" t="s">
        <v>4</v>
      </c>
      <c r="I29" s="17"/>
      <c r="J29" s="24"/>
      <c r="K29" s="8">
        <v>153117978.13999999</v>
      </c>
      <c r="L29" s="167" t="s">
        <v>3</v>
      </c>
      <c r="M29" s="167">
        <f>K29*100/K30</f>
        <v>157.32</v>
      </c>
      <c r="N29" s="167" t="s">
        <v>4</v>
      </c>
      <c r="O29" s="17"/>
      <c r="P29" s="185">
        <f>G29-M29</f>
        <v>-8.64</v>
      </c>
    </row>
    <row r="30" spans="1:16">
      <c r="A30" s="5"/>
      <c r="B30" s="24" t="s">
        <v>26</v>
      </c>
      <c r="C30" s="7"/>
      <c r="D30" s="24"/>
      <c r="E30" s="93">
        <v>149802602.09999999</v>
      </c>
      <c r="F30" s="167"/>
      <c r="G30" s="167"/>
      <c r="H30" s="167"/>
      <c r="I30" s="17"/>
      <c r="J30" s="24"/>
      <c r="K30" s="93">
        <v>97329938.599999994</v>
      </c>
      <c r="L30" s="167"/>
      <c r="M30" s="167"/>
      <c r="N30" s="167"/>
      <c r="O30" s="17"/>
      <c r="P30" s="185"/>
    </row>
    <row r="31" spans="1:16">
      <c r="A31" s="181"/>
      <c r="B31" s="186"/>
      <c r="C31" s="187"/>
      <c r="D31" s="182"/>
      <c r="E31" s="182"/>
      <c r="F31" s="182"/>
      <c r="G31" s="182"/>
      <c r="H31" s="182"/>
      <c r="I31" s="184"/>
      <c r="J31" s="182"/>
      <c r="K31" s="182"/>
      <c r="L31" s="182"/>
      <c r="M31" s="182"/>
      <c r="N31" s="182"/>
      <c r="O31" s="184"/>
      <c r="P31" s="94"/>
    </row>
    <row r="32" spans="1:16">
      <c r="P32" s="46"/>
    </row>
    <row r="34" spans="2:13">
      <c r="B34" s="24" t="s">
        <v>16</v>
      </c>
      <c r="G34" s="45">
        <f>G9</f>
        <v>44.83</v>
      </c>
      <c r="M34" s="45">
        <f>M9</f>
        <v>46.93</v>
      </c>
    </row>
    <row r="35" spans="2:13">
      <c r="B35" s="24" t="s">
        <v>19</v>
      </c>
      <c r="G35" s="45">
        <f>G13</f>
        <v>6.55</v>
      </c>
      <c r="M35" s="45">
        <f>M13</f>
        <v>17.71</v>
      </c>
    </row>
    <row r="36" spans="2:13">
      <c r="B36" s="24" t="s">
        <v>21</v>
      </c>
      <c r="G36" s="45">
        <f>G17</f>
        <v>44.83</v>
      </c>
      <c r="M36" s="45">
        <f>M17</f>
        <v>31.17</v>
      </c>
    </row>
    <row r="37" spans="2:13" ht="24">
      <c r="B37" s="24" t="s">
        <v>27</v>
      </c>
      <c r="G37" s="45">
        <f>G21</f>
        <v>17.45</v>
      </c>
      <c r="M37" s="45">
        <f>M21</f>
        <v>12.87</v>
      </c>
    </row>
    <row r="38" spans="2:13" ht="24">
      <c r="B38" s="24" t="s">
        <v>28</v>
      </c>
      <c r="G38" s="45">
        <f>G25</f>
        <v>69.05</v>
      </c>
      <c r="M38" s="45">
        <f>M25</f>
        <v>18.41</v>
      </c>
    </row>
    <row r="39" spans="2:13">
      <c r="B39" s="47" t="s">
        <v>118</v>
      </c>
      <c r="G39" s="45">
        <f>G29</f>
        <v>148.68</v>
      </c>
      <c r="M39" s="45">
        <f>M29</f>
        <v>157.32</v>
      </c>
    </row>
  </sheetData>
  <mergeCells count="63">
    <mergeCell ref="P9:P10"/>
    <mergeCell ref="F9:F10"/>
    <mergeCell ref="G9:G10"/>
    <mergeCell ref="P21:P22"/>
    <mergeCell ref="F21:F22"/>
    <mergeCell ref="G21:G22"/>
    <mergeCell ref="H21:H22"/>
    <mergeCell ref="L21:L22"/>
    <mergeCell ref="H9:H10"/>
    <mergeCell ref="L9:L10"/>
    <mergeCell ref="P13:P14"/>
    <mergeCell ref="A6:C6"/>
    <mergeCell ref="D6:I6"/>
    <mergeCell ref="J6:O6"/>
    <mergeCell ref="A8:C8"/>
    <mergeCell ref="M9:M10"/>
    <mergeCell ref="N9:N10"/>
    <mergeCell ref="A16:C16"/>
    <mergeCell ref="D16:I16"/>
    <mergeCell ref="J16:O16"/>
    <mergeCell ref="M13:M14"/>
    <mergeCell ref="N13:N14"/>
    <mergeCell ref="A12:C12"/>
    <mergeCell ref="F13:F14"/>
    <mergeCell ref="G13:G14"/>
    <mergeCell ref="H13:H14"/>
    <mergeCell ref="L13:L14"/>
    <mergeCell ref="A24:C24"/>
    <mergeCell ref="D24:I24"/>
    <mergeCell ref="J24:O24"/>
    <mergeCell ref="N21:N22"/>
    <mergeCell ref="M21:M22"/>
    <mergeCell ref="P17:P18"/>
    <mergeCell ref="A20:C20"/>
    <mergeCell ref="D20:I20"/>
    <mergeCell ref="J20:O20"/>
    <mergeCell ref="F17:F18"/>
    <mergeCell ref="G17:G18"/>
    <mergeCell ref="H17:H18"/>
    <mergeCell ref="L17:L18"/>
    <mergeCell ref="M17:M18"/>
    <mergeCell ref="N17:N18"/>
    <mergeCell ref="H25:H26"/>
    <mergeCell ref="L25:L26"/>
    <mergeCell ref="M25:M26"/>
    <mergeCell ref="N25:N26"/>
    <mergeCell ref="P25:P26"/>
    <mergeCell ref="B4:J4"/>
    <mergeCell ref="M29:M30"/>
    <mergeCell ref="N29:N30"/>
    <mergeCell ref="P29:P30"/>
    <mergeCell ref="A31:C31"/>
    <mergeCell ref="D31:I31"/>
    <mergeCell ref="J31:O31"/>
    <mergeCell ref="F29:F30"/>
    <mergeCell ref="G29:G30"/>
    <mergeCell ref="H29:H30"/>
    <mergeCell ref="L29:L30"/>
    <mergeCell ref="A28:C28"/>
    <mergeCell ref="D28:I28"/>
    <mergeCell ref="J28:O28"/>
    <mergeCell ref="F25:F26"/>
    <mergeCell ref="G25:G26"/>
  </mergeCells>
  <phoneticPr fontId="1" type="noConversion"/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5"/>
  <sheetViews>
    <sheetView zoomScaleNormal="100" workbookViewId="0">
      <selection activeCell="R6" sqref="R6"/>
    </sheetView>
  </sheetViews>
  <sheetFormatPr baseColWidth="10" defaultRowHeight="12"/>
  <cols>
    <col min="1" max="1" width="16.88671875" style="44" customWidth="1"/>
    <col min="2" max="2" width="31.88671875" style="44" customWidth="1"/>
    <col min="3" max="4" width="1.109375" style="44" customWidth="1"/>
    <col min="5" max="5" width="10.6640625" style="44" bestFit="1" customWidth="1"/>
    <col min="6" max="6" width="2" style="44" bestFit="1" customWidth="1"/>
    <col min="7" max="7" width="4.33203125" style="44" bestFit="1" customWidth="1"/>
    <col min="8" max="8" width="2" style="44" bestFit="1" customWidth="1"/>
    <col min="9" max="10" width="1.109375" style="44" customWidth="1"/>
    <col min="11" max="11" width="10.6640625" style="44" bestFit="1" customWidth="1"/>
    <col min="12" max="12" width="2" style="44" bestFit="1" customWidth="1"/>
    <col min="13" max="13" width="4.33203125" style="44" bestFit="1" customWidth="1"/>
    <col min="14" max="14" width="2" style="44" bestFit="1" customWidth="1"/>
    <col min="15" max="15" width="1.109375" style="44" customWidth="1"/>
    <col min="16" max="16" width="5.109375" style="44" bestFit="1" customWidth="1"/>
    <col min="17" max="16384" width="11.5546875" style="44"/>
  </cols>
  <sheetData>
    <row r="1" spans="1:16" s="121" customFormat="1"/>
    <row r="2" spans="1:16" s="121" customFormat="1" ht="59.4" customHeight="1">
      <c r="B2" s="133" t="s">
        <v>142</v>
      </c>
    </row>
    <row r="3" spans="1:16" s="121" customFormat="1"/>
    <row r="4" spans="1:16" s="121" customFormat="1" ht="13.2">
      <c r="B4" s="134" t="s">
        <v>145</v>
      </c>
      <c r="C4" s="134"/>
      <c r="D4" s="134"/>
      <c r="E4" s="134"/>
      <c r="F4" s="134"/>
      <c r="G4" s="134"/>
      <c r="H4" s="134"/>
      <c r="I4" s="134"/>
      <c r="J4" s="134"/>
    </row>
    <row r="5" spans="1:16" s="121" customFormat="1"/>
    <row r="6" spans="1:16" ht="13.2" customHeight="1">
      <c r="A6" s="149" t="s">
        <v>0</v>
      </c>
      <c r="B6" s="149"/>
      <c r="C6" s="149"/>
      <c r="D6" s="150" t="s">
        <v>132</v>
      </c>
      <c r="E6" s="151"/>
      <c r="F6" s="151"/>
      <c r="G6" s="151"/>
      <c r="H6" s="151"/>
      <c r="I6" s="152"/>
      <c r="J6" s="150" t="s">
        <v>131</v>
      </c>
      <c r="K6" s="151"/>
      <c r="L6" s="151"/>
      <c r="M6" s="151"/>
      <c r="N6" s="151"/>
      <c r="O6" s="152"/>
      <c r="P6" s="101" t="s">
        <v>1</v>
      </c>
    </row>
    <row r="7" spans="1:16" ht="13.2" customHeight="1">
      <c r="A7" s="54"/>
      <c r="B7" s="55"/>
      <c r="C7" s="55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6" ht="13.2" customHeight="1">
      <c r="A8" s="161" t="s">
        <v>29</v>
      </c>
      <c r="B8" s="162"/>
      <c r="C8" s="163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>
      <c r="A9" s="5"/>
      <c r="B9" s="6" t="s">
        <v>30</v>
      </c>
      <c r="C9" s="7"/>
      <c r="D9" s="5"/>
      <c r="E9" s="8">
        <v>811445814.55999994</v>
      </c>
      <c r="F9" s="167" t="s">
        <v>3</v>
      </c>
      <c r="G9" s="167">
        <f>E9*100/E10</f>
        <v>95.93</v>
      </c>
      <c r="H9" s="167" t="s">
        <v>4</v>
      </c>
      <c r="I9" s="17"/>
      <c r="J9" s="5"/>
      <c r="K9" s="8">
        <v>773100083.66999996</v>
      </c>
      <c r="L9" s="167" t="s">
        <v>3</v>
      </c>
      <c r="M9" s="167">
        <f>K9*100/K10</f>
        <v>98.61</v>
      </c>
      <c r="N9" s="167" t="s">
        <v>4</v>
      </c>
      <c r="O9" s="17"/>
      <c r="P9" s="147">
        <f>G9-M9</f>
        <v>-2.68</v>
      </c>
    </row>
    <row r="10" spans="1:16">
      <c r="A10" s="12"/>
      <c r="B10" s="6" t="s">
        <v>31</v>
      </c>
      <c r="C10" s="13"/>
      <c r="D10" s="12"/>
      <c r="E10" s="8">
        <v>845854621.19000006</v>
      </c>
      <c r="F10" s="168"/>
      <c r="G10" s="168"/>
      <c r="H10" s="168"/>
      <c r="I10" s="19"/>
      <c r="J10" s="12"/>
      <c r="K10" s="8">
        <v>783969312.25</v>
      </c>
      <c r="L10" s="168"/>
      <c r="M10" s="168"/>
      <c r="N10" s="168"/>
      <c r="O10" s="19"/>
      <c r="P10" s="148"/>
    </row>
    <row r="11" spans="1:16" ht="13.2" customHeight="1">
      <c r="A11" s="161" t="s">
        <v>32</v>
      </c>
      <c r="B11" s="162"/>
      <c r="C11" s="163"/>
      <c r="D11" s="48"/>
      <c r="E11" s="39"/>
      <c r="F11" s="39"/>
      <c r="G11" s="39"/>
      <c r="H11" s="39"/>
      <c r="I11" s="40"/>
      <c r="J11" s="48"/>
      <c r="K11" s="39"/>
      <c r="L11" s="39"/>
      <c r="M11" s="39"/>
      <c r="N11" s="39"/>
      <c r="O11" s="40"/>
      <c r="P11" s="49"/>
    </row>
    <row r="12" spans="1:16">
      <c r="A12" s="5"/>
      <c r="B12" s="6" t="s">
        <v>33</v>
      </c>
      <c r="C12" s="7"/>
      <c r="D12" s="5"/>
      <c r="E12" s="8">
        <v>798789298.05999994</v>
      </c>
      <c r="F12" s="167" t="s">
        <v>3</v>
      </c>
      <c r="G12" s="167">
        <f>E12*100/E13</f>
        <v>87.79</v>
      </c>
      <c r="H12" s="167" t="s">
        <v>4</v>
      </c>
      <c r="I12" s="17"/>
      <c r="J12" s="5"/>
      <c r="K12" s="8">
        <v>739484617.21000004</v>
      </c>
      <c r="L12" s="167" t="s">
        <v>3</v>
      </c>
      <c r="M12" s="167">
        <f>K12*100/K13</f>
        <v>93.22</v>
      </c>
      <c r="N12" s="167" t="s">
        <v>4</v>
      </c>
      <c r="O12" s="17"/>
      <c r="P12" s="147">
        <f>G12-M12</f>
        <v>-5.43</v>
      </c>
    </row>
    <row r="13" spans="1:16">
      <c r="A13" s="12"/>
      <c r="B13" s="6" t="s">
        <v>34</v>
      </c>
      <c r="C13" s="13"/>
      <c r="D13" s="12"/>
      <c r="E13" s="8">
        <v>909933647.92999995</v>
      </c>
      <c r="F13" s="168"/>
      <c r="G13" s="168"/>
      <c r="H13" s="168"/>
      <c r="I13" s="19"/>
      <c r="J13" s="12"/>
      <c r="K13" s="8">
        <v>793255185.59000003</v>
      </c>
      <c r="L13" s="168"/>
      <c r="M13" s="168"/>
      <c r="N13" s="168"/>
      <c r="O13" s="19"/>
      <c r="P13" s="148"/>
    </row>
    <row r="14" spans="1:16" ht="13.2" customHeight="1">
      <c r="A14" s="161" t="s">
        <v>35</v>
      </c>
      <c r="B14" s="162"/>
      <c r="C14" s="163"/>
      <c r="D14" s="164"/>
      <c r="E14" s="165"/>
      <c r="F14" s="165"/>
      <c r="G14" s="165"/>
      <c r="H14" s="165"/>
      <c r="I14" s="166"/>
      <c r="J14" s="164"/>
      <c r="K14" s="165"/>
      <c r="L14" s="165"/>
      <c r="M14" s="165"/>
      <c r="N14" s="165"/>
      <c r="O14" s="166"/>
      <c r="P14" s="4"/>
    </row>
    <row r="15" spans="1:16">
      <c r="A15" s="5"/>
      <c r="B15" s="6" t="s">
        <v>36</v>
      </c>
      <c r="C15" s="7"/>
      <c r="D15" s="5"/>
      <c r="E15" s="8">
        <f>100824647.93-15633787.77</f>
        <v>85190860.159999996</v>
      </c>
      <c r="F15" s="167" t="s">
        <v>3</v>
      </c>
      <c r="G15" s="167">
        <f>E15*100/E16</f>
        <v>10.53</v>
      </c>
      <c r="H15" s="167" t="s">
        <v>4</v>
      </c>
      <c r="I15" s="17"/>
      <c r="J15" s="5"/>
      <c r="K15" s="8">
        <f>145207185.59-5984434.07</f>
        <v>139222751.52000001</v>
      </c>
      <c r="L15" s="167" t="s">
        <v>3</v>
      </c>
      <c r="M15" s="167">
        <f>K15*100/K16</f>
        <v>21.48</v>
      </c>
      <c r="N15" s="167" t="s">
        <v>4</v>
      </c>
      <c r="O15" s="17"/>
      <c r="P15" s="147">
        <f>G15-M15</f>
        <v>-10.95</v>
      </c>
    </row>
    <row r="16" spans="1:16">
      <c r="A16" s="12"/>
      <c r="B16" s="6" t="s">
        <v>37</v>
      </c>
      <c r="C16" s="13"/>
      <c r="D16" s="12"/>
      <c r="E16" s="8">
        <v>809109000</v>
      </c>
      <c r="F16" s="168"/>
      <c r="G16" s="168"/>
      <c r="H16" s="168"/>
      <c r="I16" s="19"/>
      <c r="J16" s="12"/>
      <c r="K16" s="8">
        <v>648048000</v>
      </c>
      <c r="L16" s="168"/>
      <c r="M16" s="168"/>
      <c r="N16" s="168"/>
      <c r="O16" s="19"/>
      <c r="P16" s="148"/>
    </row>
    <row r="17" spans="1:16">
      <c r="A17" s="153"/>
      <c r="B17" s="154"/>
      <c r="C17" s="188"/>
      <c r="D17" s="164"/>
      <c r="E17" s="165"/>
      <c r="F17" s="165"/>
      <c r="G17" s="165"/>
      <c r="H17" s="165"/>
      <c r="I17" s="166"/>
      <c r="J17" s="164"/>
      <c r="K17" s="165"/>
      <c r="L17" s="165"/>
      <c r="M17" s="165"/>
      <c r="N17" s="165"/>
      <c r="O17" s="166"/>
      <c r="P17" s="4"/>
    </row>
    <row r="18" spans="1:16">
      <c r="A18" s="5"/>
      <c r="B18" s="6" t="s">
        <v>31</v>
      </c>
      <c r="C18" s="7"/>
      <c r="D18" s="5"/>
      <c r="E18" s="8">
        <f>E10</f>
        <v>845854621.19000006</v>
      </c>
      <c r="F18" s="167" t="s">
        <v>3</v>
      </c>
      <c r="G18" s="167">
        <f>E18*100/E19</f>
        <v>92.96</v>
      </c>
      <c r="H18" s="167" t="s">
        <v>4</v>
      </c>
      <c r="I18" s="17"/>
      <c r="J18" s="5"/>
      <c r="K18" s="8">
        <f>K10</f>
        <v>783969312.25</v>
      </c>
      <c r="L18" s="167" t="s">
        <v>3</v>
      </c>
      <c r="M18" s="167">
        <f>K18*100/K19</f>
        <v>98.83</v>
      </c>
      <c r="N18" s="167" t="s">
        <v>4</v>
      </c>
      <c r="O18" s="17"/>
      <c r="P18" s="147">
        <f>G18-M18</f>
        <v>-5.87</v>
      </c>
    </row>
    <row r="19" spans="1:16">
      <c r="A19" s="12"/>
      <c r="B19" s="6" t="s">
        <v>38</v>
      </c>
      <c r="C19" s="13"/>
      <c r="D19" s="12"/>
      <c r="E19" s="8">
        <f>E13</f>
        <v>909933647.92999995</v>
      </c>
      <c r="F19" s="168"/>
      <c r="G19" s="168"/>
      <c r="H19" s="168"/>
      <c r="I19" s="19"/>
      <c r="J19" s="12"/>
      <c r="K19" s="8">
        <f>K13</f>
        <v>793255185.59000003</v>
      </c>
      <c r="L19" s="168"/>
      <c r="M19" s="168"/>
      <c r="N19" s="168"/>
      <c r="O19" s="19"/>
      <c r="P19" s="148"/>
    </row>
    <row r="22" spans="1:16">
      <c r="B22" s="24" t="s">
        <v>29</v>
      </c>
      <c r="G22" s="45">
        <f>G9</f>
        <v>95.93</v>
      </c>
      <c r="M22" s="45">
        <f>M9</f>
        <v>98.61</v>
      </c>
    </row>
    <row r="23" spans="1:16">
      <c r="B23" s="24" t="s">
        <v>32</v>
      </c>
      <c r="G23" s="45">
        <f>G12</f>
        <v>87.79</v>
      </c>
      <c r="M23" s="45">
        <f>M12</f>
        <v>93.22</v>
      </c>
    </row>
    <row r="24" spans="1:16">
      <c r="B24" s="24" t="s">
        <v>35</v>
      </c>
      <c r="G24" s="45">
        <f>G15</f>
        <v>10.53</v>
      </c>
      <c r="M24" s="45">
        <f>M15</f>
        <v>21.48</v>
      </c>
    </row>
    <row r="25" spans="1:16">
      <c r="B25" s="47" t="s">
        <v>39</v>
      </c>
      <c r="G25" s="45">
        <f>G18</f>
        <v>92.96</v>
      </c>
      <c r="M25" s="45">
        <f>M18</f>
        <v>98.83</v>
      </c>
    </row>
  </sheetData>
  <mergeCells count="40">
    <mergeCell ref="M18:M19"/>
    <mergeCell ref="N18:N19"/>
    <mergeCell ref="P18:P19"/>
    <mergeCell ref="F18:F19"/>
    <mergeCell ref="G18:G19"/>
    <mergeCell ref="H18:H19"/>
    <mergeCell ref="L18:L19"/>
    <mergeCell ref="M15:M16"/>
    <mergeCell ref="N15:N16"/>
    <mergeCell ref="P15:P16"/>
    <mergeCell ref="A17:C17"/>
    <mergeCell ref="D17:I17"/>
    <mergeCell ref="J17:O17"/>
    <mergeCell ref="F15:F16"/>
    <mergeCell ref="G15:G16"/>
    <mergeCell ref="H15:H16"/>
    <mergeCell ref="L15:L16"/>
    <mergeCell ref="A14:C14"/>
    <mergeCell ref="D14:I14"/>
    <mergeCell ref="J14:O14"/>
    <mergeCell ref="M12:M13"/>
    <mergeCell ref="N12:N13"/>
    <mergeCell ref="P12:P13"/>
    <mergeCell ref="F12:F13"/>
    <mergeCell ref="G12:G13"/>
    <mergeCell ref="H12:H13"/>
    <mergeCell ref="L12:L13"/>
    <mergeCell ref="M9:M10"/>
    <mergeCell ref="N9:N10"/>
    <mergeCell ref="P9:P10"/>
    <mergeCell ref="A11:C11"/>
    <mergeCell ref="F9:F10"/>
    <mergeCell ref="G9:G10"/>
    <mergeCell ref="H9:H10"/>
    <mergeCell ref="L9:L10"/>
    <mergeCell ref="B4:J4"/>
    <mergeCell ref="A6:C6"/>
    <mergeCell ref="D6:I6"/>
    <mergeCell ref="J6:O6"/>
    <mergeCell ref="A8:C8"/>
  </mergeCells>
  <phoneticPr fontId="1" type="noConversion"/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"/>
  <sheetViews>
    <sheetView zoomScaleNormal="100" workbookViewId="0">
      <selection activeCell="O4" sqref="O4"/>
    </sheetView>
  </sheetViews>
  <sheetFormatPr baseColWidth="10" defaultColWidth="11.44140625" defaultRowHeight="13.8"/>
  <cols>
    <col min="1" max="1" width="16.88671875" style="23" customWidth="1"/>
    <col min="2" max="2" width="36.77734375" style="23" bestFit="1" customWidth="1"/>
    <col min="3" max="4" width="1.109375" style="23" customWidth="1"/>
    <col min="5" max="5" width="10.6640625" style="23" bestFit="1" customWidth="1"/>
    <col min="6" max="7" width="1.109375" style="23" customWidth="1"/>
    <col min="8" max="8" width="10.6640625" style="23" bestFit="1" customWidth="1"/>
    <col min="9" max="10" width="1.109375" style="23" customWidth="1"/>
    <col min="11" max="11" width="11.5546875" style="43" bestFit="1" customWidth="1"/>
    <col min="12" max="12" width="1.109375" style="23" customWidth="1"/>
    <col min="13" max="16384" width="11.44140625" style="23"/>
  </cols>
  <sheetData>
    <row r="1" spans="1:12" s="117" customFormat="1">
      <c r="K1" s="43"/>
    </row>
    <row r="2" spans="1:12" s="117" customFormat="1" ht="59.4" customHeight="1">
      <c r="B2" s="197" t="s">
        <v>142</v>
      </c>
      <c r="K2" s="43"/>
    </row>
    <row r="3" spans="1:12" s="117" customFormat="1">
      <c r="K3" s="43"/>
    </row>
    <row r="4" spans="1:12" s="117" customFormat="1">
      <c r="B4" s="198" t="s">
        <v>146</v>
      </c>
      <c r="C4" s="198"/>
      <c r="D4" s="198"/>
      <c r="E4" s="198"/>
      <c r="F4" s="198"/>
      <c r="G4" s="198"/>
      <c r="H4" s="198"/>
      <c r="I4" s="198"/>
      <c r="J4" s="198"/>
      <c r="K4" s="195"/>
    </row>
    <row r="5" spans="1:12" s="117" customFormat="1">
      <c r="K5" s="43"/>
    </row>
    <row r="6" spans="1:12" s="50" customFormat="1" ht="15" customHeight="1">
      <c r="A6" s="189" t="s">
        <v>80</v>
      </c>
      <c r="B6" s="190"/>
      <c r="C6" s="191"/>
      <c r="D6" s="192" t="s">
        <v>132</v>
      </c>
      <c r="E6" s="193"/>
      <c r="F6" s="194"/>
      <c r="G6" s="192" t="s">
        <v>131</v>
      </c>
      <c r="H6" s="193"/>
      <c r="I6" s="194"/>
      <c r="J6" s="158" t="s">
        <v>81</v>
      </c>
      <c r="K6" s="159"/>
      <c r="L6" s="160"/>
    </row>
    <row r="7" spans="1:12" s="59" customFormat="1" ht="15" customHeight="1">
      <c r="A7" s="51"/>
      <c r="B7" s="52"/>
      <c r="C7" s="53"/>
      <c r="D7" s="54"/>
      <c r="E7" s="55"/>
      <c r="F7" s="56"/>
      <c r="G7" s="54"/>
      <c r="H7" s="55"/>
      <c r="I7" s="56"/>
      <c r="J7" s="57"/>
      <c r="K7" s="79"/>
      <c r="L7" s="58"/>
    </row>
    <row r="8" spans="1:12">
      <c r="A8" s="5"/>
      <c r="B8" s="24" t="s">
        <v>82</v>
      </c>
      <c r="C8" s="7"/>
      <c r="D8" s="5"/>
      <c r="E8" s="10">
        <v>844403662.19000006</v>
      </c>
      <c r="F8" s="60"/>
      <c r="G8" s="5"/>
      <c r="H8" s="10">
        <v>663590555.16999996</v>
      </c>
      <c r="I8" s="60"/>
      <c r="J8" s="61"/>
      <c r="K8" s="80">
        <f>E8-H8</f>
        <v>180813107.02000001</v>
      </c>
      <c r="L8" s="60"/>
    </row>
    <row r="9" spans="1:12">
      <c r="A9" s="62"/>
      <c r="B9" s="63" t="s">
        <v>83</v>
      </c>
      <c r="C9" s="64"/>
      <c r="D9" s="5"/>
      <c r="E9" s="14">
        <v>716101282.41999996</v>
      </c>
      <c r="F9" s="60"/>
      <c r="G9" s="5"/>
      <c r="H9" s="14">
        <v>599985255.79999995</v>
      </c>
      <c r="I9" s="60"/>
      <c r="J9" s="61"/>
      <c r="K9" s="81">
        <f>E9-H9</f>
        <v>116116026.62</v>
      </c>
      <c r="L9" s="60"/>
    </row>
    <row r="10" spans="1:12">
      <c r="A10" s="5"/>
      <c r="B10" s="65" t="s">
        <v>84</v>
      </c>
      <c r="C10" s="7"/>
      <c r="D10" s="5"/>
      <c r="E10" s="66">
        <f>E8-E9</f>
        <v>128302379.77</v>
      </c>
      <c r="F10" s="60"/>
      <c r="G10" s="5"/>
      <c r="H10" s="66">
        <f>H8-H9</f>
        <v>63605299.369999997</v>
      </c>
      <c r="I10" s="60"/>
      <c r="J10" s="61"/>
      <c r="K10" s="80">
        <f>E10-H10</f>
        <v>64697080.399999999</v>
      </c>
      <c r="L10" s="60"/>
    </row>
    <row r="11" spans="1:12">
      <c r="A11" s="67"/>
      <c r="B11" s="47"/>
      <c r="C11" s="68"/>
      <c r="D11" s="67"/>
      <c r="E11" s="69"/>
      <c r="F11" s="70"/>
      <c r="G11" s="67"/>
      <c r="H11" s="69"/>
      <c r="I11" s="70"/>
      <c r="J11" s="71"/>
      <c r="K11" s="82"/>
      <c r="L11" s="68"/>
    </row>
    <row r="12" spans="1:12">
      <c r="A12" s="67"/>
      <c r="B12" s="47" t="s">
        <v>113</v>
      </c>
      <c r="C12" s="68"/>
      <c r="D12" s="67"/>
      <c r="E12" s="69">
        <v>82688015.640000001</v>
      </c>
      <c r="F12" s="70"/>
      <c r="G12" s="67"/>
      <c r="H12" s="69">
        <v>139499361.41</v>
      </c>
      <c r="I12" s="70"/>
      <c r="J12" s="71"/>
      <c r="K12" s="80">
        <f>E12-H12</f>
        <v>-56811345.770000003</v>
      </c>
      <c r="L12" s="68"/>
    </row>
    <row r="13" spans="1:12">
      <c r="A13" s="67"/>
      <c r="B13" s="109" t="s">
        <v>112</v>
      </c>
      <c r="C13" s="68"/>
      <c r="D13" s="67"/>
      <c r="E13" s="72">
        <v>1450959</v>
      </c>
      <c r="F13" s="70"/>
      <c r="G13" s="67"/>
      <c r="H13" s="72">
        <v>120378757.08</v>
      </c>
      <c r="I13" s="70"/>
      <c r="J13" s="71"/>
      <c r="K13" s="81">
        <f>E13-H13</f>
        <v>-118927798.08</v>
      </c>
      <c r="L13" s="68"/>
    </row>
    <row r="14" spans="1:12">
      <c r="A14" s="67"/>
      <c r="B14" s="73" t="s">
        <v>85</v>
      </c>
      <c r="C14" s="68"/>
      <c r="D14" s="67"/>
      <c r="E14" s="69">
        <f>E12-E13</f>
        <v>81237056.640000001</v>
      </c>
      <c r="F14" s="70"/>
      <c r="G14" s="67"/>
      <c r="H14" s="69">
        <f>H12-H13</f>
        <v>19120604.329999998</v>
      </c>
      <c r="I14" s="70"/>
      <c r="J14" s="71"/>
      <c r="K14" s="80">
        <f>E14-H14</f>
        <v>62116452.310000002</v>
      </c>
      <c r="L14" s="68"/>
    </row>
    <row r="15" spans="1:12">
      <c r="A15" s="74"/>
      <c r="B15" s="75"/>
      <c r="C15" s="76"/>
      <c r="D15" s="74"/>
      <c r="E15" s="72"/>
      <c r="F15" s="77"/>
      <c r="G15" s="74"/>
      <c r="H15" s="72"/>
      <c r="I15" s="77"/>
      <c r="J15" s="78"/>
      <c r="K15" s="83"/>
      <c r="L15" s="76"/>
    </row>
    <row r="17" spans="2:2">
      <c r="B17" s="47"/>
    </row>
  </sheetData>
  <mergeCells count="4">
    <mergeCell ref="A6:C6"/>
    <mergeCell ref="D6:F6"/>
    <mergeCell ref="G6:I6"/>
    <mergeCell ref="J6:L6"/>
  </mergeCells>
  <phoneticPr fontId="1" type="noConversion"/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5"/>
  <sheetViews>
    <sheetView zoomScaleNormal="100" workbookViewId="0">
      <selection activeCell="R19" sqref="R19"/>
    </sheetView>
  </sheetViews>
  <sheetFormatPr baseColWidth="10" defaultRowHeight="12"/>
  <cols>
    <col min="1" max="1" width="16.88671875" style="44" customWidth="1"/>
    <col min="2" max="2" width="37" style="44" bestFit="1" customWidth="1"/>
    <col min="3" max="4" width="1.109375" style="44" customWidth="1"/>
    <col min="5" max="5" width="10.6640625" style="44" bestFit="1" customWidth="1"/>
    <col min="6" max="6" width="1.6640625" style="44" customWidth="1"/>
    <col min="7" max="7" width="4.33203125" style="44" bestFit="1" customWidth="1"/>
    <col min="8" max="8" width="2" style="44" bestFit="1" customWidth="1"/>
    <col min="9" max="10" width="1.109375" style="44" customWidth="1"/>
    <col min="11" max="11" width="10.6640625" style="44" bestFit="1" customWidth="1"/>
    <col min="12" max="12" width="2" style="44" bestFit="1" customWidth="1"/>
    <col min="13" max="13" width="4.33203125" style="44" bestFit="1" customWidth="1"/>
    <col min="14" max="14" width="2" style="44" bestFit="1" customWidth="1"/>
    <col min="15" max="15" width="1.109375" style="44" customWidth="1"/>
    <col min="16" max="16" width="5.109375" style="44" bestFit="1" customWidth="1"/>
    <col min="17" max="16384" width="11.5546875" style="44"/>
  </cols>
  <sheetData>
    <row r="1" spans="1:16" s="196" customFormat="1"/>
    <row r="2" spans="1:16" s="196" customFormat="1" ht="59.4" customHeight="1">
      <c r="B2" s="199" t="s">
        <v>142</v>
      </c>
    </row>
    <row r="3" spans="1:16" s="196" customFormat="1"/>
    <row r="4" spans="1:16" s="196" customFormat="1" ht="13.2">
      <c r="B4" s="134" t="s">
        <v>147</v>
      </c>
      <c r="C4" s="134"/>
      <c r="D4" s="134"/>
      <c r="E4" s="134"/>
      <c r="F4" s="134"/>
      <c r="G4" s="134"/>
      <c r="H4" s="134"/>
      <c r="I4" s="134"/>
      <c r="J4" s="134"/>
    </row>
    <row r="5" spans="1:16" s="196" customFormat="1"/>
    <row r="6" spans="1:16" ht="13.2" customHeight="1">
      <c r="A6" s="149" t="s">
        <v>0</v>
      </c>
      <c r="B6" s="149"/>
      <c r="C6" s="149"/>
      <c r="D6" s="150" t="s">
        <v>132</v>
      </c>
      <c r="E6" s="151"/>
      <c r="F6" s="151"/>
      <c r="G6" s="151"/>
      <c r="H6" s="151"/>
      <c r="I6" s="152"/>
      <c r="J6" s="150" t="s">
        <v>131</v>
      </c>
      <c r="K6" s="151"/>
      <c r="L6" s="151"/>
      <c r="M6" s="151"/>
      <c r="N6" s="151"/>
      <c r="O6" s="152"/>
      <c r="P6" s="101" t="s">
        <v>1</v>
      </c>
    </row>
    <row r="7" spans="1:16" ht="13.2" customHeight="1">
      <c r="A7" s="54"/>
      <c r="B7" s="55"/>
      <c r="C7" s="55"/>
      <c r="D7" s="57"/>
      <c r="E7" s="102"/>
      <c r="F7" s="102"/>
      <c r="G7" s="102"/>
      <c r="H7" s="102"/>
      <c r="I7" s="102"/>
      <c r="J7" s="57"/>
      <c r="K7" s="102"/>
      <c r="L7" s="102"/>
      <c r="M7" s="102"/>
      <c r="N7" s="102"/>
      <c r="O7" s="102"/>
      <c r="P7" s="103"/>
    </row>
    <row r="8" spans="1:16" ht="13.2" customHeight="1">
      <c r="A8" s="161" t="s">
        <v>51</v>
      </c>
      <c r="B8" s="162"/>
      <c r="C8" s="163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>
      <c r="A9" s="5"/>
      <c r="B9" s="6" t="s">
        <v>52</v>
      </c>
      <c r="C9" s="7"/>
      <c r="D9" s="5"/>
      <c r="E9" s="20">
        <v>32605184.859999999</v>
      </c>
      <c r="F9" s="167" t="s">
        <v>3</v>
      </c>
      <c r="G9" s="167">
        <f>E9*100/E10</f>
        <v>43.19</v>
      </c>
      <c r="H9" s="167" t="s">
        <v>4</v>
      </c>
      <c r="I9" s="17"/>
      <c r="J9" s="5"/>
      <c r="K9" s="20">
        <v>30556222.050000001</v>
      </c>
      <c r="L9" s="167" t="s">
        <v>3</v>
      </c>
      <c r="M9" s="167">
        <f>K9*100/K10</f>
        <v>66.34</v>
      </c>
      <c r="N9" s="167" t="s">
        <v>4</v>
      </c>
      <c r="O9" s="17"/>
      <c r="P9" s="147">
        <f>G9-M9</f>
        <v>-23.15</v>
      </c>
    </row>
    <row r="10" spans="1:16">
      <c r="A10" s="12"/>
      <c r="B10" s="6" t="s">
        <v>53</v>
      </c>
      <c r="C10" s="13"/>
      <c r="D10" s="12"/>
      <c r="E10" s="8">
        <f>34408806.63+41081057.83</f>
        <v>75489864.459999993</v>
      </c>
      <c r="F10" s="168"/>
      <c r="G10" s="168"/>
      <c r="H10" s="168"/>
      <c r="I10" s="19"/>
      <c r="J10" s="12"/>
      <c r="K10" s="8">
        <f>10869228.58+35189275.66</f>
        <v>46058504.240000002</v>
      </c>
      <c r="L10" s="168"/>
      <c r="M10" s="168"/>
      <c r="N10" s="168"/>
      <c r="O10" s="19"/>
      <c r="P10" s="148"/>
    </row>
    <row r="11" spans="1:16">
      <c r="A11" s="161" t="s">
        <v>54</v>
      </c>
      <c r="B11" s="162"/>
      <c r="C11" s="163"/>
      <c r="D11" s="2"/>
      <c r="E11" s="3"/>
      <c r="F11" s="3"/>
      <c r="G11" s="3"/>
      <c r="H11" s="3"/>
      <c r="I11" s="1"/>
      <c r="J11" s="2"/>
      <c r="K11" s="3"/>
      <c r="L11" s="3"/>
      <c r="M11" s="3"/>
      <c r="N11" s="3"/>
      <c r="O11" s="1"/>
      <c r="P11" s="4"/>
    </row>
    <row r="12" spans="1:16">
      <c r="A12" s="5"/>
      <c r="B12" s="6" t="s">
        <v>52</v>
      </c>
      <c r="C12" s="7"/>
      <c r="D12" s="5"/>
      <c r="E12" s="8">
        <f>E9</f>
        <v>32605184.859999999</v>
      </c>
      <c r="F12" s="167" t="s">
        <v>3</v>
      </c>
      <c r="G12" s="167">
        <f>E12*100/E13</f>
        <v>79.37</v>
      </c>
      <c r="H12" s="167" t="s">
        <v>4</v>
      </c>
      <c r="I12" s="17"/>
      <c r="J12" s="5"/>
      <c r="K12" s="8">
        <f>K9</f>
        <v>30556222.050000001</v>
      </c>
      <c r="L12" s="167" t="s">
        <v>3</v>
      </c>
      <c r="M12" s="167">
        <f>K12*100/K13</f>
        <v>86.83</v>
      </c>
      <c r="N12" s="167" t="s">
        <v>4</v>
      </c>
      <c r="O12" s="17"/>
      <c r="P12" s="147">
        <f>G12-M12</f>
        <v>-7.46</v>
      </c>
    </row>
    <row r="13" spans="1:16">
      <c r="A13" s="12"/>
      <c r="B13" s="6" t="s">
        <v>55</v>
      </c>
      <c r="C13" s="13"/>
      <c r="D13" s="12"/>
      <c r="E13" s="8">
        <v>41081057.829999998</v>
      </c>
      <c r="F13" s="168"/>
      <c r="G13" s="168"/>
      <c r="H13" s="168"/>
      <c r="I13" s="19"/>
      <c r="J13" s="12"/>
      <c r="K13" s="8">
        <v>35189275.659999996</v>
      </c>
      <c r="L13" s="168"/>
      <c r="M13" s="168"/>
      <c r="N13" s="168"/>
      <c r="O13" s="19"/>
      <c r="P13" s="148"/>
    </row>
    <row r="14" spans="1:16">
      <c r="A14" s="161" t="s">
        <v>56</v>
      </c>
      <c r="B14" s="173"/>
      <c r="C14" s="174"/>
      <c r="D14" s="164"/>
      <c r="E14" s="165"/>
      <c r="F14" s="165"/>
      <c r="G14" s="165"/>
      <c r="H14" s="165"/>
      <c r="I14" s="166"/>
      <c r="J14" s="164"/>
      <c r="K14" s="165"/>
      <c r="L14" s="165"/>
      <c r="M14" s="165"/>
      <c r="N14" s="165"/>
      <c r="O14" s="166"/>
      <c r="P14" s="4"/>
    </row>
    <row r="15" spans="1:16">
      <c r="A15" s="5"/>
      <c r="B15" s="6" t="s">
        <v>57</v>
      </c>
      <c r="C15" s="7"/>
      <c r="D15" s="5"/>
      <c r="E15" s="8">
        <v>8178415.5300000003</v>
      </c>
      <c r="F15" s="167" t="s">
        <v>3</v>
      </c>
      <c r="G15" s="167">
        <f>E15*100/E16</f>
        <v>0.96</v>
      </c>
      <c r="H15" s="167" t="s">
        <v>4</v>
      </c>
      <c r="I15" s="17"/>
      <c r="J15" s="5"/>
      <c r="K15" s="8">
        <v>13397089.369999999</v>
      </c>
      <c r="L15" s="167" t="s">
        <v>3</v>
      </c>
      <c r="M15" s="167">
        <f>K15*100/K16</f>
        <v>1.71</v>
      </c>
      <c r="N15" s="167" t="s">
        <v>4</v>
      </c>
      <c r="O15" s="17"/>
      <c r="P15" s="147">
        <f>G15-M15</f>
        <v>-0.75</v>
      </c>
    </row>
    <row r="16" spans="1:16">
      <c r="A16" s="12"/>
      <c r="B16" s="6" t="s">
        <v>58</v>
      </c>
      <c r="C16" s="13"/>
      <c r="D16" s="12"/>
      <c r="E16" s="8">
        <v>854033036.72000003</v>
      </c>
      <c r="F16" s="168"/>
      <c r="G16" s="168"/>
      <c r="H16" s="168"/>
      <c r="I16" s="19"/>
      <c r="J16" s="12"/>
      <c r="K16" s="8">
        <v>783969312.25</v>
      </c>
      <c r="L16" s="168"/>
      <c r="M16" s="168"/>
      <c r="N16" s="168"/>
      <c r="O16" s="19"/>
      <c r="P16" s="148"/>
    </row>
    <row r="17" spans="1:16">
      <c r="A17" s="161" t="s">
        <v>60</v>
      </c>
      <c r="B17" s="173"/>
      <c r="C17" s="174"/>
      <c r="D17" s="164"/>
      <c r="E17" s="165"/>
      <c r="F17" s="165"/>
      <c r="G17" s="165"/>
      <c r="H17" s="165"/>
      <c r="I17" s="166"/>
      <c r="J17" s="164"/>
      <c r="K17" s="165"/>
      <c r="L17" s="165"/>
      <c r="M17" s="165"/>
      <c r="N17" s="165"/>
      <c r="O17" s="166"/>
      <c r="P17" s="4"/>
    </row>
    <row r="18" spans="1:16">
      <c r="A18" s="5"/>
      <c r="B18" s="6" t="s">
        <v>59</v>
      </c>
      <c r="C18" s="7"/>
      <c r="D18" s="5"/>
      <c r="E18" s="8">
        <v>383276.74</v>
      </c>
      <c r="F18" s="167" t="s">
        <v>3</v>
      </c>
      <c r="G18" s="167">
        <f>E18*100/E19</f>
        <v>0.83</v>
      </c>
      <c r="H18" s="167" t="s">
        <v>4</v>
      </c>
      <c r="I18" s="17"/>
      <c r="J18" s="5"/>
      <c r="K18" s="8">
        <v>270325.23</v>
      </c>
      <c r="L18" s="167" t="s">
        <v>3</v>
      </c>
      <c r="M18" s="167">
        <f>K18*100/K19</f>
        <v>0.67</v>
      </c>
      <c r="N18" s="167" t="s">
        <v>4</v>
      </c>
      <c r="O18" s="17"/>
      <c r="P18" s="147">
        <f>G18-M18</f>
        <v>0.16</v>
      </c>
    </row>
    <row r="19" spans="1:16">
      <c r="A19" s="12"/>
      <c r="B19" s="6" t="s">
        <v>121</v>
      </c>
      <c r="C19" s="13"/>
      <c r="D19" s="12"/>
      <c r="E19" s="8">
        <v>46058504.240000002</v>
      </c>
      <c r="F19" s="168"/>
      <c r="G19" s="168"/>
      <c r="H19" s="168"/>
      <c r="I19" s="19"/>
      <c r="J19" s="12"/>
      <c r="K19" s="8">
        <v>40254268.509999998</v>
      </c>
      <c r="L19" s="168"/>
      <c r="M19" s="168"/>
      <c r="N19" s="168"/>
      <c r="O19" s="19"/>
      <c r="P19" s="148"/>
    </row>
    <row r="22" spans="1:16">
      <c r="B22" s="24" t="s">
        <v>51</v>
      </c>
      <c r="G22" s="45">
        <f>G9</f>
        <v>43.19</v>
      </c>
      <c r="M22" s="45">
        <f>M9</f>
        <v>66.34</v>
      </c>
    </row>
    <row r="23" spans="1:16">
      <c r="B23" s="24" t="s">
        <v>54</v>
      </c>
      <c r="G23" s="45">
        <f>G12</f>
        <v>79.37</v>
      </c>
      <c r="M23" s="45">
        <f>M12</f>
        <v>86.83</v>
      </c>
    </row>
    <row r="24" spans="1:16">
      <c r="B24" s="24" t="s">
        <v>56</v>
      </c>
      <c r="G24" s="45">
        <f>G15</f>
        <v>0.96</v>
      </c>
      <c r="M24" s="45">
        <f>M15</f>
        <v>1.71</v>
      </c>
    </row>
    <row r="25" spans="1:16">
      <c r="B25" s="24" t="s">
        <v>60</v>
      </c>
      <c r="G25" s="45">
        <f>G18</f>
        <v>0.83</v>
      </c>
      <c r="M25" s="45">
        <f>M18</f>
        <v>0.67</v>
      </c>
    </row>
  </sheetData>
  <mergeCells count="40">
    <mergeCell ref="B4:J4"/>
    <mergeCell ref="M18:M19"/>
    <mergeCell ref="N18:N19"/>
    <mergeCell ref="P18:P19"/>
    <mergeCell ref="F18:F19"/>
    <mergeCell ref="G18:G19"/>
    <mergeCell ref="H18:H19"/>
    <mergeCell ref="L18:L19"/>
    <mergeCell ref="P12:P13"/>
    <mergeCell ref="A14:C14"/>
    <mergeCell ref="D14:I14"/>
    <mergeCell ref="J14:O14"/>
    <mergeCell ref="A17:C17"/>
    <mergeCell ref="D17:I17"/>
    <mergeCell ref="J17:O17"/>
    <mergeCell ref="M15:M16"/>
    <mergeCell ref="N15:N16"/>
    <mergeCell ref="P15:P16"/>
    <mergeCell ref="F15:F16"/>
    <mergeCell ref="G15:G16"/>
    <mergeCell ref="H15:H16"/>
    <mergeCell ref="L15:L16"/>
    <mergeCell ref="P9:P10"/>
    <mergeCell ref="F9:F10"/>
    <mergeCell ref="G9:G10"/>
    <mergeCell ref="H9:H10"/>
    <mergeCell ref="L9:L10"/>
    <mergeCell ref="A6:C6"/>
    <mergeCell ref="D6:I6"/>
    <mergeCell ref="J6:O6"/>
    <mergeCell ref="L12:L13"/>
    <mergeCell ref="M12:M13"/>
    <mergeCell ref="N12:N13"/>
    <mergeCell ref="A8:C8"/>
    <mergeCell ref="M9:M10"/>
    <mergeCell ref="N9:N10"/>
    <mergeCell ref="A11:C11"/>
    <mergeCell ref="F12:F13"/>
    <mergeCell ref="G12:G13"/>
    <mergeCell ref="H12:H13"/>
  </mergeCells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10</vt:i4>
      </vt:variant>
    </vt:vector>
  </HeadingPairs>
  <TitlesOfParts>
    <vt:vector size="20" baseType="lpstr">
      <vt:lpstr>presup.gtos</vt:lpstr>
      <vt:lpstr>presup.ing</vt:lpstr>
      <vt:lpstr>presup.cerrados</vt:lpstr>
      <vt:lpstr>Resultado-remanente</vt:lpstr>
      <vt:lpstr>Transf.Otras adm.</vt:lpstr>
      <vt:lpstr>Auto.finan. </vt:lpstr>
      <vt:lpstr>eficacia fin.</vt:lpstr>
      <vt:lpstr>capac.nec.finan.</vt:lpstr>
      <vt:lpstr>Incobrables</vt:lpstr>
      <vt:lpstr>Situac. financ.</vt:lpstr>
      <vt:lpstr>Gráfico presup.GTOS</vt:lpstr>
      <vt:lpstr>Gráfico presup. ING</vt:lpstr>
      <vt:lpstr>Gráfico ppto cerrados</vt:lpstr>
      <vt:lpstr>Gráfico Resultado-Remanente</vt:lpstr>
      <vt:lpstr>Gráfico transf.</vt:lpstr>
      <vt:lpstr>Gráfico auto.finan. </vt:lpstr>
      <vt:lpstr>Gráfico eficacia finan.</vt:lpstr>
      <vt:lpstr>Gráfico capacid.necesi.finan.</vt:lpstr>
      <vt:lpstr>Gráfico Incobrables</vt:lpstr>
      <vt:lpstr>Gráfico situac. financ.</vt:lpstr>
    </vt:vector>
  </TitlesOfParts>
  <Company>Instituto Insular de Informática y Comunicaciones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MSalazar</dc:creator>
  <cp:lastModifiedBy>Cabildo de Tenerife</cp:lastModifiedBy>
  <cp:lastPrinted>2016-03-08T15:12:20Z</cp:lastPrinted>
  <dcterms:created xsi:type="dcterms:W3CDTF">2006-02-21T14:50:47Z</dcterms:created>
  <dcterms:modified xsi:type="dcterms:W3CDTF">2018-05-22T08:45:34Z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-1104967702</vt:i4>
  </property>
  <property fmtid="{D5CDD505-2E9C-101B-9397-08002B2CF9AE}" pid="3" name="_EmailSubject">
    <vt:lpwstr>necesita financiacion</vt:lpwstr>
  </property>
  <property fmtid="{D5CDD505-2E9C-101B-9397-08002B2CF9AE}" pid="4" name="_AuthorEmail">
    <vt:lpwstr>sgomfer@sctfe.es</vt:lpwstr>
  </property>
  <property fmtid="{D5CDD505-2E9C-101B-9397-08002B2CF9AE}" pid="5" name="_AuthorEmailDisplayName">
    <vt:lpwstr>Santiago Gómez</vt:lpwstr>
  </property>
  <property fmtid="{D5CDD505-2E9C-101B-9397-08002B2CF9AE}" pid="6" name="_ReviewingToolsShownOnce">
    <vt:lpwstr/>
  </property>
</Properties>
</file>